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 DOCUEMENTOS\CENTRAL  ARCHIVO  2 0 2 1\CENTRAL  # 04  ABRIL    2021\"/>
    </mc:Choice>
  </mc:AlternateContent>
  <xr:revisionPtr revIDLastSave="0" documentId="13_ncr:1_{FF0A11B2-4F7E-4530-883E-3B88918AFFAF}" xr6:coauthVersionLast="46" xr6:coauthVersionMax="46" xr10:uidLastSave="{00000000-0000-0000-0000-000000000000}"/>
  <bookViews>
    <workbookView xWindow="11355" yWindow="1260" windowWidth="17385" windowHeight="13665" tabRatio="586" firstSheet="6" activeTab="8" xr2:uid="{5B3A7D30-0297-4C83-AAC1-FA96381587ED}"/>
  </bookViews>
  <sheets>
    <sheet name="Hoja3" sheetId="4" r:id="rId1"/>
    <sheet name="Hoja5" sheetId="9" r:id="rId2"/>
    <sheet name="Hoja2" sheetId="8" r:id="rId3"/>
    <sheet name="OCTUBRE    2020      " sheetId="2" r:id="rId4"/>
    <sheet name="NOVIEMBRE    2020     " sheetId="7" r:id="rId5"/>
    <sheet name="DICIEMBRE   2020  " sheetId="1" r:id="rId6"/>
    <sheet name="E N E R O     2 0 2 1       " sheetId="5" r:id="rId7"/>
    <sheet name="F E B R E R O     2021" sheetId="10" r:id="rId8"/>
    <sheet name="M A R Z O    2021     " sheetId="6" r:id="rId9"/>
    <sheet name="Hoja1" sheetId="11" r:id="rId10"/>
  </sheets>
  <calcPr calcId="191029"/>
</workbook>
</file>

<file path=xl/calcChain.xml><?xml version="1.0" encoding="utf-8"?>
<calcChain xmlns="http://schemas.openxmlformats.org/spreadsheetml/2006/main">
  <c r="G1449" i="6" l="1"/>
  <c r="H3309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G3518" i="6"/>
  <c r="G3389" i="6"/>
  <c r="H3389" i="6" s="1"/>
  <c r="G3403" i="6"/>
  <c r="G3263" i="6"/>
  <c r="G3502" i="6"/>
  <c r="G2804" i="6"/>
  <c r="H2804" i="6" s="1"/>
  <c r="G704" i="5"/>
  <c r="G3601" i="6"/>
  <c r="F3606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G3291" i="6"/>
  <c r="H3290" i="6"/>
  <c r="H3289" i="6"/>
  <c r="H3288" i="6"/>
  <c r="G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H3199" i="6"/>
  <c r="G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H2518" i="6"/>
  <c r="G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G2427" i="6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G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G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G1604" i="6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G1532" i="6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G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G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G1417" i="6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G1216" i="6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G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G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G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G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G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G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G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G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2" i="6"/>
  <c r="H3601" i="6" l="1"/>
  <c r="G1332" i="10"/>
  <c r="G2227" i="10"/>
  <c r="G2731" i="1"/>
  <c r="G1714" i="10"/>
  <c r="G3110" i="10"/>
  <c r="G3085" i="10"/>
  <c r="G3027" i="10"/>
  <c r="G3026" i="10"/>
  <c r="G3018" i="10"/>
  <c r="G3213" i="10"/>
  <c r="F3218" i="10" s="1"/>
  <c r="H3213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7" i="10"/>
  <c r="H3026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H2875" i="10"/>
  <c r="G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G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G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G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H2656" i="10"/>
  <c r="G2656" i="10"/>
  <c r="H2655" i="10"/>
  <c r="H2654" i="10"/>
  <c r="H2653" i="10"/>
  <c r="H2652" i="10"/>
  <c r="H2651" i="10"/>
  <c r="H2650" i="10"/>
  <c r="H2649" i="10"/>
  <c r="H2648" i="10"/>
  <c r="G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G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G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G2406" i="10"/>
  <c r="H2406" i="10" s="1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G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G1920" i="10"/>
  <c r="H1919" i="10"/>
  <c r="H1918" i="10"/>
  <c r="H1917" i="10"/>
  <c r="H1916" i="10"/>
  <c r="H1915" i="10"/>
  <c r="H1914" i="10"/>
  <c r="G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G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G1538" i="10"/>
  <c r="H1537" i="10"/>
  <c r="H1536" i="10"/>
  <c r="H1535" i="10"/>
  <c r="H1534" i="10"/>
  <c r="H1533" i="10"/>
  <c r="H1532" i="10"/>
  <c r="H1531" i="10"/>
  <c r="H1530" i="10"/>
  <c r="H1529" i="10"/>
  <c r="H1528" i="10"/>
  <c r="G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G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G1400" i="10"/>
  <c r="H1399" i="10"/>
  <c r="G1399" i="10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H1256" i="10"/>
  <c r="G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G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H1135" i="10"/>
  <c r="G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G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G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G841" i="10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G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G638" i="10"/>
  <c r="H637" i="10"/>
  <c r="H636" i="10"/>
  <c r="H635" i="10"/>
  <c r="H634" i="10"/>
  <c r="H633" i="10"/>
  <c r="H632" i="10"/>
  <c r="H631" i="10"/>
  <c r="H630" i="10"/>
  <c r="H629" i="10"/>
  <c r="H628" i="10"/>
  <c r="H627" i="10"/>
  <c r="G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G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H483" i="10"/>
  <c r="G483" i="10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G382" i="10"/>
  <c r="H381" i="10"/>
  <c r="H380" i="10"/>
  <c r="H379" i="10"/>
  <c r="H378" i="10"/>
  <c r="H377" i="10"/>
  <c r="G376" i="10"/>
  <c r="H376" i="10" s="1"/>
  <c r="H375" i="10"/>
  <c r="H374" i="10"/>
  <c r="H373" i="10"/>
  <c r="H372" i="10"/>
  <c r="H371" i="10"/>
  <c r="G371" i="10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G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G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G2393" i="5" l="1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G3300" i="5"/>
  <c r="E3305" i="5" s="1"/>
  <c r="H3299" i="5"/>
  <c r="G3207" i="5"/>
  <c r="G3231" i="5"/>
  <c r="G3248" i="5"/>
  <c r="H3248" i="5"/>
  <c r="G3242" i="5"/>
  <c r="H3242" i="5" s="1"/>
  <c r="G3127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G3252" i="5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G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H2969" i="5"/>
  <c r="G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G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G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G2471" i="5"/>
  <c r="H2470" i="5"/>
  <c r="H2469" i="5"/>
  <c r="H2468" i="5"/>
  <c r="H2467" i="5"/>
  <c r="H2466" i="5"/>
  <c r="H2465" i="5"/>
  <c r="H2464" i="5"/>
  <c r="H2463" i="5"/>
  <c r="H2462" i="5"/>
  <c r="H2461" i="5"/>
  <c r="H2460" i="5"/>
  <c r="G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G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G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G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G2297" i="5"/>
  <c r="H2296" i="5"/>
  <c r="H2295" i="5"/>
  <c r="H2294" i="5"/>
  <c r="G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G2172" i="5"/>
  <c r="H2171" i="5"/>
  <c r="H2170" i="5"/>
  <c r="H2169" i="5"/>
  <c r="H2168" i="5"/>
  <c r="H2167" i="5"/>
  <c r="H2166" i="5"/>
  <c r="H2165" i="5"/>
  <c r="H2164" i="5"/>
  <c r="G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G1947" i="5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G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G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G1546" i="5"/>
  <c r="H1545" i="5"/>
  <c r="H1544" i="5"/>
  <c r="H1543" i="5"/>
  <c r="H1542" i="5"/>
  <c r="H1541" i="5"/>
  <c r="G1541" i="5"/>
  <c r="H1540" i="5"/>
  <c r="H1539" i="5"/>
  <c r="H1538" i="5"/>
  <c r="H1537" i="5"/>
  <c r="H1536" i="5"/>
  <c r="H1535" i="5"/>
  <c r="G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G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G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G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G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G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G905" i="5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G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G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G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G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G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G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G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G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G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3300" i="5" l="1"/>
  <c r="G3428" i="1"/>
  <c r="G3408" i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H3900" i="1"/>
  <c r="G3900" i="1"/>
  <c r="E390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2E5703-E7B8-44D3-80C6-B6196DED7071}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<sst xmlns="http://schemas.openxmlformats.org/spreadsheetml/2006/main" count="75406" uniqueCount="21832">
  <si>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</si>
  <si>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</si>
  <si>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</si>
  <si>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</si>
  <si>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</si>
  <si>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</si>
  <si>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</si>
  <si>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</si>
  <si>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</si>
  <si>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</si>
  <si>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</si>
  <si>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</si>
  <si>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</si>
  <si>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</si>
  <si>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</si>
  <si>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</si>
  <si>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</si>
  <si>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</si>
  <si>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</si>
  <si>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</si>
  <si>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</si>
  <si>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</si>
  <si>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</si>
  <si>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</si>
  <si>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</si>
  <si>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</si>
  <si>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</si>
  <si>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</si>
  <si>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</si>
  <si>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</si>
  <si>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</si>
  <si>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</si>
  <si>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</si>
  <si>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</si>
  <si>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</si>
  <si>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</si>
  <si>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</si>
  <si>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</si>
  <si>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</si>
  <si>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</si>
  <si>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</si>
  <si>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</si>
  <si>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</si>
  <si>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</si>
  <si>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</si>
  <si>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</si>
  <si>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</si>
  <si>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</si>
  <si>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</si>
  <si>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</si>
  <si>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</si>
  <si>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</si>
  <si>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</si>
  <si>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</si>
  <si>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</si>
  <si>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</si>
  <si>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</si>
  <si>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</si>
  <si>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</si>
  <si>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</si>
  <si>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</si>
  <si>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</si>
  <si>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</si>
  <si>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</si>
  <si>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</si>
  <si>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</si>
  <si>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</si>
  <si>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</si>
  <si>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</si>
  <si>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</si>
  <si>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</si>
  <si>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</si>
  <si>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</si>
  <si>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</si>
  <si>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</si>
  <si>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</si>
  <si>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</si>
  <si>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</si>
  <si>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</si>
  <si>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</si>
  <si>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</si>
  <si>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</si>
  <si>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</si>
  <si>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</si>
  <si>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</si>
  <si>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</si>
  <si>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</si>
  <si>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</si>
  <si>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</si>
  <si>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</si>
  <si>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</si>
  <si>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</si>
  <si>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</si>
  <si>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</si>
  <si>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</si>
  <si>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</si>
  <si>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</si>
  <si>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</si>
  <si>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</si>
  <si>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</si>
  <si>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</si>
  <si>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</si>
  <si>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</si>
  <si>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</si>
  <si>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</si>
  <si>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</si>
  <si>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</si>
  <si>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</si>
  <si>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</si>
  <si>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</si>
  <si>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</si>
  <si>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</si>
  <si>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</si>
  <si>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</si>
  <si>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</si>
  <si>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</si>
  <si>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</si>
  <si>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</si>
  <si>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</si>
  <si>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</si>
  <si>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</si>
  <si>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</si>
  <si>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</si>
  <si>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</si>
  <si>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</si>
  <si>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</si>
  <si>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</si>
  <si>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</si>
  <si>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</si>
  <si>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</si>
  <si>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</si>
  <si>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</si>
  <si>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</si>
  <si>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</si>
  <si>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</si>
  <si>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</si>
  <si>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</si>
  <si>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</si>
  <si>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</si>
  <si>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</si>
  <si>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</si>
  <si>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</si>
  <si>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</si>
  <si>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</si>
  <si>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</si>
  <si>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</si>
  <si>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</si>
  <si>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</si>
  <si>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</si>
  <si>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</si>
  <si>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</si>
  <si>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</si>
  <si>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</si>
  <si>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</si>
  <si>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</si>
  <si>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</si>
  <si>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</si>
  <si>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</si>
  <si>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</si>
  <si>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</si>
  <si>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</si>
  <si>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</si>
  <si>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</si>
  <si>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</si>
  <si>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</si>
  <si>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</si>
  <si>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</si>
  <si>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</si>
  <si>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</si>
  <si>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</si>
  <si>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</si>
  <si>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</si>
  <si>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</si>
  <si>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</si>
  <si>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</si>
  <si>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</si>
  <si>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</si>
  <si>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</si>
  <si>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</si>
  <si>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</si>
  <si>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</si>
  <si>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</si>
  <si>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</si>
  <si>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</si>
  <si>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</si>
  <si>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</si>
  <si>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</si>
  <si>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</si>
  <si>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</si>
  <si>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</si>
  <si>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</si>
  <si>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</si>
  <si>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</si>
  <si>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</si>
  <si>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</si>
  <si>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</si>
  <si>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</si>
  <si>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</si>
  <si>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</si>
  <si>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</si>
  <si>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</si>
  <si>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</si>
  <si>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</si>
  <si>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</si>
  <si>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</si>
  <si>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</si>
  <si>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</si>
  <si>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</si>
  <si>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</si>
  <si>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</si>
  <si>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</si>
  <si>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</si>
  <si>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</si>
  <si>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</si>
  <si>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</si>
  <si>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</si>
  <si>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</si>
  <si>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</si>
  <si>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</si>
  <si>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</si>
  <si>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</si>
  <si>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</si>
  <si>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</si>
  <si>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</si>
  <si>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</si>
  <si>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</si>
  <si>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</si>
  <si>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</si>
  <si>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</si>
  <si>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</si>
  <si>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</si>
  <si>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</si>
  <si>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</si>
  <si>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</si>
  <si>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</si>
  <si>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</si>
  <si>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</si>
  <si>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</si>
  <si>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</si>
  <si>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</si>
  <si>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</si>
  <si>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</si>
  <si>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</si>
  <si>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</si>
  <si>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</si>
  <si>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</si>
  <si>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</si>
  <si>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</si>
  <si>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</si>
  <si>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</si>
  <si>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</si>
  <si>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</si>
  <si>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</si>
  <si>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</si>
  <si>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</si>
  <si>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</si>
  <si>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</si>
  <si>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</si>
  <si>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</si>
  <si>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</si>
  <si>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</si>
  <si>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</si>
  <si>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</si>
  <si>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</si>
  <si>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</si>
  <si>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</si>
  <si>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</si>
  <si>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</si>
  <si>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</si>
  <si>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</si>
  <si>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</si>
  <si>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</si>
  <si>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</si>
  <si>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</si>
  <si>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</si>
  <si>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</si>
  <si>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</si>
  <si>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</si>
  <si>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</si>
  <si>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</si>
  <si>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</si>
  <si>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</si>
  <si>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</si>
  <si>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</si>
  <si>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</si>
  <si>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</si>
  <si>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</si>
  <si>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</si>
  <si>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</si>
  <si>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</si>
  <si>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</si>
  <si>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</si>
  <si>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</si>
  <si>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</si>
  <si>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</si>
  <si>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</si>
  <si>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</si>
  <si>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</si>
  <si>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</si>
  <si>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</si>
  <si>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</si>
  <si>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</si>
  <si>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</si>
  <si>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</si>
  <si>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</si>
  <si>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</si>
  <si>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</si>
  <si>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</si>
  <si>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</si>
  <si>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</si>
  <si>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</si>
  <si>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</si>
  <si>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</si>
  <si>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</si>
  <si>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</si>
  <si>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</si>
  <si>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</si>
  <si>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</si>
  <si>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</si>
  <si>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</si>
  <si>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</si>
  <si>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</si>
  <si>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</si>
  <si>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</si>
  <si>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</si>
  <si>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</si>
  <si>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</si>
  <si>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</si>
  <si>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</si>
  <si>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</si>
  <si>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</si>
  <si>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</si>
  <si>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</si>
  <si>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</si>
  <si>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</si>
  <si>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</si>
  <si>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</si>
  <si>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</si>
  <si>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</si>
  <si>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</si>
  <si>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</si>
  <si>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</si>
  <si>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</si>
  <si>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</si>
  <si>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</si>
  <si>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</si>
  <si>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</si>
  <si>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</si>
  <si>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</si>
  <si>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</si>
  <si>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</si>
  <si>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</si>
  <si>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</si>
  <si>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</si>
  <si>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</si>
  <si>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</si>
  <si>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</si>
  <si>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</si>
  <si>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</si>
  <si>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</si>
  <si>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</si>
  <si>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</si>
  <si>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</si>
  <si>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</si>
  <si>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</si>
  <si>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</si>
  <si>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</si>
  <si>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</si>
  <si>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</si>
  <si>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</si>
  <si>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</si>
  <si>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</si>
  <si>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</si>
  <si>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</si>
  <si>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</si>
  <si>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</si>
  <si>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</si>
  <si>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</si>
  <si>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</si>
  <si>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</si>
  <si>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</si>
  <si>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</si>
  <si>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</si>
  <si>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</si>
  <si>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</si>
  <si>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</si>
  <si>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</si>
  <si>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</si>
  <si>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</si>
  <si>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</si>
  <si>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</si>
  <si>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</si>
  <si>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</si>
  <si>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</si>
  <si>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</si>
  <si>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</si>
  <si>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</si>
  <si>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</si>
  <si>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</si>
  <si>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</si>
  <si>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</si>
  <si>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</si>
  <si>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</si>
  <si>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</si>
  <si>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</si>
  <si>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</si>
  <si>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</si>
  <si>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</si>
  <si>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</si>
  <si>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</si>
  <si>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</si>
  <si>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</si>
  <si>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</si>
  <si>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</si>
  <si>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</si>
  <si>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</si>
  <si>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</si>
  <si>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</si>
  <si>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</si>
  <si>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</si>
  <si>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</si>
  <si>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</si>
  <si>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</si>
  <si>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</si>
  <si>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</si>
  <si>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</si>
  <si>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</si>
  <si>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</si>
  <si>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</si>
  <si>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</si>
  <si>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</si>
  <si>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</si>
  <si>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</si>
  <si>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</si>
  <si>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</si>
  <si>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</si>
  <si>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</si>
  <si>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</si>
  <si>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</si>
  <si>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</si>
  <si>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</si>
  <si>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</si>
  <si>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</si>
  <si>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</si>
  <si>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</si>
  <si>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</si>
  <si>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</si>
  <si>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</si>
  <si>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</si>
  <si>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</si>
  <si>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</si>
  <si>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</si>
  <si>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</si>
  <si>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</si>
  <si>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</si>
  <si>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</si>
  <si>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</si>
  <si>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</si>
  <si>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</si>
  <si>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</si>
  <si>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</si>
  <si>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</si>
  <si>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</si>
  <si>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</si>
  <si>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</si>
  <si>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</si>
  <si>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</si>
  <si>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</si>
  <si>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</si>
  <si>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</si>
  <si>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</si>
  <si>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</si>
  <si>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</si>
  <si>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</si>
  <si>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</si>
  <si>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</si>
  <si>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</si>
  <si>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</si>
  <si>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</si>
  <si>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</si>
  <si>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</si>
  <si>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</si>
  <si>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</si>
  <si>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</si>
  <si>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</si>
  <si>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</si>
  <si>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</si>
  <si>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</si>
  <si>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</si>
  <si>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</si>
  <si>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</si>
  <si>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</si>
  <si>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</si>
  <si>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</si>
  <si>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</si>
  <si>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</si>
  <si>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</si>
  <si>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</si>
  <si>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</si>
  <si>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</si>
  <si>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</si>
  <si>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</si>
  <si>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</si>
  <si>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</si>
  <si>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</si>
  <si>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</si>
  <si>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</si>
  <si>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</si>
  <si>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</si>
  <si>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</si>
  <si>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</si>
  <si>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</si>
  <si>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</si>
  <si>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</si>
  <si>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</si>
  <si>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</si>
  <si>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</si>
  <si>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</si>
  <si>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</si>
  <si>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</si>
  <si>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</si>
  <si>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</si>
  <si>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</si>
  <si>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</si>
  <si>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</si>
  <si>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</si>
  <si>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</si>
  <si>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</si>
  <si>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</si>
  <si>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</si>
  <si>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</si>
  <si>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</si>
  <si>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</si>
  <si>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</si>
  <si>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</si>
  <si>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</si>
  <si>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</si>
  <si>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</si>
  <si>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</si>
  <si>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</si>
  <si>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</si>
  <si>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</si>
  <si>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</si>
  <si>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</si>
  <si>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</si>
  <si>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</si>
  <si>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</si>
  <si>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</si>
  <si>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</si>
  <si>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</si>
  <si>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</si>
  <si>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</si>
  <si>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</si>
  <si>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</si>
  <si>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</si>
  <si>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</si>
  <si>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</si>
  <si>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</si>
  <si>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</si>
  <si>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</si>
  <si>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</si>
  <si>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</si>
  <si>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</si>
  <si>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</si>
  <si>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</si>
  <si>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</si>
  <si>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</si>
  <si>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</si>
  <si>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</si>
  <si>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</si>
  <si>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</si>
  <si>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</si>
  <si>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</si>
  <si>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</si>
  <si>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</si>
  <si>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</si>
  <si>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</si>
  <si>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</si>
  <si>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</si>
  <si>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</si>
  <si>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</si>
  <si>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</si>
  <si>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</si>
  <si>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</si>
  <si>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</si>
  <si>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</si>
  <si>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</si>
  <si>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</si>
  <si>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</si>
  <si>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</si>
  <si>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</si>
  <si>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</si>
  <si>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</si>
  <si>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</si>
  <si>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</si>
  <si>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</si>
  <si>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</si>
  <si>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</si>
  <si>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</si>
  <si>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</si>
  <si>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</si>
  <si>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</si>
  <si>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</si>
  <si>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</si>
  <si>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</si>
  <si>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</si>
  <si>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</si>
  <si>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</si>
  <si>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</si>
  <si>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</si>
  <si>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</si>
  <si>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</si>
  <si>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</si>
  <si>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</si>
  <si>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</si>
  <si>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</si>
  <si>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</si>
  <si>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</si>
  <si>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</si>
  <si>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</si>
  <si>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</si>
  <si>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</si>
  <si>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</si>
  <si>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</si>
  <si>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</si>
  <si>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</si>
  <si>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</si>
  <si>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</si>
  <si>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</si>
  <si>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</si>
  <si>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</si>
  <si>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</si>
  <si>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</si>
  <si>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</si>
  <si>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</si>
  <si>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</si>
  <si>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</si>
  <si>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</si>
  <si>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</si>
  <si>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</si>
  <si>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</si>
  <si>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</si>
  <si>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</si>
  <si>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</si>
  <si>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</si>
  <si>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</si>
  <si>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</si>
  <si>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</si>
  <si>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</si>
  <si>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</si>
  <si>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</si>
  <si>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</si>
  <si>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</si>
  <si>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</si>
  <si>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</si>
  <si>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</si>
  <si>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</si>
  <si>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</si>
  <si>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</si>
  <si>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</si>
  <si>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</si>
  <si>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</si>
  <si>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</si>
  <si>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</si>
  <si>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</si>
  <si>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</si>
  <si>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</si>
  <si>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</si>
  <si>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</si>
  <si>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</si>
  <si>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</si>
  <si>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</si>
  <si>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</si>
  <si>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</si>
  <si>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</si>
  <si>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</si>
  <si>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</si>
  <si>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</si>
  <si>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</si>
  <si>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</si>
  <si>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</si>
  <si>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</si>
  <si>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</si>
  <si>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</si>
  <si>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</si>
  <si>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</si>
  <si>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</si>
  <si>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</si>
  <si>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</si>
  <si>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</si>
  <si>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</si>
  <si>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</si>
  <si>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</si>
  <si>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</si>
  <si>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</si>
  <si>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</si>
  <si>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</si>
  <si>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</si>
  <si>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</si>
  <si>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</si>
  <si>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</si>
  <si>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</si>
  <si>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</si>
  <si>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</si>
  <si>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</si>
  <si>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</si>
  <si>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</si>
  <si>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</si>
  <si>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</si>
  <si>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</si>
  <si>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</si>
  <si>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</si>
  <si>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</si>
  <si>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</si>
  <si>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</si>
  <si>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</si>
  <si>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</si>
  <si>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</si>
  <si>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</si>
  <si>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</si>
  <si>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</si>
  <si>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</si>
  <si>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</si>
  <si>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</si>
  <si>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</si>
  <si>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</si>
  <si>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</si>
  <si>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</si>
  <si>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</si>
  <si>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</si>
  <si>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</si>
  <si>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</si>
  <si>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</si>
  <si>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</si>
  <si>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</si>
  <si>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</si>
  <si>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</si>
  <si>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</si>
  <si>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</si>
  <si>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</si>
  <si>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</si>
  <si>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</si>
  <si>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</si>
  <si>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</si>
  <si>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</si>
  <si>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</si>
  <si>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</si>
  <si>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</si>
  <si>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</si>
  <si>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</si>
  <si>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</si>
  <si>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</si>
  <si>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</si>
  <si>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</si>
  <si>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</si>
  <si>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</si>
  <si>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</si>
  <si>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</si>
  <si>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</si>
  <si>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</si>
  <si>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</si>
  <si>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</si>
  <si>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</si>
  <si>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</si>
  <si>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</si>
  <si>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</si>
  <si>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</si>
  <si>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</si>
  <si>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</si>
  <si>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</si>
  <si>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</si>
  <si>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</si>
  <si>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</si>
  <si>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</si>
  <si>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</si>
  <si>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</si>
  <si>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</si>
  <si>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</si>
  <si>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</si>
  <si>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</si>
  <si>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</si>
  <si>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</si>
  <si>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</si>
  <si>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</si>
  <si>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</si>
  <si>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</si>
  <si>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</si>
  <si>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</si>
  <si>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</si>
  <si>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</si>
  <si>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</si>
  <si>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</si>
  <si>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</si>
  <si>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</si>
  <si>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</si>
  <si>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</si>
  <si>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</si>
  <si>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</si>
  <si>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</si>
  <si>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</si>
  <si>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</si>
  <si>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</si>
  <si>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</si>
  <si>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</si>
  <si>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</si>
  <si>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</si>
  <si>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</si>
  <si>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</si>
  <si>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</si>
  <si>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</si>
  <si>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</si>
  <si>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</si>
  <si>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</si>
  <si>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</si>
  <si>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</si>
  <si>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</si>
  <si>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</si>
  <si>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</si>
  <si>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</si>
  <si>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</si>
  <si>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</si>
  <si>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</si>
  <si>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</si>
  <si>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</si>
  <si>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</si>
  <si>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</si>
  <si>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</si>
  <si>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</si>
  <si>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</si>
  <si>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</si>
  <si>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</si>
  <si>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</si>
  <si>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</si>
  <si>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</si>
  <si>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</si>
  <si>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</si>
  <si>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</si>
  <si>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</si>
  <si>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</si>
  <si>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</si>
  <si>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</si>
  <si>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</si>
  <si>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</si>
  <si>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</si>
  <si>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</si>
  <si>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</si>
  <si>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</si>
  <si>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</si>
  <si>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</si>
  <si>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</si>
  <si>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</si>
  <si>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</si>
  <si>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</si>
  <si>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</si>
  <si>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</si>
  <si>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</si>
  <si>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</si>
  <si>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</si>
  <si>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</si>
  <si>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</si>
  <si>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</si>
  <si>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</si>
  <si>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</si>
  <si>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</si>
  <si>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</si>
  <si>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</si>
  <si>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</si>
  <si>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</si>
  <si>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</si>
  <si>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</si>
  <si>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</si>
  <si>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</si>
  <si>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</si>
  <si>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</si>
  <si>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</si>
  <si>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</si>
  <si>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</si>
  <si>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</si>
  <si>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</si>
  <si>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</si>
  <si>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</si>
  <si>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</si>
  <si>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</si>
  <si>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</si>
  <si>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</si>
  <si>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</si>
  <si>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</si>
  <si>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</si>
  <si>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</si>
  <si>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</si>
  <si>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</si>
  <si>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</si>
  <si>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</si>
  <si>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</si>
  <si>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</si>
  <si>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</si>
  <si>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</si>
  <si>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</si>
  <si>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</si>
  <si>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</si>
  <si>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</si>
  <si>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</si>
  <si>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</si>
  <si>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</si>
  <si>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</si>
  <si>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</si>
  <si>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</si>
  <si>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</si>
  <si>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</si>
  <si>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</si>
  <si>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</si>
  <si>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</si>
  <si>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</si>
  <si>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</si>
  <si>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</si>
  <si>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</si>
  <si>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</si>
  <si>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</si>
  <si>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</si>
  <si>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</si>
  <si>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</si>
  <si>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</si>
  <si>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</si>
  <si>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</si>
  <si>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</si>
  <si>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</si>
  <si>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</si>
  <si>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</si>
  <si>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</si>
  <si>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</si>
  <si>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</si>
  <si>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</si>
  <si>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</si>
  <si>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</si>
  <si>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</si>
  <si>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</si>
  <si>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</si>
  <si>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</si>
  <si>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</si>
  <si>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</si>
  <si>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</si>
  <si>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</si>
  <si>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</si>
  <si>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</si>
  <si>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</si>
  <si>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</si>
  <si>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</si>
  <si>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</si>
  <si>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</si>
  <si>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</si>
  <si>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</si>
  <si>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</si>
  <si>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</si>
  <si>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</si>
  <si>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</si>
  <si>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</si>
  <si>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</si>
  <si>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</si>
  <si>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</si>
  <si>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</si>
  <si>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</si>
  <si>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</si>
  <si>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</si>
  <si>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</si>
  <si>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</si>
  <si>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</si>
  <si>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</si>
  <si>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</si>
  <si>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</si>
  <si>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</si>
  <si>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</si>
  <si>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</si>
  <si>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</si>
  <si>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</si>
  <si>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</si>
  <si>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</si>
  <si>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</si>
  <si>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</si>
  <si>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</si>
  <si>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</si>
  <si>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</si>
  <si>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</si>
  <si>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</si>
  <si>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</si>
  <si>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</si>
  <si>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</si>
  <si>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</si>
  <si>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</si>
  <si>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</si>
  <si>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</si>
  <si>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</si>
  <si>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</si>
  <si>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</si>
  <si>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</si>
  <si>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</si>
  <si>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</si>
  <si>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</si>
  <si>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</si>
  <si>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</si>
  <si>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</si>
  <si>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</si>
  <si>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</si>
  <si>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</si>
  <si>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</si>
  <si>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</si>
  <si>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</si>
  <si>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</si>
  <si>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</si>
  <si>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</si>
  <si>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</si>
  <si>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</si>
  <si>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</si>
  <si>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</si>
  <si>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</si>
  <si>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</si>
  <si>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</si>
  <si>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</si>
  <si>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</si>
  <si>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</si>
  <si>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</si>
  <si>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</si>
  <si>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</si>
  <si>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</si>
  <si>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</si>
  <si>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</si>
  <si>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</si>
  <si>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</si>
  <si>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</si>
  <si>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</si>
  <si>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</si>
  <si>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</si>
  <si>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</si>
  <si>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</si>
  <si>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</si>
  <si>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</si>
  <si>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</si>
  <si>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</si>
  <si>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</si>
  <si>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</si>
  <si>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</si>
  <si>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</si>
  <si>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</si>
  <si>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</si>
  <si>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</si>
  <si>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</si>
  <si>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</si>
  <si>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</si>
  <si>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</si>
  <si>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</si>
  <si>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</si>
  <si>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</si>
  <si>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</si>
  <si>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</si>
  <si>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</si>
  <si>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</si>
  <si>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</si>
  <si>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</si>
  <si>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</si>
  <si>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</si>
  <si>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</si>
  <si>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</si>
  <si>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</si>
  <si>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</si>
  <si>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</si>
  <si>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</si>
  <si>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</si>
  <si>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</si>
  <si>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</si>
  <si>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</si>
  <si>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</si>
  <si>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</si>
  <si>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</si>
  <si>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</si>
  <si>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</si>
  <si>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</si>
  <si>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</si>
  <si>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</si>
  <si>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</si>
  <si>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</si>
  <si>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</si>
  <si>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</si>
  <si>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</si>
  <si>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</si>
  <si>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</si>
  <si>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</si>
  <si>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</si>
  <si>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</si>
  <si>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</si>
  <si>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</si>
  <si>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</si>
  <si>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</si>
  <si>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</si>
  <si>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</si>
  <si>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</si>
  <si>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</si>
  <si>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</si>
  <si>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</si>
  <si>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</si>
  <si>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</si>
  <si>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</si>
  <si>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</si>
  <si>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</si>
  <si>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</si>
  <si>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</si>
  <si>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</si>
  <si>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</si>
  <si>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</si>
  <si>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</si>
  <si>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</si>
  <si>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</si>
  <si>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</si>
  <si>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</si>
  <si>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</si>
  <si>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</si>
  <si>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</si>
  <si>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</si>
  <si>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</si>
  <si>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</si>
  <si>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</si>
  <si>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</si>
  <si>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</si>
  <si>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</si>
  <si>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</si>
  <si>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</si>
  <si>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</si>
  <si>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</si>
  <si>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</si>
  <si>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</si>
  <si>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</si>
  <si>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</si>
  <si>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</si>
  <si>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</si>
  <si>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</si>
  <si>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</si>
  <si>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</si>
  <si>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</si>
  <si>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</si>
  <si>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</si>
  <si>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</si>
  <si>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</si>
  <si>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</si>
  <si>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</si>
  <si>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</si>
  <si>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</si>
  <si>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</si>
  <si>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</si>
  <si>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</si>
  <si>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</si>
  <si>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</si>
  <si>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</si>
  <si>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</si>
  <si>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</si>
  <si>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</si>
  <si>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</si>
  <si>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</si>
  <si>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</si>
  <si>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</si>
  <si>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</si>
  <si>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</si>
  <si>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</si>
  <si>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</si>
  <si>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</si>
  <si>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</si>
  <si>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</si>
  <si>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</si>
  <si>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</si>
  <si>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</si>
  <si>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</si>
  <si>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</si>
  <si>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</si>
  <si>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</si>
  <si>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</si>
  <si>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</si>
  <si>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</si>
  <si>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</si>
  <si>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</si>
  <si>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</si>
  <si>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</si>
  <si>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</si>
  <si>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</si>
  <si>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</si>
  <si>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</si>
  <si>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</si>
  <si>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</si>
  <si>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</si>
  <si>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</si>
  <si>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</si>
  <si>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</si>
  <si>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</si>
  <si>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</si>
  <si>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</si>
  <si>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</si>
  <si>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</si>
  <si>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</si>
  <si>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</si>
  <si>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</si>
  <si>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</si>
  <si>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</si>
  <si>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</si>
  <si>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</si>
  <si>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</si>
  <si>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</si>
  <si>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</si>
  <si>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</si>
  <si>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</si>
  <si>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</si>
  <si>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</si>
  <si>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</si>
  <si>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</si>
  <si>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</si>
  <si>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</si>
  <si>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</si>
  <si>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</si>
  <si>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</si>
  <si>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</si>
  <si>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</si>
  <si>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</si>
  <si>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</si>
  <si>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</si>
  <si>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</si>
  <si>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</si>
  <si>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</si>
  <si>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</si>
  <si>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</si>
  <si>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</si>
  <si>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</si>
  <si>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</si>
  <si>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</si>
  <si>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</si>
  <si>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</si>
  <si>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</si>
  <si>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</si>
  <si>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</si>
  <si>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</si>
  <si>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</si>
  <si>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</si>
  <si>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</si>
  <si>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</si>
  <si>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</si>
  <si>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</si>
  <si>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</si>
  <si>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</si>
  <si>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</si>
  <si>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</si>
  <si>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</si>
  <si>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</si>
  <si>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</si>
  <si>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</si>
  <si>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</si>
  <si>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</si>
  <si>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</si>
  <si>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</si>
  <si>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</si>
  <si>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</si>
  <si>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</si>
  <si>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</si>
  <si>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</si>
  <si>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</si>
  <si>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</si>
  <si>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</si>
  <si>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</si>
  <si>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</si>
  <si>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</si>
  <si>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</si>
  <si>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</si>
  <si>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</si>
  <si>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</si>
  <si>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</si>
  <si>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</si>
  <si>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</si>
  <si>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</si>
  <si>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</si>
  <si>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</si>
  <si>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</si>
  <si>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</si>
  <si>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</si>
  <si>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</si>
  <si>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</si>
  <si>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</si>
  <si>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</si>
  <si>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</si>
  <si>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</si>
  <si>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</si>
  <si>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</si>
  <si>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</si>
  <si>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</si>
  <si>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</si>
  <si>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</si>
  <si>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</si>
  <si>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</si>
  <si>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</si>
  <si>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</si>
  <si>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</si>
  <si>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</si>
  <si>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</si>
  <si>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</si>
  <si>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</si>
  <si>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</si>
  <si>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</si>
  <si>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</si>
  <si>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</si>
  <si>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</si>
  <si>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</si>
  <si>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</si>
  <si>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</si>
  <si>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</si>
  <si>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</si>
  <si>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</si>
  <si>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</si>
  <si>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</si>
  <si>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</si>
  <si>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</si>
  <si>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</si>
  <si>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</si>
  <si>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</si>
  <si>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</si>
  <si>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</si>
  <si>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</si>
  <si>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</si>
  <si>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</si>
  <si>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</si>
  <si>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</si>
  <si>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</si>
  <si>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</si>
  <si>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</si>
  <si>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</si>
  <si>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</si>
  <si>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</si>
  <si>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</si>
  <si>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</si>
  <si>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</si>
  <si>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</si>
  <si>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</si>
  <si>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</si>
  <si>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</si>
  <si>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</si>
  <si>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</si>
  <si>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</si>
  <si>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</si>
  <si>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</si>
  <si>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</si>
  <si>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</si>
  <si>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</si>
  <si>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</si>
  <si>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</si>
  <si>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</si>
  <si>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</si>
  <si>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</si>
  <si>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</si>
  <si>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</si>
  <si>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</si>
  <si>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</si>
  <si>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</si>
  <si>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</si>
  <si>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</si>
  <si>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</si>
  <si>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</si>
  <si>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</si>
  <si>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</si>
  <si>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</si>
  <si>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</si>
  <si>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</si>
  <si>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</si>
  <si>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</si>
  <si>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</si>
  <si>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</si>
  <si>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</si>
  <si>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</si>
  <si>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</si>
  <si>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</si>
  <si>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</si>
  <si>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</si>
  <si>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</si>
  <si>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</si>
  <si>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</si>
  <si>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</si>
  <si>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</si>
  <si>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</si>
  <si>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</si>
  <si>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</si>
  <si>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</si>
  <si>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</si>
  <si>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</si>
  <si>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</si>
  <si>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</si>
  <si>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</si>
  <si>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</si>
  <si>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</si>
  <si>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</si>
  <si>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</si>
  <si>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</si>
  <si>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</si>
  <si>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</si>
  <si>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</si>
  <si>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</si>
  <si>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</si>
  <si>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</si>
  <si>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</si>
  <si>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</si>
  <si>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</si>
  <si>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</si>
  <si>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</si>
  <si>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</si>
  <si>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</si>
  <si>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</si>
  <si>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</si>
  <si>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</si>
  <si>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</si>
  <si>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</si>
  <si>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</si>
  <si>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</si>
  <si>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</si>
  <si>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</si>
  <si>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</si>
  <si>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</si>
  <si>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</si>
  <si>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</si>
  <si>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</si>
  <si>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</si>
  <si>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</si>
  <si>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</si>
  <si>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</si>
  <si>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</si>
  <si>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</si>
  <si>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</si>
  <si>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</si>
  <si>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</si>
  <si>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</si>
  <si>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</si>
  <si>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</si>
  <si>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</si>
  <si>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</si>
  <si>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</si>
  <si>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</si>
  <si>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</si>
  <si>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</si>
  <si>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</si>
  <si>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</si>
  <si>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</si>
  <si>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</si>
  <si>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</si>
  <si>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</si>
  <si>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</si>
  <si>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</si>
  <si>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</si>
  <si>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</si>
  <si>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</si>
  <si>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</si>
  <si>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</si>
  <si>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</si>
  <si>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</si>
  <si>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</si>
  <si>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</si>
  <si>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</si>
  <si>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</si>
  <si>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</si>
  <si>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</si>
  <si>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</si>
  <si>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</si>
  <si>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</si>
  <si>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</si>
  <si>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</si>
  <si>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</si>
  <si>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</si>
  <si>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</si>
  <si>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</si>
  <si>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</si>
  <si>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</si>
  <si>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</si>
  <si>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</si>
  <si>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</si>
  <si>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</si>
  <si>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</si>
  <si>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</si>
  <si>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</si>
  <si>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</si>
  <si>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</si>
  <si>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</si>
  <si>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</si>
  <si>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</si>
  <si>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</si>
  <si>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</si>
  <si>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</si>
  <si>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</si>
  <si>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</si>
  <si>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</si>
  <si>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</si>
  <si>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</si>
  <si>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</si>
  <si>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</si>
  <si>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</si>
  <si>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</si>
  <si>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</si>
  <si>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</si>
  <si>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</si>
  <si>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</si>
  <si>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</si>
  <si>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</si>
  <si>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</si>
  <si>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</si>
  <si>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</si>
  <si>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</si>
  <si>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</si>
  <si>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</si>
  <si>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</si>
  <si>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</si>
  <si>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</si>
  <si>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</si>
  <si>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</si>
  <si>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</si>
  <si>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</si>
  <si>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</si>
  <si>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</si>
  <si>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</si>
  <si>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</si>
  <si>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</si>
  <si>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</si>
  <si>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</si>
  <si>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</si>
  <si>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</si>
  <si>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</si>
  <si>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</si>
  <si>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</si>
  <si>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</si>
  <si>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</si>
  <si>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</si>
  <si>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</si>
  <si>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</si>
  <si>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</si>
  <si>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</si>
  <si>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</si>
  <si>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</si>
  <si>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</si>
  <si>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</si>
  <si>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</si>
  <si>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</si>
  <si>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</si>
  <si>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</si>
  <si>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</si>
  <si>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</si>
  <si>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</si>
  <si>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</si>
  <si>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</si>
  <si>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</si>
  <si>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</si>
  <si>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</si>
  <si>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</si>
  <si>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</si>
  <si>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</si>
  <si>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</si>
  <si>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</si>
  <si>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</si>
  <si>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</si>
  <si>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</si>
  <si>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</si>
  <si>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</si>
  <si>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</si>
  <si>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</si>
  <si>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</si>
  <si>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</si>
  <si>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</si>
  <si>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</si>
  <si>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</si>
  <si>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</si>
  <si>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</si>
  <si>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</si>
  <si>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</si>
  <si>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</si>
  <si>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</si>
  <si>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</si>
  <si>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</si>
  <si>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</si>
  <si>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</si>
  <si>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</si>
  <si>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</si>
  <si>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</si>
  <si>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</si>
  <si>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</si>
  <si>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</si>
  <si>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</si>
  <si>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</si>
  <si>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</si>
  <si>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</si>
  <si>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</si>
  <si>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</si>
  <si>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</si>
  <si>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</si>
  <si>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</si>
  <si>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</si>
  <si>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</si>
  <si>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</si>
  <si>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</si>
  <si>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</si>
  <si>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</si>
  <si>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</si>
  <si>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</si>
  <si>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</si>
  <si>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</si>
  <si>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</si>
  <si>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</si>
  <si>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</si>
  <si>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</si>
  <si>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</si>
  <si>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</si>
  <si>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</si>
  <si>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</si>
  <si>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</si>
  <si>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</si>
  <si>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</si>
  <si>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</si>
  <si>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</si>
  <si>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</si>
  <si>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</si>
  <si>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</si>
  <si>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</si>
  <si>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</si>
  <si>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</si>
  <si>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</si>
  <si>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</si>
  <si>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</si>
  <si>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</si>
  <si>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</si>
  <si>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</si>
  <si>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</si>
  <si>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</si>
  <si>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</si>
  <si>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</si>
  <si>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</si>
  <si>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</si>
  <si>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</si>
  <si>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</si>
  <si>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</si>
  <si>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</si>
  <si>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</si>
  <si>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</si>
  <si>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</si>
  <si>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</si>
  <si>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</si>
  <si>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</si>
  <si>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</si>
  <si>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</si>
  <si>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</si>
  <si>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</si>
  <si>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</si>
  <si>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</si>
  <si>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</si>
  <si>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</si>
  <si>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</si>
  <si>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</si>
  <si>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</si>
  <si>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</si>
  <si>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</si>
  <si>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</si>
  <si>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</si>
  <si>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</si>
  <si>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</si>
  <si>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</si>
  <si>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</si>
  <si>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</si>
  <si>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</si>
  <si>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</si>
  <si>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</si>
  <si>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</si>
  <si>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</si>
  <si>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</si>
  <si>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</si>
  <si>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</si>
  <si>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</si>
  <si>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</si>
  <si>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</si>
  <si>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</si>
  <si>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</si>
  <si>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</si>
  <si>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</si>
  <si>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</si>
  <si>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</si>
  <si>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</si>
  <si>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</si>
  <si>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</si>
  <si>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</si>
  <si>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</si>
  <si>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</si>
  <si>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</si>
  <si>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</si>
  <si>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</si>
  <si>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</si>
  <si>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</si>
  <si>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</si>
  <si>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</si>
  <si>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</si>
  <si>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</si>
  <si>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</si>
  <si>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</si>
  <si>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</si>
  <si>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</si>
  <si>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</si>
  <si>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</si>
  <si>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</si>
  <si>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</si>
  <si>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</si>
  <si>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</si>
  <si>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</si>
  <si>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</si>
  <si>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</si>
  <si>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</si>
  <si>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</si>
  <si>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</si>
  <si>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</si>
  <si>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</si>
  <si>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</si>
  <si>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</si>
  <si>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</si>
  <si>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</si>
  <si>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</si>
  <si>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</si>
  <si>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</si>
  <si>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</si>
  <si>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</si>
  <si>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</si>
  <si>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</si>
  <si>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</si>
  <si>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</si>
  <si>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</si>
  <si>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</si>
  <si>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</si>
  <si>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</si>
  <si>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</si>
  <si>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</si>
  <si>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</si>
  <si>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</si>
  <si>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</si>
  <si>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</si>
  <si>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</si>
  <si>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</si>
  <si>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</si>
  <si>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</si>
  <si>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</si>
  <si>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</si>
  <si>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</si>
  <si>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</si>
  <si>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</si>
  <si>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</si>
  <si>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</si>
  <si>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</si>
  <si>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</si>
  <si>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</si>
  <si>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</si>
  <si>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</si>
  <si>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</si>
  <si>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</si>
  <si>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</si>
  <si>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</si>
  <si>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</si>
  <si>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</si>
  <si>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</si>
  <si>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</si>
  <si>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</si>
  <si>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</si>
  <si>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</si>
  <si>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</si>
  <si>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</si>
  <si>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</si>
  <si>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</si>
  <si>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</si>
  <si>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</si>
  <si>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</si>
  <si>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</si>
  <si>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</si>
  <si>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</si>
  <si>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</si>
  <si>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</si>
  <si>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</si>
  <si>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</si>
  <si>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</si>
  <si>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</si>
  <si>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</si>
  <si>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</si>
  <si>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</si>
  <si>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</si>
  <si>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</si>
  <si>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</si>
  <si>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</si>
  <si>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</si>
  <si>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</si>
  <si>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</si>
  <si>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</si>
  <si>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</si>
  <si>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</si>
  <si>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</si>
  <si>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</si>
  <si>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</si>
  <si>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</si>
  <si>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</si>
  <si>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</si>
  <si>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</si>
  <si>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</si>
  <si>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</si>
  <si>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</si>
  <si>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</si>
  <si>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</si>
  <si>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</si>
  <si>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</si>
  <si>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</si>
  <si>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</si>
  <si>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</si>
  <si>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</si>
  <si>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</si>
  <si>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</si>
  <si>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</si>
  <si>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</si>
  <si>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</si>
  <si>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</si>
  <si>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</si>
  <si>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</si>
  <si>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</si>
  <si>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</si>
  <si>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</si>
  <si>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</si>
  <si>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</si>
  <si>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</si>
  <si>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</si>
  <si>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</si>
  <si>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</si>
  <si>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</si>
  <si>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</si>
  <si>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</si>
  <si>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</si>
  <si>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</si>
  <si>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</si>
  <si>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</si>
  <si>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</si>
  <si>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</si>
  <si>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</si>
  <si>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</si>
  <si>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</si>
  <si>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</si>
  <si>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</si>
  <si>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</si>
  <si>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</si>
  <si>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</si>
  <si>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</si>
  <si>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</si>
  <si>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</si>
  <si>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</si>
  <si>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</si>
  <si>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</si>
  <si>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</si>
  <si>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</si>
  <si>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</si>
  <si>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</si>
  <si>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</si>
  <si>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</si>
  <si>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</si>
  <si>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</si>
  <si>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</si>
  <si>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</si>
  <si>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</si>
  <si>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</si>
  <si>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</si>
  <si>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</si>
  <si>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</si>
  <si>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</si>
  <si>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</si>
  <si>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</si>
  <si>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</si>
  <si>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</si>
  <si>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</si>
  <si>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</si>
  <si>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</si>
  <si>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</si>
  <si>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</si>
  <si>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</si>
  <si>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</si>
  <si>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</si>
  <si>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</si>
  <si>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</si>
  <si>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</si>
  <si>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</si>
  <si>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</si>
  <si>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</si>
  <si>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</si>
  <si>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</si>
  <si>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</si>
  <si>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</si>
  <si>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</si>
  <si>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</si>
  <si>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</si>
  <si>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</si>
  <si>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</si>
  <si>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</si>
  <si>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</si>
  <si>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</si>
  <si>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</si>
  <si>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</si>
  <si>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</si>
  <si>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</si>
  <si>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</si>
  <si>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</si>
  <si>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</si>
  <si>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</si>
  <si>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</si>
  <si>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</si>
  <si>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</si>
  <si>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</si>
  <si>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</si>
  <si>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</si>
  <si>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</si>
  <si>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</si>
  <si>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</si>
  <si>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</si>
  <si>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</si>
  <si>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</si>
  <si>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</si>
  <si>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</si>
  <si>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</si>
  <si>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</si>
  <si>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</si>
  <si>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</si>
  <si>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</si>
  <si>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</si>
  <si>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</si>
  <si>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</si>
  <si>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</si>
  <si>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</si>
  <si>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</si>
  <si>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</si>
  <si>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</si>
  <si>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</si>
  <si>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</si>
  <si>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</si>
  <si>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</si>
  <si>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</si>
  <si>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</si>
  <si>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</si>
  <si>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</si>
  <si>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</si>
  <si>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</si>
  <si>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</si>
  <si>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</si>
  <si>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</si>
  <si>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</si>
  <si>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</si>
  <si>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</si>
  <si>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</si>
  <si>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</si>
  <si>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</si>
  <si>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</si>
  <si>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</si>
  <si>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</si>
  <si>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</si>
  <si>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</si>
  <si>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</si>
  <si>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</si>
  <si>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</si>
  <si>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</si>
  <si>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</si>
  <si>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</si>
  <si>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</si>
  <si>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</si>
  <si>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</si>
  <si>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</si>
  <si>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</si>
  <si>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</si>
  <si>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</si>
  <si>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</si>
  <si>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</si>
  <si>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</si>
  <si>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</si>
  <si>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</si>
  <si>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</si>
  <si>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</si>
  <si>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</si>
  <si>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</si>
  <si>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</si>
  <si>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</si>
  <si>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</si>
  <si>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</si>
  <si>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</si>
  <si>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</si>
  <si>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</si>
  <si>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</si>
  <si>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</si>
  <si>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</si>
  <si>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</si>
  <si>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</si>
  <si>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</si>
  <si>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</si>
  <si>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</si>
  <si>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</si>
  <si>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</si>
  <si>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</si>
  <si>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</si>
  <si>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</si>
  <si>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</si>
  <si>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</si>
  <si>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</si>
  <si>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</si>
  <si>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</si>
  <si>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</si>
  <si>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</si>
  <si>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</si>
  <si>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</si>
  <si>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</si>
  <si>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</si>
  <si>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</si>
  <si>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</si>
  <si>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</si>
  <si>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</si>
  <si>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</si>
  <si>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</si>
  <si>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</si>
  <si>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</si>
  <si>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</si>
  <si>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</si>
  <si>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</si>
  <si>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</si>
  <si>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</si>
  <si>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</si>
  <si>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</si>
  <si>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</si>
  <si>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</si>
  <si>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</si>
  <si>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</si>
  <si>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</si>
  <si>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</si>
  <si>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</si>
  <si>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</si>
  <si>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</si>
  <si>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</si>
  <si>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</si>
  <si>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</si>
  <si>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</si>
  <si>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</si>
  <si>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</si>
  <si>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</si>
  <si>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</si>
  <si>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</si>
  <si>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</si>
  <si>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</si>
  <si>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</si>
  <si>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</si>
  <si>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</si>
  <si>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</si>
  <si>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</si>
  <si>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</si>
  <si>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</si>
  <si>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</si>
  <si>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</si>
  <si>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</si>
  <si>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</si>
  <si>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</si>
  <si>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</si>
  <si>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</si>
  <si>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</si>
  <si>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</si>
  <si>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</si>
  <si>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</si>
  <si>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</si>
  <si>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</si>
  <si>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</si>
  <si>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</si>
  <si>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</si>
  <si>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</si>
  <si>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</si>
  <si>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</si>
  <si>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</si>
  <si>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</si>
  <si>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</si>
  <si>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</si>
  <si>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</si>
  <si>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</si>
  <si>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</si>
  <si>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</si>
  <si>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</si>
  <si>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</si>
  <si>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</si>
  <si>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</si>
  <si>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</si>
  <si>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</si>
  <si>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</si>
  <si>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</si>
  <si>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</si>
  <si>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</si>
  <si>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</si>
  <si>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</si>
  <si>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</si>
  <si>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</si>
  <si>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</si>
  <si>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</si>
  <si>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</si>
  <si>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</si>
  <si>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</si>
  <si>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</si>
  <si>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</si>
  <si>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</si>
  <si>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</si>
  <si>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</si>
  <si>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</si>
  <si>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</si>
  <si>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</si>
  <si>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</si>
  <si>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</si>
  <si>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</si>
  <si>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</si>
  <si>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</si>
  <si>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</si>
  <si>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</si>
  <si>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</si>
  <si>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</si>
  <si>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</si>
  <si>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</si>
  <si>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</si>
  <si>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</si>
  <si>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</si>
  <si>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</si>
  <si>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</si>
  <si>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</si>
  <si>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</si>
  <si>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</si>
  <si>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</si>
  <si>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</si>
  <si>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</si>
  <si>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</si>
  <si>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</si>
  <si>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</si>
  <si>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</si>
  <si>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</si>
  <si>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</si>
  <si>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</si>
  <si>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</si>
  <si>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</si>
  <si>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</si>
  <si>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</si>
  <si>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</si>
  <si>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</si>
  <si>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</si>
  <si>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</si>
  <si>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</si>
  <si>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</si>
  <si>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</si>
  <si>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</si>
  <si>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</si>
  <si>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</si>
  <si>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</si>
  <si>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</si>
  <si>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</si>
  <si>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</si>
  <si>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</si>
  <si>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</si>
  <si>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</si>
  <si>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</si>
  <si>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</si>
  <si>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</si>
  <si>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</si>
  <si>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</si>
  <si>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</si>
  <si>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</si>
  <si>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</si>
  <si>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</si>
  <si>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</si>
  <si>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</si>
  <si>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</si>
  <si>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</si>
  <si>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</si>
  <si>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</si>
  <si>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</si>
  <si>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</si>
  <si>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</si>
  <si>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</si>
  <si>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</si>
  <si>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</si>
  <si>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</si>
  <si>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</si>
  <si>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</si>
  <si>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</si>
  <si>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</si>
  <si>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</si>
  <si>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</si>
  <si>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</si>
  <si>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</si>
  <si>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</si>
  <si>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</si>
  <si>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</si>
  <si>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</si>
  <si>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</si>
  <si>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</si>
  <si>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</si>
  <si>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</si>
  <si>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</si>
  <si>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</si>
  <si>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</si>
  <si>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</si>
  <si>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</si>
  <si>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</si>
  <si>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</si>
  <si>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</si>
  <si>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</si>
  <si>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</si>
  <si>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</si>
  <si>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</si>
  <si>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</si>
  <si>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</si>
  <si>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</si>
  <si>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</si>
  <si>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</si>
  <si>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</si>
  <si>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</si>
  <si>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</si>
  <si>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</si>
  <si>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</si>
  <si>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</si>
  <si>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</si>
  <si>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</si>
  <si>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</si>
  <si>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</si>
  <si>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</si>
  <si>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</si>
  <si>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</si>
  <si>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</si>
  <si>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</si>
  <si>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</si>
  <si>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</si>
  <si>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</si>
  <si>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</si>
  <si>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</si>
  <si>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</si>
  <si>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</si>
  <si>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</si>
  <si>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</si>
  <si>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</si>
  <si>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</si>
  <si>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</si>
  <si>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</si>
  <si>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</si>
  <si>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</si>
  <si>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</si>
  <si>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</si>
  <si>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</si>
  <si>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</si>
  <si>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</si>
  <si>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</si>
  <si>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</si>
  <si>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</si>
  <si>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</si>
  <si>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</si>
  <si>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</si>
  <si>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</si>
  <si>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</si>
  <si>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</si>
  <si>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</si>
  <si>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</si>
  <si>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</si>
  <si>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</si>
  <si>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</si>
  <si>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</si>
  <si>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</si>
  <si>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</si>
  <si>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</si>
  <si>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</si>
  <si>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</si>
  <si>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</si>
  <si>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</si>
  <si>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</si>
  <si>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</si>
  <si>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</si>
  <si>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</si>
  <si>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</si>
  <si>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</si>
  <si>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</si>
  <si>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</si>
  <si>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</si>
  <si>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</si>
  <si>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</si>
  <si>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</si>
  <si>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</si>
  <si>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</si>
  <si>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</si>
  <si>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</si>
  <si>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</si>
  <si>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</si>
  <si>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</si>
  <si>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</si>
  <si>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</si>
  <si>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</si>
  <si>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</si>
  <si>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</si>
  <si>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</si>
  <si>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</si>
  <si>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</si>
  <si>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</si>
  <si>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</si>
  <si>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</si>
  <si>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</si>
  <si>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</si>
  <si>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</si>
  <si>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</si>
  <si>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</si>
  <si>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</si>
  <si>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</si>
  <si>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</si>
  <si>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</si>
  <si>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</si>
  <si>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</si>
  <si>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</si>
  <si>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</si>
  <si>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</si>
  <si>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</si>
  <si>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</si>
  <si>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</si>
  <si>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</si>
  <si>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</si>
  <si>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</si>
  <si>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</si>
  <si>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</si>
  <si>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</si>
  <si>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</si>
  <si>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</si>
  <si>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</si>
  <si>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</si>
  <si>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</si>
  <si>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</si>
  <si>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</si>
  <si>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</si>
  <si>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</si>
  <si>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</si>
  <si>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</si>
  <si>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</si>
  <si>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</si>
  <si>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</si>
  <si>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</si>
  <si>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</si>
  <si>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</si>
  <si>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</si>
  <si>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</si>
  <si>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</si>
  <si>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</si>
  <si>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</si>
  <si>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</si>
  <si>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</si>
  <si>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</si>
  <si>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</si>
  <si>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</si>
  <si>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</si>
  <si>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</si>
  <si>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</si>
  <si>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</si>
  <si>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</si>
  <si>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</si>
  <si>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</si>
  <si>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</si>
  <si>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</si>
  <si>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</si>
  <si>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</si>
  <si>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</si>
  <si>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</si>
  <si>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</si>
  <si>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</si>
  <si>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</si>
  <si>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</si>
  <si>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</si>
  <si>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</si>
  <si>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</si>
  <si>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</si>
  <si>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</si>
  <si>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</si>
  <si>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</si>
  <si>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</si>
  <si>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</si>
  <si>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</si>
  <si>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</si>
  <si>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</si>
  <si>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</si>
  <si>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</si>
  <si>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</si>
  <si>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</si>
  <si>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</si>
  <si>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</si>
  <si>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</si>
  <si>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</si>
  <si>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</si>
  <si>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</si>
  <si>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</si>
  <si>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</si>
  <si>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</si>
  <si>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</si>
  <si>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</si>
  <si>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</si>
  <si>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</si>
  <si>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</si>
  <si>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</si>
  <si>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</si>
  <si>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</si>
  <si>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</si>
  <si>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</si>
  <si>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</si>
  <si>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</si>
  <si>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</si>
  <si>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</si>
  <si>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</si>
  <si>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</si>
  <si>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</si>
  <si>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</si>
  <si>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</si>
  <si>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</si>
  <si>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</si>
  <si>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</si>
  <si>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</si>
  <si>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</si>
  <si>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</si>
  <si>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</si>
  <si>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</si>
  <si>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</si>
  <si>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</si>
  <si>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</si>
  <si>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</si>
  <si>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</si>
  <si>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</si>
  <si>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</si>
  <si>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</si>
  <si>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</si>
  <si>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</si>
  <si>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</si>
  <si>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</si>
  <si>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</si>
  <si>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</si>
  <si>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</si>
  <si>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</si>
  <si>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</si>
  <si>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</si>
  <si>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</si>
  <si>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</si>
  <si>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</si>
  <si>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</si>
  <si>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</si>
  <si>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</si>
  <si>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</si>
  <si>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</si>
  <si>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</si>
  <si>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</si>
  <si>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</si>
  <si>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</si>
  <si>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</si>
  <si>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</si>
  <si>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</si>
  <si>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</si>
  <si>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</si>
  <si>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</si>
  <si>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</si>
  <si>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</si>
  <si>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</si>
  <si>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</si>
  <si>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</si>
  <si>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</si>
  <si>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</si>
  <si>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</si>
  <si>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</si>
  <si>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</si>
  <si>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</si>
  <si>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</si>
  <si>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</si>
  <si>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</si>
  <si>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</si>
  <si>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</si>
  <si>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</si>
  <si>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</si>
  <si>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</si>
  <si>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</si>
  <si>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</si>
  <si>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</si>
  <si>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</si>
  <si>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</si>
  <si>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</si>
  <si>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</si>
  <si>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</si>
  <si>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</si>
  <si>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</si>
  <si>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</si>
  <si>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</si>
  <si>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</si>
  <si>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</si>
  <si>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</si>
  <si>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</si>
  <si>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</si>
  <si>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</si>
  <si>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</si>
  <si>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</si>
  <si>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</si>
  <si>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</si>
  <si>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</si>
  <si>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</si>
  <si>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</si>
  <si>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</si>
  <si>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</si>
  <si>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</si>
  <si>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</si>
  <si>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</si>
  <si>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</si>
  <si>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</si>
  <si>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</si>
  <si>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</si>
  <si>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</si>
  <si>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</si>
  <si>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</si>
  <si>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</si>
  <si>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</si>
  <si>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</si>
  <si>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</si>
  <si>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</si>
  <si>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</si>
  <si>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</si>
  <si>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</si>
  <si>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</si>
  <si>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</si>
  <si>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</si>
  <si>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</si>
  <si>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</si>
  <si>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</si>
  <si>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</si>
  <si>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</si>
  <si>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</si>
  <si>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</si>
  <si>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</si>
  <si>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</si>
  <si>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</si>
  <si>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</si>
  <si>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</si>
  <si>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</si>
  <si>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</si>
  <si>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</si>
  <si>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</si>
  <si>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</si>
  <si>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</si>
  <si>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</si>
  <si>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</si>
  <si>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</si>
  <si>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</si>
  <si>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</si>
  <si>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</si>
  <si>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</si>
  <si>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</si>
  <si>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</si>
  <si>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</si>
  <si>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</si>
  <si>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</si>
  <si>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</si>
  <si>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</si>
  <si>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</si>
  <si>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</si>
  <si>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</si>
  <si>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</si>
  <si>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</si>
  <si>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</si>
  <si>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</si>
  <si>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</si>
  <si>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</si>
  <si>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</si>
  <si>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</si>
  <si>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</si>
  <si>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</si>
  <si>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</si>
  <si>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</si>
  <si>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</si>
  <si>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</si>
  <si>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</si>
  <si>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</si>
  <si>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</si>
  <si>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</si>
  <si>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</si>
  <si>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</si>
  <si>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</si>
  <si>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</si>
  <si>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</si>
  <si>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</si>
  <si>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</si>
  <si>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</si>
  <si>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</si>
  <si>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</si>
  <si>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</si>
  <si>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</si>
  <si>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</si>
  <si>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</si>
  <si>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</si>
  <si>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</si>
  <si>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</si>
  <si>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</si>
  <si>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</si>
  <si>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</si>
  <si>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</si>
  <si>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</si>
  <si>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</si>
  <si>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</si>
  <si>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</si>
  <si>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</si>
  <si>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</si>
  <si>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</si>
  <si>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</si>
  <si>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</si>
  <si>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</si>
  <si>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</si>
  <si>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</si>
  <si>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</si>
  <si>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</si>
  <si>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</si>
  <si>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</si>
  <si>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</si>
  <si>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</si>
  <si>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</si>
  <si>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</si>
  <si>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</si>
  <si>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</si>
  <si>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</si>
  <si>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</si>
  <si>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</si>
  <si>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</si>
  <si>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</si>
  <si>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</si>
  <si>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</si>
  <si>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</si>
  <si>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</si>
  <si>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</si>
  <si>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</si>
  <si>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</si>
  <si>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</si>
  <si>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</si>
  <si>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</si>
  <si>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</si>
  <si>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</si>
  <si>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</si>
  <si>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</si>
  <si>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</si>
  <si>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</si>
  <si>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</si>
  <si>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</si>
  <si>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</si>
  <si>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</si>
  <si>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</si>
  <si>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</si>
  <si>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</si>
  <si>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</si>
  <si>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</si>
  <si>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</si>
  <si>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</si>
  <si>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</si>
  <si>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</si>
  <si>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</si>
  <si>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</si>
  <si>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</si>
  <si>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</si>
  <si>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</si>
  <si>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</si>
  <si>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</si>
  <si>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</si>
  <si>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</si>
  <si>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</si>
  <si>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</si>
  <si>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</si>
  <si>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</si>
  <si>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</si>
  <si>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</si>
  <si>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</si>
  <si>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</si>
  <si>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</si>
  <si>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</si>
  <si>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</si>
  <si>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</si>
  <si>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</si>
  <si>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</si>
  <si>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</si>
  <si>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</si>
  <si>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</si>
  <si>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</si>
  <si>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</si>
  <si>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</si>
  <si>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</si>
  <si>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</si>
  <si>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</si>
  <si>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</si>
  <si>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</si>
  <si>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</si>
  <si>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</si>
  <si>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</si>
  <si>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</si>
  <si>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</si>
  <si>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</si>
  <si>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</si>
  <si>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</si>
  <si>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</si>
  <si>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</si>
  <si>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</si>
  <si>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</si>
  <si>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</si>
  <si>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</si>
  <si>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</si>
  <si>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</si>
  <si>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</si>
  <si>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</si>
  <si>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</si>
  <si>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</si>
  <si>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</si>
  <si>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</si>
  <si>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</si>
  <si>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</si>
  <si>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</si>
  <si>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</si>
  <si>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</si>
  <si>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</si>
  <si>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</si>
  <si>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</si>
  <si>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</si>
  <si>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</si>
  <si>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</si>
  <si>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</si>
  <si>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</si>
  <si>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</si>
  <si>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</si>
  <si>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</si>
  <si>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</si>
  <si>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</si>
  <si>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</si>
  <si>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</si>
  <si>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</si>
  <si>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</si>
  <si>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</si>
  <si>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</si>
  <si>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</si>
  <si>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</si>
  <si>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</si>
  <si>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</si>
  <si>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</si>
  <si>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</si>
  <si>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</si>
  <si>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</si>
  <si>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</si>
  <si>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</si>
  <si>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</si>
  <si>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</si>
  <si>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</si>
  <si>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</si>
  <si>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</si>
  <si>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</si>
  <si>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</si>
  <si>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</si>
  <si>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</si>
  <si>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</si>
  <si>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</si>
  <si>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</si>
  <si>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</si>
  <si>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</si>
  <si>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</si>
  <si>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</si>
  <si>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</si>
  <si>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</si>
  <si>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</si>
  <si>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</si>
  <si>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</si>
  <si>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</si>
  <si>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</si>
  <si>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</si>
  <si>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</si>
  <si>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</si>
  <si>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</si>
  <si>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</si>
  <si>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</si>
  <si>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</si>
  <si>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</si>
  <si>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</si>
  <si>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</si>
  <si>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</si>
  <si>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</si>
  <si>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</si>
  <si>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</si>
  <si>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</si>
  <si>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</si>
  <si>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</si>
  <si>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</si>
  <si>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</si>
  <si>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</si>
  <si>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</si>
  <si>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</si>
  <si>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</si>
  <si>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</si>
  <si>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</si>
  <si>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</si>
  <si>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</si>
  <si>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</si>
  <si>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</si>
  <si>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</si>
  <si>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</si>
  <si>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</si>
  <si>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</si>
  <si>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</si>
  <si>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</si>
  <si>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</si>
  <si>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</si>
  <si>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</si>
  <si>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</si>
  <si>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</si>
  <si>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</si>
  <si>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</si>
  <si>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</si>
  <si>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</si>
  <si>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</si>
  <si>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</si>
  <si>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</si>
  <si>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</si>
  <si>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</si>
  <si>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</si>
  <si>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</si>
  <si>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</si>
  <si>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</si>
  <si>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</si>
  <si>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</si>
  <si>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</si>
  <si>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</si>
  <si>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</si>
  <si>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</si>
  <si>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</si>
  <si>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</si>
  <si>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</si>
  <si>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</si>
  <si>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</si>
  <si>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</si>
  <si>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</si>
  <si>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</si>
  <si>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</si>
  <si>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</si>
  <si>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</si>
  <si>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</si>
  <si>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</si>
  <si>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</si>
  <si>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</si>
  <si>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</si>
  <si>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</si>
  <si>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</si>
  <si>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</si>
  <si>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</si>
  <si>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</si>
  <si>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</si>
  <si>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</si>
  <si>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</si>
  <si>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</si>
  <si>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</si>
  <si>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</si>
  <si>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</si>
  <si>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</si>
  <si>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</si>
  <si>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</si>
  <si>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</si>
  <si>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</si>
  <si>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</si>
  <si>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</si>
  <si>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</si>
  <si>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</si>
  <si>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</si>
  <si>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</si>
  <si>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</si>
  <si>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</si>
  <si>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</si>
  <si>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</si>
  <si>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</si>
  <si>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</si>
  <si>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</si>
  <si>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</si>
  <si>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</si>
  <si>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</si>
  <si>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</si>
  <si>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</si>
  <si>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</si>
  <si>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</si>
  <si>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</si>
  <si>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</si>
  <si>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</si>
  <si>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</si>
  <si>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</si>
  <si>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</si>
  <si>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</si>
  <si>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</si>
  <si>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</si>
  <si>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</si>
  <si>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</si>
  <si>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</si>
  <si>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</si>
  <si>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</si>
  <si>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</si>
  <si>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</si>
  <si>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</si>
  <si>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</si>
  <si>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</si>
  <si>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</si>
  <si>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</si>
  <si>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</si>
  <si>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</si>
  <si>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</si>
  <si>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</si>
  <si>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</si>
  <si>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</si>
  <si>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</si>
  <si>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</si>
  <si>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</si>
  <si>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</si>
  <si>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</si>
  <si>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</si>
  <si>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</si>
  <si>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</si>
  <si>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</si>
  <si>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</si>
  <si>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</si>
  <si>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</si>
  <si>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</si>
  <si>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</si>
  <si>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</si>
  <si>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</si>
  <si>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</si>
  <si>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</si>
  <si>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</si>
  <si>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</si>
  <si>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</si>
  <si>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</si>
  <si>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</si>
  <si>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</si>
  <si>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</si>
  <si>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</si>
  <si>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</si>
  <si>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</si>
  <si>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</si>
  <si>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</si>
  <si>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</si>
  <si>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</si>
  <si>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</si>
  <si>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</si>
  <si>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</si>
  <si>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</si>
  <si>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</si>
  <si>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</si>
  <si>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</si>
  <si>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</si>
  <si>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</si>
  <si>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</si>
  <si>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</si>
  <si>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</si>
  <si>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</si>
  <si>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</si>
  <si>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</si>
  <si>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</si>
  <si>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</si>
  <si>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</si>
  <si>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</si>
  <si>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</si>
  <si>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</si>
  <si>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</si>
  <si>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</si>
  <si>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</si>
  <si>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</si>
  <si>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</si>
  <si>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</si>
  <si>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</si>
  <si>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</si>
  <si>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</si>
  <si>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</si>
  <si>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</si>
  <si>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</si>
  <si>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</si>
  <si>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</si>
  <si>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</si>
  <si>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</si>
  <si>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</si>
  <si>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</si>
  <si>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</si>
  <si>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</si>
  <si>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</si>
  <si>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</si>
  <si>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</si>
  <si>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</si>
  <si>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</si>
  <si>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</si>
  <si>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</si>
  <si>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</si>
  <si>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</si>
  <si>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</si>
  <si>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</si>
  <si>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</si>
  <si>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</si>
  <si>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</si>
  <si>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</si>
  <si>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</si>
  <si>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</si>
  <si>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</si>
  <si>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</si>
  <si>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</si>
  <si>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</si>
  <si>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</si>
  <si>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</si>
  <si>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</si>
  <si>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</si>
  <si>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</si>
  <si>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</si>
  <si>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</si>
  <si>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</si>
  <si>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</si>
  <si>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</si>
  <si>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</si>
  <si>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</si>
  <si>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</si>
  <si>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</si>
  <si>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</si>
  <si>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</si>
  <si>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</si>
  <si>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</si>
  <si>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</si>
  <si>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</si>
  <si>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</si>
  <si>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</si>
  <si>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</si>
  <si>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</si>
  <si>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</si>
  <si>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</si>
  <si>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</si>
  <si>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</si>
  <si>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</si>
  <si>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</si>
  <si>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</si>
  <si>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</si>
  <si>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</si>
  <si>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</si>
  <si>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</si>
  <si>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</si>
  <si>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</si>
  <si>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</si>
  <si>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</si>
  <si>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</si>
  <si>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</si>
  <si>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</si>
  <si>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</si>
  <si>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</si>
  <si>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</si>
  <si>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</si>
  <si>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</si>
  <si>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</si>
  <si>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</si>
  <si>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</si>
  <si>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</si>
  <si>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</si>
  <si>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</si>
  <si>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</si>
  <si>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</si>
  <si>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</si>
  <si>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</si>
  <si>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</si>
  <si>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</si>
  <si>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</si>
  <si>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</si>
  <si>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</si>
  <si>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</si>
  <si>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</si>
  <si>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</si>
  <si>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</si>
  <si>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</si>
  <si>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</si>
  <si>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</si>
  <si>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</si>
  <si>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</si>
  <si>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</si>
  <si>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</si>
  <si>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</si>
  <si>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</si>
  <si>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</si>
  <si>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</si>
  <si>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</si>
  <si>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</si>
  <si>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</si>
  <si>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</si>
  <si>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</si>
  <si>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</si>
  <si>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</si>
  <si>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</si>
  <si>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</si>
  <si>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</si>
  <si>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</si>
  <si>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</si>
  <si>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</si>
  <si>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</si>
  <si>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</si>
  <si>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</si>
  <si>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</si>
  <si>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</si>
  <si>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</si>
  <si>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</si>
  <si>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</si>
  <si>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</si>
  <si>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</si>
  <si>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</si>
  <si>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</si>
  <si>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</si>
  <si>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</si>
  <si>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</si>
  <si>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</si>
  <si>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</si>
  <si>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</si>
  <si>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</si>
  <si>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</si>
  <si>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</si>
  <si>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</si>
  <si>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</si>
  <si>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</si>
  <si>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</si>
  <si>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</si>
  <si>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</si>
  <si>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</si>
  <si>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</si>
  <si>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</si>
  <si>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</si>
  <si>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</si>
  <si>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</si>
  <si>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</si>
  <si>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</si>
  <si>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</si>
  <si>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</si>
  <si>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</si>
  <si>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</si>
  <si>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</si>
  <si>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</si>
  <si>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</si>
  <si>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</si>
  <si>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</si>
  <si>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</si>
  <si>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</si>
  <si>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</si>
  <si>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</si>
  <si>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</si>
  <si>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</si>
  <si>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</si>
  <si>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</si>
  <si>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</si>
  <si>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</si>
  <si>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</si>
  <si>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</si>
  <si>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</si>
  <si>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</si>
  <si>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</si>
  <si>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</si>
  <si>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</si>
  <si>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</si>
  <si>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</si>
  <si>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</si>
  <si>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</si>
  <si>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</si>
  <si>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</si>
  <si>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</si>
  <si>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</si>
  <si>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</si>
  <si>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</si>
  <si>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</si>
  <si>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</si>
  <si>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</si>
  <si>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</si>
  <si>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</si>
  <si>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</si>
  <si>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</si>
  <si>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</si>
  <si>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</si>
  <si>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</si>
  <si>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</si>
  <si>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</si>
  <si>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</si>
  <si>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</si>
  <si>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</si>
  <si>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</si>
  <si>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</si>
  <si>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</si>
  <si>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</si>
  <si>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</si>
  <si>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</si>
  <si>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</si>
  <si>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</si>
  <si>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</si>
  <si>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</si>
  <si>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</si>
  <si>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</si>
  <si>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</si>
  <si>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</si>
  <si>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</si>
  <si>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</si>
  <si>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</si>
  <si>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</si>
  <si>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</si>
  <si>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</si>
  <si>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</si>
  <si>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</si>
  <si>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</si>
  <si>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</si>
  <si>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</si>
  <si>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</si>
  <si>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</si>
  <si>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</si>
  <si>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</si>
  <si>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</si>
  <si>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</si>
  <si>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</si>
  <si>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</si>
  <si>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</si>
  <si>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</si>
  <si>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</si>
  <si>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</si>
  <si>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</si>
  <si>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</si>
  <si>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</si>
  <si>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</si>
  <si>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</si>
  <si>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</si>
  <si>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</si>
  <si>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</si>
  <si>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</si>
  <si>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</si>
  <si>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</si>
  <si>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</si>
  <si>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</si>
  <si>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</si>
  <si>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</si>
  <si>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</si>
  <si>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</si>
  <si>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</si>
  <si>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</si>
  <si>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</si>
  <si>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</si>
  <si>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</si>
  <si>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</si>
  <si>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</si>
  <si>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</si>
  <si>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</si>
  <si>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</si>
  <si>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</si>
  <si>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</si>
  <si>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</si>
  <si>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</si>
  <si>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</si>
  <si>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</si>
  <si>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</si>
  <si>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</si>
  <si>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</si>
  <si>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</si>
  <si>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</si>
  <si>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</si>
  <si>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</si>
  <si>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</si>
  <si>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</si>
  <si>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</si>
  <si>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</si>
  <si>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</si>
  <si>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</si>
  <si>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</si>
  <si>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</si>
  <si>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</si>
  <si>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</si>
  <si>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</si>
  <si>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</si>
  <si>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</si>
  <si>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</si>
  <si>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</si>
  <si>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</si>
  <si>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</si>
  <si>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</si>
  <si>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</si>
  <si>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</si>
  <si>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</si>
  <si>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</si>
  <si>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</si>
  <si>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</si>
  <si>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</si>
  <si>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</si>
  <si>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</si>
  <si>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</si>
  <si>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</si>
  <si>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</si>
  <si>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</si>
  <si>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</si>
  <si>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</si>
  <si>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</si>
  <si>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</si>
  <si>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</si>
  <si>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</si>
  <si>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</si>
  <si>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</si>
  <si>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</si>
  <si>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</si>
  <si>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</si>
  <si>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</si>
  <si>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</si>
  <si>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</si>
  <si>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</si>
  <si>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</si>
  <si>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</si>
  <si>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</si>
  <si>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</si>
  <si>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</si>
  <si>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</si>
  <si>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</si>
  <si>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</si>
  <si>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</si>
  <si>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</si>
  <si>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</si>
  <si>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</si>
  <si>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</si>
  <si>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</si>
  <si>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</si>
  <si>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</si>
  <si>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</si>
  <si>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</si>
  <si>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</si>
  <si>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</si>
  <si>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</si>
  <si>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</si>
  <si>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</si>
  <si>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</si>
  <si>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</si>
  <si>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</si>
  <si>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</si>
  <si>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</si>
  <si>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</si>
  <si>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</si>
  <si>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</si>
  <si>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</si>
  <si>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</si>
  <si>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</si>
  <si>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</si>
  <si>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</si>
  <si>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</si>
  <si>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</si>
  <si>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</si>
  <si>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</si>
  <si>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</si>
  <si>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</si>
  <si>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</si>
  <si>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</si>
  <si>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</si>
  <si>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</si>
  <si>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</si>
  <si>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</si>
  <si>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</si>
  <si>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</si>
  <si>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</si>
  <si>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</si>
  <si>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</si>
  <si>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</si>
  <si>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</si>
  <si>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</si>
  <si>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</si>
  <si>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</si>
  <si>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</si>
  <si>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</si>
  <si>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</si>
  <si>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</si>
  <si>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</si>
  <si>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</si>
  <si>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</si>
  <si>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</si>
  <si>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</si>
  <si>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</si>
  <si>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</si>
  <si>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</si>
  <si>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</si>
  <si>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</si>
  <si>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</si>
  <si>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</si>
  <si>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</si>
  <si>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</si>
  <si>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</si>
  <si>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</si>
  <si>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</si>
  <si>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</si>
  <si>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</si>
  <si>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</si>
  <si>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</si>
  <si>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</si>
  <si>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</si>
  <si>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</si>
  <si>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</si>
  <si>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</si>
  <si>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</si>
  <si>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</si>
  <si>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</si>
  <si>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</si>
  <si>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</si>
  <si>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</si>
  <si>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</si>
  <si>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</si>
  <si>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</si>
  <si>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</si>
  <si>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</si>
  <si>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</si>
  <si>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</si>
  <si>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</si>
  <si>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</si>
  <si>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</si>
  <si>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</si>
  <si>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</si>
  <si>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</si>
  <si>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</si>
  <si>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</si>
  <si>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</si>
  <si>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</si>
  <si>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</si>
  <si>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</si>
  <si>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</si>
  <si>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</si>
  <si>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</si>
  <si>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</si>
  <si>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</si>
  <si>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</si>
  <si>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</si>
  <si>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</si>
  <si>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</si>
  <si>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</si>
  <si>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</si>
  <si>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</si>
  <si>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</si>
  <si>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</si>
  <si>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</si>
  <si>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</si>
  <si>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</si>
  <si>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</si>
  <si>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</si>
  <si>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</si>
  <si>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</si>
  <si>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</si>
  <si>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</si>
  <si>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</si>
  <si>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</si>
  <si>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</si>
  <si>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</si>
  <si>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</si>
  <si>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</si>
  <si>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</si>
  <si>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</si>
  <si>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</si>
  <si>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</si>
  <si>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</si>
  <si>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</si>
  <si>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</si>
  <si>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</si>
  <si>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</si>
  <si>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</si>
  <si>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</si>
  <si>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</si>
  <si>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</si>
  <si>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</si>
  <si>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</si>
  <si>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</si>
  <si>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</si>
  <si>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</si>
  <si>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</si>
  <si>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</si>
  <si>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</si>
  <si>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</si>
  <si>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</si>
  <si>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</si>
  <si>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</si>
  <si>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</si>
  <si>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</si>
  <si>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</si>
  <si>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</si>
  <si>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</si>
  <si>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</si>
  <si>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</si>
  <si>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</si>
  <si>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</si>
  <si>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</si>
  <si>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</si>
  <si>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</si>
  <si>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</si>
  <si>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</si>
  <si>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</si>
  <si>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</si>
  <si>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</si>
  <si>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</si>
  <si>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</si>
  <si>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</si>
  <si>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</si>
  <si>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</si>
  <si>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</si>
  <si>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</si>
  <si>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</si>
  <si>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</si>
  <si>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</si>
  <si>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</si>
  <si>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</si>
  <si>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</si>
  <si>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</si>
  <si>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</si>
  <si>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</si>
  <si>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</si>
  <si>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</si>
  <si>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</si>
  <si>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</si>
  <si>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</si>
  <si>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</si>
  <si>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</si>
  <si>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</si>
  <si>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</si>
  <si>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</si>
  <si>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</si>
  <si>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</si>
  <si>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</si>
  <si>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</si>
  <si>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</si>
  <si>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</si>
  <si>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</si>
  <si>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</si>
  <si>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</si>
  <si>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</si>
  <si>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</si>
  <si>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</si>
  <si>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</si>
  <si>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</si>
  <si>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</si>
  <si>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</si>
  <si>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</si>
  <si>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</si>
  <si>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</si>
  <si>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</si>
  <si>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</si>
  <si>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</si>
  <si>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</si>
  <si>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</si>
  <si>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</si>
  <si>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</si>
  <si>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</si>
  <si>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</si>
  <si>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</si>
  <si>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</si>
  <si>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</si>
  <si>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</si>
  <si>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</si>
  <si>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</si>
  <si>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</si>
  <si>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</si>
  <si>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</si>
  <si>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</si>
  <si>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</si>
  <si>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</si>
  <si>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</si>
  <si>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</si>
  <si>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</si>
  <si>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</si>
  <si>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</si>
  <si>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</si>
  <si>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</si>
  <si>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</si>
  <si>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</si>
  <si>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</si>
  <si>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</si>
  <si>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</si>
  <si>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</si>
  <si>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</si>
  <si>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</si>
  <si>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</si>
  <si>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</si>
  <si>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</si>
  <si>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</si>
  <si>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</si>
  <si>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</si>
  <si>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</si>
  <si>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</si>
  <si>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</si>
  <si>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</si>
  <si>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</si>
  <si>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</si>
  <si>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</si>
  <si>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</si>
  <si>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</si>
  <si>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</si>
  <si>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</si>
  <si>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</si>
  <si>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</si>
  <si>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</si>
  <si>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</si>
  <si>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</si>
  <si>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</si>
  <si>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</si>
  <si>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</si>
  <si>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</si>
  <si>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</si>
  <si>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</si>
  <si>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</si>
  <si>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</si>
  <si>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</si>
  <si>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</si>
  <si>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</si>
  <si>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</si>
  <si>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</si>
  <si>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</si>
  <si>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</si>
  <si>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</si>
  <si>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</si>
  <si>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</si>
  <si>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</si>
  <si>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</si>
  <si>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</si>
  <si>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</si>
  <si>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</si>
  <si>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</si>
  <si>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</si>
  <si>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</si>
  <si>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</si>
  <si>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</si>
  <si>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</si>
  <si>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</si>
  <si>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</si>
  <si>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</si>
  <si>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</si>
  <si>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</si>
  <si>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</si>
  <si>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</si>
  <si>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</si>
  <si>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</si>
  <si>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</si>
  <si>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</si>
  <si>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</si>
  <si>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</si>
  <si>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</si>
  <si>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</si>
  <si>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</si>
  <si>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</si>
  <si>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</si>
  <si>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</si>
  <si>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</si>
  <si>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</si>
  <si>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</si>
  <si>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</si>
  <si>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</si>
  <si>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</si>
  <si>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</si>
  <si>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</si>
  <si>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</si>
  <si>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</si>
  <si>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</si>
  <si>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</si>
  <si>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</si>
  <si>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</si>
  <si>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</si>
  <si>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</si>
  <si>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</si>
  <si>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</si>
  <si>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</si>
  <si>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</si>
  <si>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</si>
  <si>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</si>
  <si>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</si>
  <si>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</si>
  <si>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</si>
  <si>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</si>
  <si>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</si>
  <si>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</si>
  <si>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</si>
  <si>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</si>
  <si>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</si>
  <si>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</si>
  <si>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</si>
  <si>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</si>
  <si>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</si>
  <si>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</si>
  <si>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</si>
  <si>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</si>
  <si>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</si>
  <si>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</si>
  <si>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</si>
  <si>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</si>
  <si>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</si>
  <si>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</si>
  <si>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</si>
  <si>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</si>
  <si>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</si>
  <si>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</si>
  <si>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</si>
  <si>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</si>
  <si>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</si>
  <si>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</si>
  <si>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</si>
  <si>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</si>
  <si>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</si>
  <si>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</si>
  <si>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</si>
  <si>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</si>
  <si>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</si>
  <si>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</si>
  <si>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</si>
  <si>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</si>
  <si>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</si>
  <si>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</si>
  <si>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</si>
  <si>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</si>
  <si>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</si>
  <si>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</si>
  <si>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</si>
  <si>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</si>
  <si>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</si>
  <si>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</si>
  <si>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</si>
  <si>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</si>
  <si>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</si>
  <si>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</si>
  <si>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</si>
  <si>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</si>
  <si>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</si>
  <si>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</si>
  <si>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</si>
  <si>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</si>
  <si>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</si>
  <si>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</si>
  <si>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</si>
  <si>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</si>
  <si>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</si>
  <si>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</si>
  <si>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</si>
  <si>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</si>
  <si>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</si>
  <si>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</si>
  <si>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</si>
  <si>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</si>
  <si>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</si>
  <si>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</si>
  <si>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</si>
  <si>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</si>
  <si>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</si>
  <si>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</si>
  <si>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</si>
  <si>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</si>
  <si>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</si>
  <si>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</si>
  <si>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</si>
  <si>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</si>
  <si>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</si>
  <si>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</si>
  <si>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</si>
  <si>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</si>
  <si>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</si>
  <si>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</si>
  <si>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</si>
  <si>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</si>
  <si>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</si>
  <si>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</si>
  <si>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</si>
  <si>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</si>
  <si>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</si>
  <si>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</si>
  <si>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</si>
  <si>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</si>
  <si>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</si>
  <si>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</si>
  <si>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</si>
  <si>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</si>
  <si>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</si>
  <si>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</si>
  <si>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</si>
  <si>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</si>
  <si>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</si>
  <si>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</si>
  <si>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</si>
  <si>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</si>
  <si>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</si>
  <si>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</si>
  <si>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</si>
  <si>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</si>
  <si>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</si>
  <si>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</si>
  <si>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</si>
  <si>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</si>
  <si>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</si>
  <si>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</si>
  <si>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</si>
  <si>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</si>
  <si>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</si>
  <si>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</si>
  <si>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</si>
  <si>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</si>
  <si>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</si>
  <si>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</si>
  <si>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</si>
  <si>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</si>
  <si>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</si>
  <si>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</si>
  <si>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</si>
  <si>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</si>
  <si>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</si>
  <si>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</si>
  <si>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</si>
  <si>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</si>
  <si>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</si>
  <si>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</si>
  <si>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</si>
  <si>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</si>
  <si>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</si>
  <si>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</si>
  <si>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</si>
  <si>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</si>
  <si>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</si>
  <si>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</si>
  <si>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</si>
  <si>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</si>
  <si>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</si>
  <si>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</si>
  <si>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</si>
  <si>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</si>
  <si>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</si>
  <si>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</si>
  <si>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</si>
  <si>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</si>
  <si>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</si>
  <si>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</si>
  <si>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</si>
  <si>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</si>
  <si>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</si>
  <si>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</si>
  <si>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</si>
  <si>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</si>
  <si>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</si>
  <si>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</si>
  <si>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</si>
  <si>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</si>
  <si>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</si>
  <si>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</si>
  <si>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</si>
  <si>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</si>
  <si>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</si>
  <si>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</si>
  <si>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</si>
  <si>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</si>
  <si>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</si>
  <si>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</si>
  <si>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</si>
  <si>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</si>
  <si>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</si>
  <si>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</si>
  <si>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</si>
  <si>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</si>
  <si>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</si>
  <si>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</si>
  <si>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</si>
  <si>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</si>
  <si>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</si>
  <si>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</si>
  <si>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</si>
  <si>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</si>
  <si>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</si>
  <si>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</si>
  <si>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</si>
  <si>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</si>
  <si>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</si>
  <si>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</si>
  <si>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</si>
  <si>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</si>
  <si>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</si>
  <si>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</si>
  <si>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</si>
  <si>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</si>
  <si>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</si>
  <si>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</si>
  <si>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</si>
  <si>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</si>
  <si>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</si>
  <si>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</si>
  <si>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</si>
  <si>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</si>
  <si>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</si>
  <si>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</si>
  <si>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</si>
  <si>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</si>
  <si>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</si>
  <si>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</si>
  <si>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</si>
  <si>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</si>
  <si>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</si>
  <si>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</si>
  <si>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</si>
  <si>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</si>
  <si>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</si>
  <si>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</si>
  <si>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</si>
  <si>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</si>
  <si>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</si>
  <si>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</si>
  <si>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</si>
  <si>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</si>
  <si>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</si>
  <si>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</si>
  <si>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</si>
  <si>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</si>
  <si>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</si>
  <si>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</si>
  <si>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</si>
  <si>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</si>
  <si>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</si>
  <si>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</si>
  <si>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</si>
  <si>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</si>
  <si>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</si>
  <si>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</si>
  <si>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</si>
  <si>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</si>
  <si>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</si>
  <si>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</si>
  <si>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</si>
  <si>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</si>
  <si>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</si>
  <si>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</si>
  <si>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</si>
  <si>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</si>
  <si>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</si>
  <si>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</si>
  <si>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</si>
  <si>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</si>
  <si>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</si>
  <si>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</si>
  <si>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</si>
  <si>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</si>
  <si>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</si>
  <si>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</si>
  <si>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</si>
  <si>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</si>
  <si>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</si>
  <si>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</si>
  <si>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</si>
  <si>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</si>
  <si>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</si>
  <si>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</si>
  <si>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</si>
  <si>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</si>
  <si>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</si>
  <si>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</si>
  <si>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</si>
  <si>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</si>
  <si>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</si>
  <si>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</si>
  <si>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</si>
  <si>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</si>
  <si>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</si>
  <si>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</si>
  <si>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</si>
  <si>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</si>
  <si>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</si>
  <si>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</si>
  <si>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</si>
  <si>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</si>
  <si>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</si>
  <si>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</si>
  <si>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</si>
  <si>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</si>
  <si>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</si>
  <si>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</si>
  <si>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</si>
  <si>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</si>
  <si>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</si>
  <si>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</si>
  <si>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</si>
  <si>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</si>
  <si>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</si>
  <si>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</si>
  <si>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</si>
  <si>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</si>
  <si>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</si>
  <si>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</si>
  <si>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</si>
  <si>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</si>
  <si>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</si>
  <si>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</si>
  <si>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</si>
  <si>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</si>
  <si>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</si>
  <si>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</si>
  <si>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</si>
  <si>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</si>
  <si>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</si>
  <si>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</si>
  <si>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</si>
  <si>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</si>
  <si>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</si>
  <si>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</si>
  <si>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</si>
  <si>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</si>
  <si>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</si>
  <si>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</si>
  <si>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</si>
  <si>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</si>
  <si>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</si>
  <si>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</si>
  <si>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</si>
  <si>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</si>
  <si>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</si>
  <si>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</si>
  <si>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</si>
  <si>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</si>
  <si>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</si>
  <si>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</si>
  <si>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</si>
  <si>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</si>
  <si>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</si>
  <si>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</si>
  <si>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</si>
  <si>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</si>
  <si>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</si>
  <si>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</si>
  <si>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</si>
  <si>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</si>
  <si>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</si>
  <si>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</si>
  <si>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</si>
  <si>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</si>
  <si>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</si>
  <si>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</si>
  <si>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</si>
  <si>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</si>
  <si>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</si>
  <si>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</si>
  <si>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</si>
  <si>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</si>
  <si>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</si>
  <si>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</si>
  <si>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</si>
  <si>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</si>
  <si>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</si>
  <si>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</si>
  <si>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</si>
  <si>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</si>
  <si>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</si>
  <si>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</si>
  <si>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</si>
  <si>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</si>
  <si>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</si>
  <si>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</si>
  <si>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</si>
  <si>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</si>
  <si>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</si>
  <si>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</si>
  <si>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</si>
  <si>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</si>
  <si>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</si>
  <si>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</si>
  <si>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</si>
  <si>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</si>
  <si>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</si>
  <si>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</si>
  <si>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</si>
  <si>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</si>
  <si>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</si>
  <si>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</si>
  <si>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</si>
  <si>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</si>
  <si>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</si>
  <si>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</si>
  <si>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</si>
  <si>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</si>
  <si>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</si>
  <si>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</si>
  <si>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</si>
  <si>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</si>
  <si>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</si>
  <si>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</si>
  <si>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</si>
  <si>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</si>
  <si>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</si>
  <si>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</si>
  <si>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</si>
  <si>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</si>
  <si>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</si>
  <si>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</si>
  <si>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</si>
  <si>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</si>
  <si>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</si>
  <si>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</si>
  <si>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</si>
  <si>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</si>
  <si>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</si>
  <si>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</si>
  <si>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</si>
  <si>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</si>
  <si>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</si>
  <si>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</si>
  <si>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</si>
  <si>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</si>
  <si>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</si>
  <si>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</si>
  <si>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</si>
  <si>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</si>
  <si>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</si>
  <si>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</si>
  <si>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</si>
  <si>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</si>
  <si>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</si>
  <si>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</si>
  <si>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</si>
  <si>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</si>
  <si>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</si>
  <si>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</si>
  <si>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</si>
  <si>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</si>
  <si>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</si>
  <si>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</si>
  <si>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</si>
  <si>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</si>
  <si>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</si>
  <si>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</si>
  <si>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</si>
  <si>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</si>
  <si>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</si>
  <si>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</si>
  <si>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</si>
  <si>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</si>
  <si>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</si>
  <si>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</si>
  <si>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</si>
  <si>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</si>
  <si>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</si>
  <si>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</si>
  <si>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</si>
  <si>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</si>
  <si>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</si>
  <si>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</si>
  <si>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</si>
  <si>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</si>
  <si>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</si>
  <si>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</si>
  <si>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</si>
  <si>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</si>
  <si>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</si>
  <si>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</si>
  <si>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</si>
  <si>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</si>
  <si>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</si>
  <si>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</si>
  <si>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</si>
  <si>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</si>
  <si>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</si>
  <si>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</si>
  <si>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</si>
  <si>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</si>
  <si>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</si>
  <si>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</si>
  <si>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</si>
  <si>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</si>
  <si>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</si>
  <si>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</si>
  <si>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</si>
  <si>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</si>
  <si>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</si>
  <si>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</si>
  <si>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</si>
  <si>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</si>
  <si>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</si>
  <si>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</si>
  <si>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</si>
  <si>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</si>
  <si>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</si>
  <si>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</si>
  <si>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</si>
  <si>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</si>
  <si>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</si>
  <si>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</si>
  <si>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</si>
  <si>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</si>
  <si>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</si>
  <si>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</si>
  <si>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</si>
  <si>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</si>
  <si>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</si>
  <si>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</si>
  <si>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</si>
  <si>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</si>
  <si>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</si>
  <si>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</si>
  <si>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</si>
  <si>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</si>
  <si>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</si>
  <si>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</si>
  <si>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</si>
  <si>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</si>
  <si>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</si>
  <si>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</si>
  <si>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</si>
  <si>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</si>
  <si>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</si>
  <si>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</si>
  <si>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</si>
  <si>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</si>
  <si>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</si>
  <si>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</si>
  <si>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</si>
  <si>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</si>
  <si>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</si>
  <si>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</si>
  <si>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</si>
  <si>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</si>
  <si>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</si>
  <si>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</si>
  <si>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</si>
  <si>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</si>
  <si>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</si>
  <si>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</si>
  <si>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</si>
  <si>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</si>
  <si>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</si>
  <si>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</si>
  <si>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</si>
  <si>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</si>
  <si>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</si>
  <si>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</si>
  <si>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</si>
  <si>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</si>
  <si>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</si>
  <si>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</si>
  <si>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</si>
  <si>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</si>
  <si>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</si>
  <si>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</si>
  <si>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</si>
  <si>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</si>
  <si>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</si>
  <si>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</si>
  <si>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</si>
  <si>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</si>
  <si>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</si>
  <si>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</si>
  <si>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</si>
  <si>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</si>
  <si>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</si>
  <si>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</si>
  <si>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</si>
  <si>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</si>
  <si>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</si>
  <si>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</si>
  <si>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</si>
  <si>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</si>
  <si>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</si>
  <si>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</si>
  <si>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</si>
  <si>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</si>
  <si>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</si>
  <si>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</si>
  <si>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</si>
  <si>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</si>
  <si>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</si>
  <si>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</si>
  <si>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</si>
  <si>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</si>
  <si>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</si>
  <si>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</si>
  <si>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</si>
  <si>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</si>
  <si>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</si>
  <si>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</si>
  <si>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</si>
  <si>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</si>
  <si>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</si>
  <si>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</si>
  <si>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</si>
  <si>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</si>
  <si>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</si>
  <si>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</si>
  <si>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</si>
  <si>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</si>
  <si>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</si>
  <si>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</si>
  <si>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</si>
  <si>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</si>
  <si>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</si>
  <si>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</si>
  <si>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</si>
  <si>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</si>
  <si>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</si>
  <si>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</si>
  <si>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</si>
  <si>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</si>
  <si>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</si>
  <si>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</si>
  <si>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</si>
  <si>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</si>
  <si>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</si>
  <si>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</si>
  <si>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</si>
  <si>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</si>
  <si>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</si>
  <si>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</si>
  <si>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</si>
  <si>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</si>
  <si>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</si>
  <si>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</si>
  <si>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</si>
  <si>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</si>
  <si>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</si>
  <si>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</si>
  <si>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</si>
  <si>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</si>
  <si>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</si>
  <si>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</si>
  <si>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</si>
  <si>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</si>
  <si>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</si>
  <si>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</si>
  <si>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</si>
  <si>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</si>
  <si>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</si>
  <si>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</si>
  <si>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</si>
  <si>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</si>
  <si>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</si>
  <si>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</si>
  <si>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</si>
  <si>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</si>
  <si>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</si>
  <si>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</si>
  <si>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</si>
  <si>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</si>
  <si>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</si>
  <si>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</si>
  <si>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</si>
  <si>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</si>
  <si>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</si>
  <si>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</si>
  <si>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</si>
  <si>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</si>
  <si>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</si>
  <si>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</si>
  <si>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</si>
  <si>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</si>
  <si>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</si>
  <si>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</si>
  <si>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</si>
  <si>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</si>
  <si>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</si>
  <si>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</si>
  <si>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</si>
  <si>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</si>
  <si>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</si>
  <si>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</si>
  <si>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</si>
  <si>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</si>
  <si>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</si>
  <si>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</si>
  <si>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</si>
  <si>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</si>
  <si>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</si>
  <si>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</si>
  <si>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</si>
  <si>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</si>
  <si>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</si>
  <si>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</si>
  <si>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</si>
  <si>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</si>
  <si>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</si>
  <si>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</si>
  <si>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</si>
  <si>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</si>
  <si>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</si>
  <si>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</si>
  <si>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</si>
  <si>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</si>
  <si>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</si>
  <si>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</si>
  <si>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</si>
  <si>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</si>
  <si>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</si>
  <si>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</si>
  <si>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</si>
  <si>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</si>
  <si>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</si>
  <si>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</si>
  <si>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</si>
  <si>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</si>
  <si>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</si>
  <si>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</si>
  <si>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</si>
  <si>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</si>
  <si>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</si>
  <si>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</si>
  <si>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</si>
  <si>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</si>
  <si>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</si>
  <si>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</si>
  <si>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</si>
  <si>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</si>
  <si>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</si>
  <si>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</si>
  <si>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</si>
  <si>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</si>
  <si>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</si>
  <si>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</si>
  <si>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</si>
  <si>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</si>
  <si>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</si>
  <si>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</si>
  <si>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</si>
  <si>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</si>
  <si>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</si>
  <si>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</si>
  <si>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</si>
  <si>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</si>
  <si>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</si>
  <si>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</si>
  <si>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</si>
  <si>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</si>
  <si>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</si>
  <si>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</si>
  <si>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</si>
  <si>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</si>
  <si>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</si>
  <si>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</si>
  <si>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</si>
  <si>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</si>
  <si>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</si>
  <si>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</si>
  <si>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</si>
  <si>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</si>
  <si>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</si>
  <si>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</si>
  <si>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</si>
  <si>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</si>
  <si>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</si>
  <si>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</si>
  <si>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</si>
  <si>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</si>
  <si>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</si>
  <si>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</si>
  <si>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</si>
  <si>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</si>
  <si>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</si>
  <si>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</si>
  <si>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</si>
  <si>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</si>
  <si>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</si>
  <si>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</si>
  <si>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</si>
  <si>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</si>
  <si>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</si>
  <si>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</si>
  <si>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</si>
  <si>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</si>
  <si>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</si>
  <si>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</si>
  <si>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</si>
  <si>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</si>
  <si>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</si>
  <si>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</si>
  <si>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</si>
  <si>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</si>
  <si>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</si>
  <si>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</si>
  <si>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</si>
  <si>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</si>
  <si>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</si>
  <si>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</si>
  <si>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</si>
  <si>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</si>
  <si>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</si>
  <si>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</si>
  <si>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</si>
  <si>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</si>
  <si>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</si>
  <si>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</si>
  <si>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</si>
  <si>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</si>
  <si>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</si>
  <si>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</si>
  <si>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</si>
  <si>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</si>
  <si>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</si>
  <si>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</si>
  <si>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</si>
  <si>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</si>
  <si>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</si>
  <si>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</si>
  <si>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</si>
  <si>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</si>
  <si>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</si>
  <si>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</si>
  <si>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</si>
  <si>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</si>
  <si>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</si>
  <si>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</si>
  <si>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</si>
  <si>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</si>
  <si>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</si>
  <si>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</si>
  <si>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</si>
  <si>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</si>
  <si>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</si>
  <si>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</si>
  <si>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</si>
  <si>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</si>
  <si>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</si>
  <si>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</si>
  <si>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</si>
  <si>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</si>
  <si>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</si>
  <si>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</si>
  <si>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</si>
  <si>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</si>
  <si>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</si>
  <si>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</si>
  <si>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</si>
  <si>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</si>
  <si>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</si>
  <si>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</si>
  <si>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</si>
  <si>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</si>
  <si>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</si>
  <si>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</si>
  <si>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</si>
  <si>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</si>
  <si>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</si>
  <si>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</si>
  <si>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</si>
  <si>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</si>
  <si>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</si>
  <si>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</si>
  <si>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</si>
  <si>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</si>
  <si>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</si>
  <si>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</si>
  <si>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</si>
  <si>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</si>
  <si>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</si>
  <si>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</si>
  <si>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</si>
  <si>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</si>
  <si>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</si>
  <si>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</si>
  <si>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</si>
  <si>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</si>
  <si>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</si>
  <si>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</si>
  <si>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</si>
  <si>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</si>
  <si>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</si>
  <si>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</si>
  <si>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</si>
  <si>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</si>
  <si>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</si>
  <si>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</si>
  <si>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</si>
  <si>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</si>
  <si>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</si>
  <si>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</si>
  <si>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</si>
  <si>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</si>
  <si>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</si>
  <si>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</si>
  <si>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</si>
  <si>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</si>
  <si>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</si>
  <si>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</si>
  <si>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</si>
  <si>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</si>
  <si>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</si>
  <si>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</si>
  <si>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</si>
  <si>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</si>
  <si>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</si>
  <si>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</si>
  <si>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</si>
  <si>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</si>
  <si>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</si>
  <si>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</si>
  <si>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</si>
  <si>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</si>
  <si>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</si>
  <si>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</si>
  <si>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</si>
  <si>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</si>
  <si>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</si>
  <si>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</si>
  <si>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</si>
  <si>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</si>
  <si>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</si>
  <si>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</si>
  <si>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</si>
  <si>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</si>
  <si>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</si>
  <si>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</si>
  <si>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</si>
  <si>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</si>
  <si>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</si>
  <si>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</si>
  <si>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</si>
  <si>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</si>
  <si>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</si>
  <si>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</si>
  <si>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</si>
  <si>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</si>
  <si>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</si>
  <si>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</si>
  <si>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</si>
  <si>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</si>
  <si>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</si>
  <si>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</si>
  <si>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</si>
  <si>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</si>
  <si>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</si>
  <si>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</si>
  <si>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</si>
  <si>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</si>
  <si>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</si>
  <si>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</si>
  <si>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</si>
  <si>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</si>
  <si>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</si>
  <si>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</si>
  <si>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</si>
  <si>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</si>
  <si>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</si>
  <si>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</si>
  <si>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</si>
  <si>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</si>
  <si>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</si>
  <si>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</si>
  <si>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</si>
  <si>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</si>
  <si>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</si>
  <si>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</si>
  <si>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</si>
  <si>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</si>
  <si>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</si>
  <si>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</si>
  <si>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</si>
  <si>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</si>
  <si>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</si>
  <si>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</si>
  <si>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</si>
  <si>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</si>
  <si>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</si>
  <si>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</si>
  <si>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</si>
  <si>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</si>
  <si>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</si>
  <si>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</si>
  <si>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</si>
  <si>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</si>
  <si>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</si>
  <si>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</si>
  <si>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</si>
  <si>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</si>
  <si>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</si>
  <si>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</si>
  <si>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</si>
  <si>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</si>
  <si>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</si>
  <si>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</si>
  <si>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</si>
  <si>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</si>
  <si>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</si>
  <si>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</si>
  <si>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</si>
  <si>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</si>
  <si>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</si>
  <si>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</si>
  <si>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</si>
  <si>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</si>
  <si>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</si>
  <si>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</si>
  <si>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</si>
  <si>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</si>
  <si>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</si>
  <si>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</si>
  <si>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</si>
  <si>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</si>
  <si>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</si>
  <si>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</si>
  <si>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</si>
  <si>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</si>
  <si>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</si>
  <si>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</si>
  <si>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</si>
  <si>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</si>
  <si>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</si>
  <si>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</si>
  <si>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</si>
  <si>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</si>
  <si>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</si>
  <si>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</si>
  <si>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</si>
  <si>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</si>
  <si>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</si>
  <si>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</si>
  <si>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</si>
  <si>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</si>
  <si>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</si>
  <si>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</si>
  <si>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</si>
  <si>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</si>
  <si>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</si>
  <si>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</si>
  <si>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</si>
  <si>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</si>
  <si>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</si>
  <si>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</si>
  <si>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</si>
  <si>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</si>
  <si>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</si>
  <si>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</si>
  <si>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</si>
  <si>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</si>
  <si>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</si>
  <si>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</si>
  <si>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</si>
  <si>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</si>
  <si>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</si>
  <si>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</si>
  <si>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</si>
  <si>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</si>
  <si>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</si>
  <si>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</si>
  <si>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</si>
  <si>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</si>
  <si>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</si>
  <si>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</si>
  <si>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</si>
  <si>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</si>
  <si>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</si>
  <si>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</si>
  <si>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</si>
  <si>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</si>
  <si>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</si>
  <si>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</si>
  <si>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</si>
  <si>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</si>
  <si>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</si>
  <si>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</si>
  <si>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</si>
  <si>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</si>
  <si>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</si>
  <si>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</si>
  <si>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</si>
  <si>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</si>
  <si>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</si>
  <si>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</si>
  <si>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</si>
  <si>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</si>
  <si>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</si>
  <si>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</si>
  <si>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</si>
  <si>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</si>
  <si>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</si>
  <si>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</si>
  <si>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</si>
  <si>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</si>
  <si>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</si>
  <si>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</si>
  <si>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</si>
  <si>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</si>
  <si>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</si>
  <si>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</si>
  <si>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</si>
  <si>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</si>
  <si>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</si>
  <si>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</si>
  <si>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</si>
  <si>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</si>
  <si>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</si>
  <si>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</si>
  <si>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</si>
  <si>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</si>
  <si>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</si>
  <si>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</si>
  <si>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</si>
  <si>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</si>
  <si>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</si>
  <si>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</si>
  <si>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</si>
  <si>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</si>
  <si>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</si>
  <si>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</si>
  <si>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</si>
  <si>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</si>
  <si>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</si>
  <si>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</si>
  <si>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</si>
  <si>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</si>
  <si>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</si>
  <si>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</si>
  <si>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</si>
  <si>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</si>
  <si>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</si>
  <si>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</si>
  <si>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</si>
  <si>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</si>
  <si>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</si>
  <si>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</si>
  <si>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</si>
  <si>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</si>
  <si>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</si>
  <si>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</si>
  <si>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</si>
  <si>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</si>
  <si>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</si>
  <si>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</si>
  <si>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</si>
  <si>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</si>
  <si>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</si>
  <si>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</si>
  <si>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</si>
  <si>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</si>
  <si>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</si>
  <si>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</si>
  <si>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</si>
  <si>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</si>
  <si>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</si>
  <si>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</si>
  <si>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</si>
  <si>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</si>
  <si>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</si>
  <si>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</si>
  <si>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</si>
  <si>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</si>
  <si>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</si>
  <si>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</si>
  <si>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</si>
  <si>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</si>
  <si>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</si>
  <si>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</si>
  <si>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</si>
  <si>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</si>
  <si>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</si>
  <si>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</si>
  <si>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</si>
  <si>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</si>
  <si>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</si>
  <si>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</si>
  <si>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</si>
  <si>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</si>
  <si>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</si>
  <si>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</si>
  <si>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</si>
  <si>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</si>
  <si>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</si>
  <si>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</si>
  <si>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</si>
  <si>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</si>
  <si>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</si>
  <si>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</si>
  <si>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</si>
  <si>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</si>
  <si>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</si>
  <si>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</si>
  <si>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</si>
  <si>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</si>
  <si>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</si>
  <si>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</si>
  <si>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</si>
  <si>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</si>
  <si>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</si>
  <si>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</si>
  <si>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</si>
  <si>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</si>
  <si>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</si>
  <si>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</si>
  <si>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</si>
  <si>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</si>
  <si>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</si>
  <si>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</si>
  <si>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</si>
  <si>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</si>
  <si>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</si>
  <si>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</si>
  <si>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</si>
  <si>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</si>
  <si>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</si>
  <si>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</si>
  <si>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</si>
  <si>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</si>
  <si>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</si>
  <si>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</si>
  <si>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</si>
  <si>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</si>
  <si>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</si>
  <si>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</si>
  <si>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</si>
  <si>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</si>
  <si>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</si>
  <si>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</si>
  <si>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</si>
  <si>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</si>
  <si>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</si>
  <si>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</si>
  <si>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</si>
  <si>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</si>
  <si>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</si>
  <si>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</si>
  <si>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</si>
  <si>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</si>
  <si>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</si>
  <si>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</si>
  <si>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</si>
  <si>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</si>
  <si>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</si>
  <si>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</si>
  <si>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</si>
  <si>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</si>
  <si>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</si>
  <si>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</si>
  <si>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</si>
  <si>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</si>
  <si>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</si>
  <si>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</si>
  <si>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</si>
  <si>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</si>
  <si>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</si>
  <si>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</si>
  <si>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</si>
  <si>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</si>
  <si>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</si>
  <si>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</si>
  <si>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</si>
  <si>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</si>
  <si>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</si>
  <si>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</si>
  <si>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</si>
  <si>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</si>
  <si>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</si>
  <si>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</si>
  <si>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</si>
  <si>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</si>
  <si>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</si>
  <si>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</si>
  <si>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</si>
  <si>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</si>
  <si>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</si>
  <si>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</si>
  <si>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</si>
  <si>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</si>
  <si>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</si>
  <si>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</si>
  <si>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</si>
  <si>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</si>
  <si>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</si>
  <si>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</si>
  <si>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</si>
  <si>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</si>
  <si>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</si>
  <si>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</si>
  <si>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</si>
  <si>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</si>
  <si>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</si>
  <si>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</si>
  <si>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</si>
  <si>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</si>
  <si>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</si>
  <si>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</si>
  <si>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</si>
  <si>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</si>
  <si>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</si>
  <si>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</si>
  <si>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</si>
  <si>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</si>
  <si>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</si>
  <si>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</si>
  <si>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</si>
  <si>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</si>
  <si>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</si>
  <si>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</si>
  <si>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</si>
  <si>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</si>
  <si>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</si>
  <si>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</si>
  <si>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</si>
  <si>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</si>
  <si>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</si>
  <si>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</si>
  <si>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</si>
  <si>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</si>
  <si>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</si>
  <si>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</si>
  <si>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</si>
  <si>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</si>
  <si>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</si>
  <si>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</si>
  <si>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</si>
  <si>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</si>
  <si>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</si>
  <si>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</si>
  <si>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</si>
  <si>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</si>
  <si>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</si>
  <si>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</si>
  <si>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</si>
  <si>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</si>
  <si>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</si>
  <si>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</si>
  <si>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</si>
  <si>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</si>
  <si>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</si>
  <si>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</si>
  <si>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</si>
  <si>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</si>
  <si>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</si>
  <si>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</si>
  <si>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</si>
  <si>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</si>
  <si>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</si>
  <si>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</si>
  <si>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</si>
  <si>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</si>
  <si>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</si>
  <si>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</si>
  <si>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</si>
  <si>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</si>
  <si>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</si>
  <si>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</si>
  <si>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</si>
  <si>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</si>
  <si>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</si>
  <si>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</si>
  <si>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</si>
  <si>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</si>
  <si>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</si>
  <si>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</si>
  <si>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</si>
  <si>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</si>
  <si>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</si>
  <si>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</si>
  <si>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</si>
  <si>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</si>
  <si>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</si>
  <si>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</si>
  <si>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</si>
  <si>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</si>
  <si>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</si>
  <si>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</si>
  <si>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</si>
  <si>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</si>
  <si>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</si>
  <si>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</si>
  <si>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</si>
  <si>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</si>
  <si>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</si>
  <si>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</si>
  <si>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</si>
  <si>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</si>
  <si>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</si>
  <si>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</si>
  <si>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</si>
  <si>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</si>
  <si>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</si>
  <si>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</si>
  <si>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</si>
  <si>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</si>
  <si>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</si>
  <si>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</si>
  <si>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</si>
  <si>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</si>
  <si>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</si>
  <si>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</si>
  <si>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</si>
  <si>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</si>
  <si>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</si>
  <si>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</si>
  <si>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</si>
  <si>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</si>
  <si>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</si>
  <si>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</si>
  <si>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</si>
  <si>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</si>
  <si>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</si>
  <si>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</si>
  <si>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</si>
  <si>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</si>
  <si>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</si>
  <si>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</si>
  <si>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</si>
  <si>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</si>
  <si>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</si>
  <si>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</si>
  <si>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</si>
  <si>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</si>
  <si>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</si>
  <si>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</si>
  <si>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</si>
  <si>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</si>
  <si>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</si>
  <si>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</si>
  <si>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</si>
  <si>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</si>
  <si>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</si>
  <si>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</si>
  <si>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</si>
  <si>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</si>
  <si>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</si>
  <si>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</si>
  <si>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</si>
  <si>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</si>
  <si>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</si>
  <si>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</si>
  <si>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</si>
  <si>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</si>
  <si>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</si>
  <si>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</si>
  <si>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</si>
  <si>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</si>
  <si>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</si>
  <si>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</si>
  <si>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</si>
  <si>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</si>
  <si>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</si>
  <si>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</si>
  <si>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</si>
  <si>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</si>
  <si>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</si>
  <si>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</si>
  <si>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</si>
  <si>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</si>
  <si>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</si>
  <si>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</si>
  <si>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</si>
  <si>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</si>
  <si>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</si>
  <si>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</si>
  <si>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</si>
  <si>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</si>
  <si>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</si>
  <si>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</si>
  <si>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</si>
  <si>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</si>
  <si>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</si>
  <si>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</si>
  <si>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</si>
  <si>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</si>
  <si>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</si>
  <si>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</si>
  <si>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</si>
  <si>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</si>
  <si>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</si>
  <si>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</si>
  <si>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</si>
  <si>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</si>
  <si>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</si>
  <si>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</si>
  <si>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</si>
  <si>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</si>
  <si>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</si>
  <si>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</si>
  <si>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</si>
  <si>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</si>
  <si>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</si>
  <si>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</si>
  <si>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</si>
  <si>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</si>
  <si>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</si>
  <si>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</si>
  <si>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</si>
  <si>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</si>
  <si>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</si>
  <si>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</si>
  <si>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</si>
  <si>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</si>
  <si>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</si>
  <si>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</si>
  <si>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</si>
  <si>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</si>
  <si>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</si>
  <si>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</si>
  <si>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</si>
  <si>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</si>
  <si>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</si>
  <si>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</si>
  <si>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</si>
  <si>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</si>
  <si>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</si>
  <si>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</si>
  <si>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</si>
  <si>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</si>
  <si>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</si>
  <si>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</si>
  <si>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</si>
  <si>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</si>
  <si>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</si>
  <si>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</si>
  <si>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</si>
  <si>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</si>
  <si>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</si>
  <si>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</si>
  <si>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</si>
  <si>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</si>
  <si>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</si>
  <si>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</si>
  <si>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</si>
  <si>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</si>
  <si>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</si>
  <si>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</si>
  <si>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</si>
  <si>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</si>
  <si>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</si>
  <si>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</si>
  <si>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</si>
  <si>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</si>
  <si>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</si>
  <si>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</si>
  <si>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</si>
  <si>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</si>
  <si>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</si>
  <si>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</si>
  <si>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</si>
  <si>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</si>
  <si>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</si>
  <si>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</si>
  <si>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</si>
  <si>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</si>
  <si>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</si>
  <si>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</si>
  <si>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</si>
  <si>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</si>
  <si>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</si>
  <si>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</si>
  <si>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</si>
  <si>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</si>
  <si>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</si>
  <si>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</si>
  <si>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</si>
  <si>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</si>
  <si>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</si>
  <si>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</si>
  <si>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</si>
  <si>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</si>
  <si>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</si>
  <si>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</si>
  <si>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</si>
  <si>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</si>
  <si>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</si>
  <si>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</si>
  <si>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</si>
  <si>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</si>
  <si>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</si>
  <si>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</si>
  <si>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</si>
  <si>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</si>
  <si>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</si>
  <si>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</si>
  <si>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</si>
  <si>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</si>
  <si>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</si>
  <si>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</si>
  <si>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</si>
  <si>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</si>
  <si>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</si>
  <si>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</si>
  <si>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</si>
  <si>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</si>
  <si>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</si>
  <si>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</si>
  <si>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</si>
  <si>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</si>
  <si>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</si>
  <si>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</si>
  <si>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</si>
  <si>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</si>
  <si>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</si>
  <si>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</si>
  <si>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</si>
  <si>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</si>
  <si>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</si>
  <si>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</si>
  <si>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</si>
  <si>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</si>
  <si>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</si>
  <si>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</si>
  <si>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</si>
  <si>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</si>
  <si>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</si>
  <si>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</si>
  <si>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</si>
  <si>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</si>
  <si>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</si>
  <si>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</si>
  <si>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</si>
  <si>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</si>
  <si>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</si>
  <si>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</si>
  <si>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</si>
  <si>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</si>
  <si>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</si>
  <si>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</si>
  <si>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</si>
  <si>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</si>
  <si>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</si>
  <si>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</si>
  <si>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</si>
  <si>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</si>
  <si>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</si>
  <si>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</si>
  <si>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</si>
  <si>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</si>
  <si>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</si>
  <si>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</si>
  <si>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</si>
  <si>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</si>
  <si>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</si>
  <si>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</si>
  <si>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</si>
  <si>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</si>
  <si>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</si>
  <si>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</si>
  <si>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</si>
  <si>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</si>
  <si>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</si>
  <si>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</si>
  <si>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</si>
  <si>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</si>
  <si>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</si>
  <si>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</si>
  <si>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</si>
  <si>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</si>
  <si>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</si>
  <si>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</si>
  <si>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</si>
  <si>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</si>
  <si>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</si>
  <si>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</si>
  <si>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</si>
  <si>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</si>
  <si>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</si>
  <si>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</si>
  <si>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</si>
  <si>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</si>
  <si>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</si>
  <si>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</si>
  <si>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</si>
  <si>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</si>
  <si>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</si>
  <si>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</si>
  <si>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</si>
  <si>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</si>
  <si>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</si>
  <si>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</si>
  <si>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</si>
  <si>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</si>
  <si>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</si>
  <si>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</si>
  <si>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</si>
  <si>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</si>
  <si>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</si>
  <si>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</si>
  <si>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</si>
  <si>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</si>
  <si>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</si>
  <si>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</si>
  <si>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</si>
  <si>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</si>
  <si>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</si>
  <si>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</si>
  <si>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</si>
  <si>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</si>
  <si>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</si>
  <si>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</si>
  <si>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</si>
  <si>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</si>
  <si>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</si>
  <si>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</si>
  <si>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</si>
  <si>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</si>
  <si>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</si>
  <si>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</si>
  <si>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</si>
  <si>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</si>
  <si>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</si>
  <si>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</si>
  <si>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</si>
  <si>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</si>
  <si>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</si>
  <si>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</si>
  <si>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</si>
  <si>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</si>
  <si>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</si>
  <si>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</si>
  <si>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</si>
  <si>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</si>
  <si>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</si>
  <si>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</si>
  <si>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</si>
  <si>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</si>
  <si>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</si>
  <si>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</si>
  <si>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</si>
  <si>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</si>
  <si>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</si>
  <si>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</si>
  <si>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</si>
  <si>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</si>
  <si>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</si>
  <si>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</si>
  <si>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</si>
  <si>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</si>
  <si>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</si>
  <si>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</si>
  <si>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</si>
  <si>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</si>
  <si>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</si>
  <si>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</si>
  <si>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</si>
  <si>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</si>
  <si>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</si>
  <si>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</si>
  <si>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</si>
  <si>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</si>
  <si>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</si>
  <si>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</si>
  <si>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</si>
  <si>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</si>
  <si>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</si>
  <si>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</si>
  <si>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</si>
  <si>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</si>
  <si>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</si>
  <si>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</si>
  <si>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</si>
  <si>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</si>
  <si>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</si>
  <si>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</si>
  <si>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</si>
  <si>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</si>
  <si>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</si>
  <si>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</si>
  <si>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</si>
  <si>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</si>
  <si>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</si>
  <si>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</si>
  <si>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</si>
  <si>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</si>
  <si>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</si>
  <si>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</si>
  <si>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</si>
  <si>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</si>
  <si>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</si>
  <si>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</si>
  <si>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</si>
  <si>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</si>
  <si>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</si>
  <si>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</si>
  <si>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</si>
  <si>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</si>
  <si>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</si>
  <si>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</si>
  <si>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</si>
  <si>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</si>
  <si>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</si>
  <si>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</si>
  <si>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</si>
  <si>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</si>
  <si>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</si>
  <si>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</si>
  <si>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</si>
  <si>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</si>
  <si>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</si>
  <si>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</si>
  <si>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</si>
  <si>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</si>
  <si>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</si>
  <si>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</si>
  <si>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</si>
  <si>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</si>
  <si>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</si>
  <si>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</si>
  <si>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</si>
  <si>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</si>
  <si>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</si>
  <si>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</si>
  <si>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</si>
  <si>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</si>
  <si>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</si>
  <si>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</si>
  <si>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</si>
  <si>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</si>
  <si>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</si>
  <si>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</si>
  <si>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</si>
  <si>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</si>
  <si>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</si>
  <si>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</si>
  <si>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</si>
  <si>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</si>
  <si>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</si>
  <si>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</si>
  <si>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</si>
  <si>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</si>
  <si>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</si>
  <si>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</si>
  <si>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</si>
  <si>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</si>
  <si>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</si>
  <si>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</si>
  <si>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</si>
  <si>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</si>
  <si>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</si>
  <si>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</si>
  <si>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</si>
  <si>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</si>
  <si>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</si>
  <si>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</si>
  <si>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</si>
  <si>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</si>
  <si>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</si>
  <si>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</si>
  <si>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</si>
  <si>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</si>
  <si>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</si>
  <si>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</si>
  <si>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</si>
  <si>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</si>
  <si>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</si>
  <si>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</si>
  <si>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</si>
  <si>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</si>
  <si>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</si>
  <si>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</si>
  <si>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</si>
  <si>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</si>
  <si>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</si>
  <si>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</si>
  <si>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</si>
  <si>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</si>
  <si>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</si>
  <si>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</si>
  <si>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</si>
  <si>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</si>
  <si>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</si>
  <si>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</si>
  <si>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</si>
  <si>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</si>
  <si>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</si>
  <si>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</si>
  <si>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</si>
  <si>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</si>
  <si>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</si>
  <si>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</si>
  <si>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</si>
  <si>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</si>
  <si>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</si>
  <si>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</si>
  <si>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</si>
  <si>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</si>
  <si>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</si>
  <si>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</si>
  <si>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</si>
  <si>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</si>
  <si>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</si>
  <si>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</si>
  <si>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</si>
  <si>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</si>
  <si>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</si>
  <si>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</si>
  <si>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</si>
  <si>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</si>
  <si>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</si>
  <si>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</si>
  <si>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</si>
  <si>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</si>
  <si>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</si>
  <si>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</si>
  <si>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</si>
  <si>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</si>
  <si>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</si>
  <si>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</si>
  <si>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</si>
  <si>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</si>
  <si>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</si>
  <si>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</si>
  <si>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</si>
  <si>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</si>
  <si>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</si>
  <si>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</si>
  <si>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</si>
  <si>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</si>
  <si>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</si>
  <si>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</si>
  <si>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</si>
  <si>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</si>
  <si>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</si>
  <si>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</si>
  <si>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</si>
  <si>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</si>
  <si>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</si>
  <si>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</si>
  <si>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</si>
  <si>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</si>
  <si>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</si>
  <si>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</si>
  <si>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</si>
  <si>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</si>
  <si>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</si>
  <si>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</si>
  <si>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</si>
  <si>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</si>
  <si>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</si>
  <si>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</si>
  <si>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</si>
  <si>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</si>
  <si>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</si>
  <si>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</si>
  <si>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</si>
  <si>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</si>
  <si>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</si>
  <si>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</si>
  <si>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</si>
  <si>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</si>
  <si>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</si>
  <si>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</si>
  <si>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</si>
  <si>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</si>
  <si>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</si>
  <si>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</si>
  <si>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</si>
  <si>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</si>
  <si>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</si>
  <si>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</si>
  <si>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</si>
  <si>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</si>
  <si>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</si>
  <si>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</si>
  <si>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</si>
  <si>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</si>
  <si>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</si>
  <si>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</si>
  <si>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</si>
  <si>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</si>
  <si>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</si>
  <si>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</si>
  <si>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</si>
  <si>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</si>
  <si>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</si>
  <si>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</si>
  <si>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</si>
  <si>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</si>
  <si>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</si>
  <si>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</si>
  <si>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</si>
  <si>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</si>
  <si>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</si>
  <si>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</si>
  <si>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</si>
  <si>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</si>
  <si>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</si>
  <si>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</si>
  <si>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</si>
  <si>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</si>
  <si>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</si>
  <si>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</si>
  <si>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</si>
  <si>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</si>
  <si>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</si>
  <si>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</si>
  <si>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</si>
  <si>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</si>
  <si>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</si>
  <si>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</si>
  <si>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</si>
  <si>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</si>
  <si>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</si>
  <si>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</si>
  <si>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</si>
  <si>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</si>
  <si>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</si>
  <si>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</si>
  <si>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</si>
  <si>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</si>
  <si>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</si>
  <si>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</si>
  <si>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</si>
  <si>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</si>
  <si>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</si>
  <si>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</si>
  <si>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</si>
  <si>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</si>
  <si>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</si>
  <si>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</si>
  <si>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</si>
  <si>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</si>
  <si>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</si>
  <si>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</si>
  <si>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</si>
  <si>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</si>
  <si>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</si>
  <si>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</si>
  <si>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</si>
  <si>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</si>
  <si>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</si>
  <si>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</si>
  <si>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</si>
  <si>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</si>
  <si>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</si>
  <si>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</si>
  <si>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</si>
  <si>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</si>
  <si>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</si>
  <si>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</si>
  <si>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</si>
  <si>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</si>
  <si>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</si>
  <si>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</si>
  <si>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</si>
  <si>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</si>
  <si>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</si>
  <si>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</si>
  <si>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</si>
  <si>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</si>
  <si>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</si>
  <si>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</si>
  <si>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</si>
  <si>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</si>
  <si>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</si>
  <si>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</si>
  <si>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</si>
  <si>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</si>
  <si>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</si>
  <si>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</si>
  <si>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</si>
  <si>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</si>
  <si>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</si>
  <si>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</si>
  <si>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</si>
  <si>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</si>
  <si>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</si>
  <si>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</si>
  <si>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</si>
  <si>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</si>
  <si>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</si>
  <si>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</si>
  <si>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</si>
  <si>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</si>
  <si>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</si>
  <si>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</si>
  <si>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</si>
  <si>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</si>
  <si>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</si>
  <si>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</si>
  <si>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</si>
  <si>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</si>
  <si>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</si>
  <si>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</si>
  <si>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</si>
  <si>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</si>
  <si>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</si>
  <si>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</si>
  <si>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</si>
  <si>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</si>
  <si>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</si>
  <si>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</si>
  <si>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</si>
  <si>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</si>
  <si>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</si>
  <si>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</si>
  <si>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</si>
  <si>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</si>
  <si>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</si>
  <si>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</si>
  <si>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</si>
  <si>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</si>
  <si>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</si>
  <si>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</si>
  <si>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</si>
  <si>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</si>
  <si>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</si>
  <si>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</si>
  <si>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</si>
  <si>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</si>
  <si>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</si>
  <si>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</si>
  <si>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</si>
  <si>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</si>
  <si>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</si>
  <si>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</si>
  <si>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</si>
  <si>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</si>
  <si>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</si>
  <si>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</si>
  <si>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</si>
  <si>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</si>
  <si>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</si>
  <si>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</si>
  <si>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</si>
  <si>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</si>
  <si>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</si>
  <si>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</si>
  <si>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</si>
  <si>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</si>
  <si>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</si>
  <si>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</si>
  <si>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</si>
  <si>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</si>
  <si>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</si>
  <si>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</si>
  <si>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</si>
  <si>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</si>
  <si>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</si>
  <si>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</si>
  <si>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</si>
  <si>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</si>
  <si>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</si>
  <si>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</si>
  <si>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</si>
  <si>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</si>
  <si>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</si>
  <si>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</si>
  <si>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</si>
  <si>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</si>
  <si>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</si>
  <si>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</si>
  <si>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</si>
  <si>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</si>
  <si>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</si>
  <si>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</si>
  <si>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</si>
  <si>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</si>
  <si>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</si>
  <si>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</si>
  <si>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</si>
  <si>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</si>
  <si>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</si>
  <si>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</si>
  <si>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</si>
  <si>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</si>
  <si>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</si>
  <si>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</si>
  <si>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</si>
  <si>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</si>
  <si>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</si>
  <si>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</si>
  <si>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</si>
  <si>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</si>
  <si>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</si>
  <si>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</si>
  <si>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</si>
  <si>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</si>
  <si>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</si>
  <si>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</si>
  <si>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</si>
  <si>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</si>
  <si>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</si>
  <si>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</si>
  <si>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</si>
  <si>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</si>
  <si>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</si>
  <si>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</si>
  <si>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</si>
  <si>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</si>
  <si>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</si>
  <si>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</si>
  <si>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</si>
  <si>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</si>
  <si>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</si>
  <si>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</si>
  <si>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</si>
  <si>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</si>
  <si>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</si>
  <si>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</si>
  <si>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</si>
  <si>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</si>
  <si>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</si>
  <si>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</si>
  <si>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</si>
  <si>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</si>
  <si>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</si>
  <si>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</si>
  <si>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</si>
  <si>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</si>
  <si>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</si>
  <si>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</si>
  <si>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</si>
  <si>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</si>
  <si>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</si>
  <si>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</si>
  <si>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</si>
  <si>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</si>
  <si>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</si>
  <si>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</si>
  <si>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</si>
  <si>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</si>
  <si>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</si>
  <si>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</si>
  <si>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</si>
  <si>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</si>
  <si>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</si>
  <si>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</si>
  <si>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</si>
  <si>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</si>
  <si>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</si>
  <si>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</si>
  <si>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</si>
  <si>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</si>
  <si>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</si>
  <si>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</si>
  <si>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</si>
  <si>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</si>
  <si>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</si>
  <si>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</si>
  <si>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</si>
  <si>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</si>
  <si>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</si>
  <si>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</si>
  <si>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</si>
  <si>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</si>
  <si>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</si>
  <si>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</si>
  <si>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</si>
  <si>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</si>
  <si>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</si>
  <si>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</si>
  <si>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</si>
  <si>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</si>
  <si>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</si>
  <si>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</si>
  <si>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</si>
  <si>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</si>
  <si>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</si>
  <si>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</si>
  <si>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</si>
  <si>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</si>
  <si>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</si>
  <si>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</si>
  <si>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</si>
  <si>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</si>
  <si>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</si>
  <si>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</si>
  <si>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</si>
  <si>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</si>
  <si>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</si>
  <si>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</si>
  <si>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</si>
  <si>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</si>
  <si>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</si>
  <si>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</si>
  <si>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</si>
  <si>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</si>
  <si>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</si>
  <si>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</si>
  <si>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</si>
  <si>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</si>
  <si>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</si>
  <si>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</si>
  <si>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</si>
  <si>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</si>
  <si>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</si>
  <si>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</si>
  <si>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</si>
  <si>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</si>
  <si>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</si>
  <si>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</si>
  <si>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</si>
  <si>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</si>
  <si>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</si>
  <si>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</si>
  <si>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</si>
  <si>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</si>
  <si>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</si>
  <si>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</si>
  <si>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</si>
  <si>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</si>
  <si>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</si>
  <si>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</si>
  <si>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</si>
  <si>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</si>
  <si>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</si>
  <si>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</si>
  <si>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</si>
  <si>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</si>
  <si>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</si>
  <si>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</si>
  <si>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</si>
  <si>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</si>
  <si>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</si>
  <si>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</si>
  <si>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</si>
  <si>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</si>
  <si>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</si>
  <si>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</si>
  <si>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</si>
  <si>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</si>
  <si>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</si>
  <si>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</si>
  <si>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</si>
  <si>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</si>
  <si>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</si>
  <si>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</si>
  <si>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</si>
  <si>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</si>
  <si>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</si>
  <si>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</si>
  <si>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</si>
  <si>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</si>
  <si>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</si>
  <si>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</si>
  <si>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</si>
  <si>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</si>
  <si>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</si>
  <si>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</si>
  <si>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</si>
  <si>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</si>
  <si>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</si>
  <si>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</si>
  <si>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</si>
  <si>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</si>
  <si>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</si>
  <si>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</si>
  <si>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</si>
  <si>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</si>
  <si>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</si>
  <si>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</si>
  <si>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</si>
  <si>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</si>
  <si>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</si>
  <si>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</si>
  <si>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</si>
  <si>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</si>
  <si>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</si>
  <si>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</si>
  <si>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</si>
  <si>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</si>
  <si>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</si>
  <si>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</si>
  <si>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</si>
  <si>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</si>
  <si>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</si>
  <si>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</si>
  <si>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</si>
  <si>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</si>
  <si>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</si>
  <si>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</si>
  <si>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</si>
  <si>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</si>
  <si>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</si>
  <si>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</si>
  <si>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</si>
  <si>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</si>
  <si>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</si>
  <si>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</si>
  <si>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</si>
  <si>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</si>
  <si>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</si>
  <si>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</si>
  <si>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</si>
  <si>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</si>
  <si>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</si>
  <si>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</si>
  <si>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</si>
  <si>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</si>
  <si>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</si>
  <si>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</si>
  <si>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</si>
  <si>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</si>
  <si>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</si>
  <si>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</si>
  <si>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</si>
  <si>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</si>
  <si>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</si>
  <si>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</si>
  <si>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</si>
  <si>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</si>
  <si>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</si>
  <si>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</si>
  <si>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</si>
  <si>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</si>
  <si>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</si>
  <si>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</si>
  <si>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</si>
  <si>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</si>
  <si>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</si>
  <si>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</si>
  <si>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</si>
  <si>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</si>
  <si>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</si>
  <si>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</si>
  <si>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</si>
  <si>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</si>
  <si>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</si>
  <si>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</si>
  <si>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</si>
  <si>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</si>
  <si>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</si>
  <si>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</si>
  <si>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</si>
  <si>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</si>
  <si>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</si>
  <si>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</si>
  <si>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</si>
  <si>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</si>
  <si>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</si>
  <si>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</si>
  <si>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</si>
  <si>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</si>
  <si>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</si>
  <si>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</si>
  <si>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</si>
  <si>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</si>
  <si>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</si>
  <si>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</si>
  <si>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</si>
  <si>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</si>
  <si>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</si>
  <si>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</si>
  <si>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</si>
  <si>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</si>
  <si>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</si>
  <si>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</si>
  <si>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</si>
  <si>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</si>
  <si>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</si>
  <si>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</si>
  <si>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</si>
  <si>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</si>
  <si>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</si>
  <si>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</si>
  <si>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</si>
  <si>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</si>
  <si>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</si>
  <si>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</si>
  <si>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</si>
  <si>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</si>
  <si>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</si>
  <si>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</si>
  <si>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</si>
  <si>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</si>
  <si>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</si>
  <si>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</si>
  <si>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</si>
  <si>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</si>
  <si>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</si>
  <si>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</si>
  <si>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</si>
  <si>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</si>
  <si>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</si>
  <si>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</si>
  <si>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</si>
  <si>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</si>
  <si>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</si>
  <si>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</si>
  <si>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</si>
  <si>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</si>
  <si>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</si>
  <si>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</si>
  <si>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</si>
  <si>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</si>
  <si>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</si>
  <si>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</si>
  <si>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</si>
  <si>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</si>
  <si>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</si>
  <si>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</si>
  <si>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</si>
  <si>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</si>
  <si>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</si>
  <si>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</si>
  <si>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</si>
  <si>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</si>
  <si>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</si>
  <si>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</si>
  <si>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</si>
  <si>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</si>
  <si>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</si>
  <si>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</si>
  <si>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</si>
  <si>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</si>
  <si>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</si>
  <si>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</si>
  <si>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</si>
  <si>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</si>
  <si>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</si>
  <si>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</si>
  <si>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</si>
  <si>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</si>
  <si>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</si>
  <si>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</si>
  <si>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</si>
  <si>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</si>
  <si>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</si>
  <si>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</si>
  <si>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</si>
  <si>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</si>
  <si>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</si>
  <si>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</si>
  <si>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</si>
  <si>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</si>
  <si>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</si>
  <si>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</si>
  <si>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</si>
  <si>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</si>
  <si>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</si>
  <si>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</si>
  <si>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</si>
  <si>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</si>
  <si>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</si>
  <si>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</si>
  <si>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</si>
  <si>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</si>
  <si>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</si>
  <si>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</si>
  <si>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</si>
  <si>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</si>
  <si>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</si>
  <si>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</si>
  <si>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</si>
  <si>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</si>
  <si>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</si>
  <si>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</si>
  <si>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</si>
  <si>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</si>
  <si>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</si>
  <si>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</si>
  <si>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</si>
  <si>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</si>
  <si>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</si>
  <si>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</si>
  <si>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</si>
  <si>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</si>
  <si>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</si>
  <si>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</si>
  <si>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</si>
  <si>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</si>
  <si>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</si>
  <si>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</si>
  <si>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</si>
  <si>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</si>
  <si>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</si>
  <si>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</si>
  <si>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</si>
  <si>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</si>
  <si>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</si>
  <si>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</si>
  <si>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</si>
  <si>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</si>
  <si>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</si>
  <si>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</si>
  <si>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</si>
  <si>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</si>
  <si>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</si>
  <si>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</si>
  <si>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</si>
  <si>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</si>
  <si>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</si>
  <si>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</si>
  <si>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</si>
  <si>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</si>
  <si>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</si>
  <si>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</si>
  <si>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</si>
  <si>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</si>
  <si>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</si>
  <si>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</si>
  <si>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</si>
  <si>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</si>
  <si>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</si>
  <si>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</si>
  <si>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</si>
  <si>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</si>
  <si>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</si>
  <si>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</si>
  <si>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</si>
  <si>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</si>
  <si>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</si>
  <si>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</si>
  <si>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</si>
  <si>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</si>
  <si>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</si>
  <si>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</si>
  <si>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</si>
  <si>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</si>
  <si>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</si>
  <si>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</si>
  <si>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</si>
  <si>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</si>
  <si>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</si>
  <si>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</si>
  <si>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</si>
  <si>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</si>
  <si>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</si>
  <si>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</si>
  <si>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</si>
  <si>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</si>
  <si>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</si>
  <si>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</si>
  <si>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</si>
  <si>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</si>
  <si>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</si>
  <si>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</si>
  <si>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</si>
  <si>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</si>
  <si>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</si>
  <si>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</si>
  <si>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</si>
  <si>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</si>
  <si>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</si>
  <si>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</si>
  <si>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</si>
  <si>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</si>
  <si>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</si>
  <si>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</si>
  <si>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</si>
  <si>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</si>
  <si>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</si>
  <si>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</si>
  <si>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</si>
  <si>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</si>
  <si>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</si>
  <si>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</si>
  <si>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</si>
  <si>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</si>
  <si>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</si>
  <si>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</si>
  <si>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</si>
  <si>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</si>
  <si>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</si>
  <si>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</si>
  <si>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</si>
  <si>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</si>
  <si>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</si>
  <si>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</si>
  <si>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</si>
  <si>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</si>
  <si>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</si>
  <si>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</si>
  <si>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</si>
  <si>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</si>
  <si>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</si>
  <si>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</si>
  <si>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</si>
  <si>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</si>
  <si>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</si>
  <si>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</si>
  <si>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</si>
  <si>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</si>
  <si>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</si>
  <si>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</si>
  <si>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</si>
  <si>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</si>
  <si>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</si>
  <si>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</si>
  <si>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</si>
  <si>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</si>
  <si>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</si>
  <si>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</si>
  <si>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</si>
  <si>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</si>
  <si>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</si>
  <si>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</si>
  <si>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</si>
  <si>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</si>
  <si>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</si>
  <si>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</si>
  <si>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</si>
  <si>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</si>
  <si>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</si>
  <si>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</si>
  <si>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</si>
  <si>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</si>
  <si>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</si>
  <si>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</si>
  <si>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</si>
  <si>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</si>
  <si>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</si>
  <si>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</si>
  <si>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</si>
  <si>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</si>
  <si>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</si>
  <si>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</si>
  <si>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</si>
  <si>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</si>
  <si>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</si>
  <si>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</si>
  <si>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</si>
  <si>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</si>
  <si>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</si>
  <si>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</si>
  <si>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</si>
  <si>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</si>
  <si>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</si>
  <si>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</si>
  <si>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</si>
  <si>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</si>
  <si>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</si>
  <si>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</si>
  <si>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</si>
  <si>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</si>
  <si>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</si>
  <si>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</si>
  <si>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</si>
  <si>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</si>
  <si>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</si>
  <si>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</si>
  <si>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</si>
  <si>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</si>
  <si>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</si>
  <si>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</si>
  <si>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</si>
  <si>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</si>
  <si>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</si>
  <si>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</si>
  <si>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</si>
  <si>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</si>
  <si>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</si>
  <si>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</si>
  <si>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</si>
  <si>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</si>
  <si>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</si>
  <si>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</si>
  <si>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</si>
  <si>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</si>
  <si>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</si>
  <si>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</si>
  <si>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</si>
  <si>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</si>
  <si>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</si>
  <si>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</si>
  <si>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</si>
  <si>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</si>
  <si>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</si>
  <si>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</si>
  <si>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</si>
  <si>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</si>
  <si>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</si>
  <si>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</si>
  <si>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</si>
  <si>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</si>
  <si>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</si>
  <si>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</si>
  <si>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</si>
  <si>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</si>
  <si>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</si>
  <si>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</si>
  <si>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</si>
  <si>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</si>
  <si>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</si>
  <si>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</si>
  <si>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</si>
  <si>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</si>
  <si>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</si>
  <si>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</si>
  <si>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</si>
  <si>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</si>
  <si>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</si>
  <si>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</si>
  <si>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</si>
  <si>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</si>
  <si>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</si>
  <si>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</si>
  <si>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</si>
  <si>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</si>
  <si>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</si>
  <si>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</si>
  <si>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</si>
  <si>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</si>
  <si>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</si>
  <si>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</si>
  <si>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</si>
  <si>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</si>
  <si>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</si>
  <si>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</si>
  <si>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</si>
  <si>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</si>
  <si>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</si>
  <si>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</si>
  <si>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</si>
  <si>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</si>
  <si>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</si>
  <si>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</si>
  <si>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</si>
  <si>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</si>
  <si>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</si>
  <si>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</si>
  <si>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</si>
  <si>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</si>
  <si>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</si>
  <si>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</si>
  <si>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</si>
  <si>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</si>
  <si>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</si>
  <si>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</si>
  <si>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</si>
  <si>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</si>
  <si>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</si>
  <si>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</si>
  <si>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</si>
  <si>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</si>
  <si>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</si>
  <si>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</si>
  <si>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</si>
  <si>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</si>
  <si>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</si>
  <si>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</si>
  <si>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</si>
  <si>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</si>
  <si>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</si>
  <si>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</si>
  <si>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</si>
  <si>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</si>
  <si>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</si>
  <si>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</si>
  <si>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</si>
  <si>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</si>
  <si>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</si>
  <si>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</si>
  <si>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</si>
  <si>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</si>
  <si>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</si>
  <si>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</si>
  <si>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</si>
  <si>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</si>
  <si>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</si>
  <si>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</si>
  <si>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</si>
  <si>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</si>
  <si>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</si>
  <si>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</si>
  <si>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</si>
  <si>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</si>
  <si>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</si>
  <si>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</si>
  <si>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</si>
  <si>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</si>
  <si>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</si>
  <si>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</si>
  <si>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</si>
  <si>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</si>
  <si>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</si>
  <si>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</si>
  <si>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</si>
  <si>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</si>
  <si>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</si>
  <si>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</si>
  <si>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</si>
  <si>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</si>
  <si>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</si>
  <si>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</si>
  <si>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</si>
  <si>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</si>
  <si>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</si>
  <si>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</si>
  <si>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</si>
  <si>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</si>
  <si>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</si>
  <si>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</si>
  <si>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</si>
  <si>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</si>
  <si>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</si>
  <si>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</si>
  <si>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</si>
  <si>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</si>
  <si>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</si>
  <si>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</si>
  <si>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</si>
  <si>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</si>
  <si>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</si>
  <si>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</si>
  <si>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</si>
  <si>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</si>
  <si>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</si>
  <si>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</si>
  <si>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</si>
  <si>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</si>
  <si>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</si>
  <si>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</si>
  <si>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</si>
  <si>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</si>
  <si>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</si>
  <si>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</si>
  <si>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</si>
  <si>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</si>
  <si>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</si>
  <si>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</si>
  <si>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</si>
  <si>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</si>
  <si>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</si>
  <si>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</si>
  <si>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</si>
  <si>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</si>
  <si>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</si>
  <si>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</si>
  <si>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</si>
  <si>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</si>
  <si>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</si>
  <si>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</si>
  <si>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</si>
  <si>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</si>
  <si>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</si>
  <si>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</si>
  <si>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</si>
  <si>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</si>
  <si>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</si>
  <si>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</si>
  <si>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</si>
  <si>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</si>
  <si>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</si>
  <si>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</si>
  <si>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</si>
  <si>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</si>
  <si>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</si>
  <si>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</si>
  <si>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</si>
  <si>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</si>
  <si>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</si>
  <si>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</si>
  <si>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</si>
  <si>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</si>
  <si>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</si>
  <si>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</si>
  <si>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</si>
  <si>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</si>
  <si>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</si>
  <si>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</si>
  <si>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</si>
  <si>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</si>
  <si>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</si>
  <si>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</si>
  <si>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</si>
  <si>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</si>
  <si>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</si>
  <si>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</si>
  <si>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</si>
  <si>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</si>
  <si>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</si>
  <si>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</si>
  <si>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</si>
  <si>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</si>
  <si>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</si>
  <si>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</si>
  <si>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</si>
  <si>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</si>
  <si>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</si>
  <si>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</si>
  <si>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</si>
  <si>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</si>
  <si>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</si>
  <si>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</si>
  <si>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</si>
  <si>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</si>
  <si>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</si>
  <si>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</si>
  <si>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</si>
  <si>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</si>
  <si>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</si>
  <si>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</si>
  <si>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</si>
  <si>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</si>
  <si>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</si>
  <si>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</si>
  <si>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</si>
  <si>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</si>
  <si>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</si>
  <si>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</si>
  <si>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</si>
  <si>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</si>
  <si>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</si>
  <si>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</si>
  <si>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</si>
  <si>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</si>
  <si>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</si>
  <si>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</si>
  <si>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</si>
  <si>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</si>
  <si>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</si>
  <si>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</si>
  <si>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</si>
  <si>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</si>
  <si>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</si>
  <si>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</si>
  <si>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</si>
  <si>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</si>
  <si>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</si>
  <si>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</si>
  <si>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</si>
  <si>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</si>
  <si>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</si>
  <si>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</si>
  <si>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</si>
  <si>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</si>
  <si>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</si>
  <si>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</si>
  <si>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</si>
  <si>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</si>
  <si>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</si>
  <si>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</si>
  <si>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</si>
  <si>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</si>
  <si>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</si>
  <si>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</si>
  <si>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</si>
  <si>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</si>
  <si>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</si>
  <si>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</si>
  <si>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</si>
  <si>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</si>
  <si>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</si>
  <si>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</si>
  <si>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</si>
  <si>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</si>
  <si>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</si>
  <si>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</si>
  <si>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</si>
  <si>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</si>
  <si>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</si>
  <si>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</si>
  <si>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</si>
  <si>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</si>
  <si>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</si>
  <si>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</si>
  <si>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</si>
  <si>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</si>
  <si>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</si>
  <si>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</si>
  <si>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</si>
  <si>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</si>
  <si>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</si>
  <si>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</si>
  <si>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</si>
  <si>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</si>
  <si>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</si>
  <si>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</si>
  <si>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</si>
  <si>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</si>
  <si>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</si>
  <si>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</si>
  <si>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</si>
  <si>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</si>
  <si>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</si>
  <si>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</si>
  <si>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</si>
  <si>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</si>
  <si>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</si>
  <si>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</si>
  <si>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</si>
  <si>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</si>
  <si>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</si>
  <si>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</si>
  <si>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</si>
  <si>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</si>
  <si>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</si>
  <si>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</si>
  <si>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</si>
  <si>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</si>
  <si>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</si>
  <si>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</si>
  <si>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</si>
  <si>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</si>
  <si>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</si>
  <si>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</si>
  <si>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</si>
  <si>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</si>
  <si>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</si>
  <si>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</si>
  <si>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</si>
  <si>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</si>
  <si>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</si>
  <si>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</si>
  <si>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</si>
  <si>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</si>
  <si>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</si>
  <si>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</si>
  <si>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</si>
  <si>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</si>
  <si>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</si>
  <si>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</si>
  <si>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</si>
  <si>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</si>
  <si>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</si>
  <si>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</si>
  <si>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</si>
  <si>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</si>
  <si>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</si>
  <si>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</si>
  <si>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</si>
  <si>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</si>
  <si>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</si>
  <si>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</si>
  <si>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</si>
  <si>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</si>
  <si>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</si>
  <si>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</si>
  <si>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</si>
  <si>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</si>
  <si>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</si>
  <si>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</si>
  <si>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</si>
  <si>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</si>
  <si>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</si>
  <si>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</si>
  <si>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</si>
  <si>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</si>
  <si>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</si>
  <si>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</si>
  <si>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</si>
  <si>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</si>
  <si>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</si>
  <si>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</si>
  <si>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</si>
  <si>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</si>
  <si>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</si>
  <si>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</si>
  <si>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</si>
  <si>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</si>
  <si>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</si>
  <si>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</si>
  <si>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</si>
  <si>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</si>
  <si>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</si>
  <si>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</si>
  <si>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</si>
  <si>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</si>
  <si>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</si>
  <si>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</si>
  <si>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</si>
  <si>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</si>
  <si>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</si>
  <si>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</si>
  <si>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</si>
  <si>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</si>
  <si>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</si>
  <si>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</si>
  <si>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</si>
  <si>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</si>
  <si>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</si>
  <si>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</si>
  <si>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</si>
  <si>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</si>
  <si>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</si>
  <si>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</si>
  <si>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</si>
  <si>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</si>
  <si>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</si>
  <si>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</si>
  <si>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</si>
  <si>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</si>
  <si>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</si>
  <si>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</si>
  <si>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</si>
  <si>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</si>
  <si>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</si>
  <si>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</si>
  <si>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</si>
  <si>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</si>
  <si>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</si>
  <si>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</si>
  <si>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</si>
  <si>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</si>
  <si>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</si>
  <si>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</si>
  <si>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</si>
  <si>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</si>
  <si>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</si>
  <si>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</si>
  <si>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</si>
  <si>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</si>
  <si>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</si>
  <si>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</si>
  <si>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</si>
  <si>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</si>
  <si>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</si>
  <si>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</si>
  <si>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</si>
  <si>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</si>
  <si>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</si>
  <si>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</si>
  <si>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</si>
  <si>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</si>
  <si>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</si>
  <si>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</si>
  <si>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</si>
  <si>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</si>
  <si>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</si>
  <si>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</si>
  <si>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</si>
  <si>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</si>
  <si>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</si>
  <si>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</si>
  <si>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</si>
  <si>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</si>
  <si>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</si>
  <si>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</si>
  <si>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</si>
  <si>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</si>
  <si>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</si>
  <si>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</si>
  <si>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</si>
  <si>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</si>
  <si>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</si>
  <si>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</si>
  <si>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</si>
  <si>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</si>
  <si>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</si>
  <si>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</si>
  <si>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</si>
  <si>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</si>
  <si>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</si>
  <si>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</si>
  <si>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</si>
  <si>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</si>
  <si>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</si>
  <si>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</si>
  <si>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</si>
  <si>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</si>
  <si>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</si>
  <si>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</si>
  <si>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</si>
  <si>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</si>
  <si>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</si>
  <si>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</si>
  <si>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</si>
  <si>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</si>
  <si>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</si>
  <si>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</si>
  <si>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</si>
  <si>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</si>
  <si>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</si>
  <si>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</si>
  <si>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</si>
  <si>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</si>
  <si>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</si>
  <si>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</si>
  <si>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</si>
  <si>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</si>
  <si>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</si>
  <si>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</si>
  <si>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</si>
  <si>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</si>
  <si>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</si>
  <si>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</si>
  <si>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</si>
  <si>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</si>
  <si>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</si>
  <si>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</si>
  <si>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</si>
  <si>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</si>
  <si>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</si>
  <si>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</si>
  <si>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</si>
  <si>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</si>
  <si>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</si>
  <si>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</si>
  <si>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</si>
  <si>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</si>
  <si>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</si>
  <si>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</si>
  <si>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</si>
  <si>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</si>
  <si>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</si>
  <si>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</si>
  <si>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</si>
  <si>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</si>
  <si>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</si>
  <si>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</si>
  <si>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</si>
  <si>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</si>
  <si>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</si>
  <si>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</si>
  <si>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</si>
  <si>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</si>
  <si>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</si>
  <si>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</si>
  <si>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</si>
  <si>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</si>
  <si>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</si>
  <si>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</si>
  <si>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</si>
  <si>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</si>
  <si>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</si>
  <si>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</si>
  <si>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</si>
  <si>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</si>
  <si>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</si>
  <si>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</si>
  <si>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</si>
  <si>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</si>
  <si>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</si>
  <si>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</si>
  <si>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</si>
  <si>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</si>
  <si>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</si>
  <si>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</si>
  <si>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</si>
  <si>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</si>
  <si>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</si>
  <si>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</si>
  <si>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</si>
  <si>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</si>
  <si>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</si>
  <si>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</si>
  <si>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</si>
  <si>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</si>
  <si>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</si>
  <si>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</si>
  <si>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</si>
  <si>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</si>
  <si>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</si>
  <si>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</si>
  <si>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</si>
  <si>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</si>
  <si>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</si>
  <si>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</si>
  <si>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</si>
  <si>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</si>
  <si>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</si>
  <si>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</si>
  <si>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</si>
  <si>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</si>
  <si>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</si>
  <si>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</si>
  <si>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</si>
  <si>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</si>
  <si>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</si>
  <si>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</si>
  <si>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</si>
  <si>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</si>
  <si>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</si>
  <si>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</si>
  <si>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</si>
  <si>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</si>
  <si>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</si>
  <si>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</si>
  <si>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</si>
  <si>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</si>
  <si>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</si>
  <si>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</si>
  <si>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</si>
  <si>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</si>
  <si>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</si>
  <si>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</si>
  <si>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</si>
  <si>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</si>
  <si>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</si>
  <si>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</si>
  <si>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</si>
  <si>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</si>
  <si>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</si>
  <si>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</si>
  <si>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</si>
  <si>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</si>
  <si>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</si>
  <si>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</si>
  <si>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</si>
  <si>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</si>
  <si>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</si>
  <si>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</si>
  <si>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</si>
  <si>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</si>
  <si>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</si>
  <si>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</si>
  <si>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</si>
  <si>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</si>
  <si>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</si>
  <si>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</si>
  <si>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</si>
  <si>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</si>
  <si>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</si>
  <si>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</si>
  <si>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</si>
  <si>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</si>
  <si>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</si>
  <si>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</si>
  <si>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</si>
  <si>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</si>
  <si>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</si>
  <si>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</si>
  <si>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</si>
  <si>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</si>
  <si>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</si>
  <si>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</si>
  <si>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</si>
  <si>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</si>
  <si>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</si>
  <si>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</si>
  <si>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</si>
  <si>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</si>
  <si>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</si>
  <si>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</si>
  <si>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</si>
  <si>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</si>
  <si>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</si>
  <si>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</si>
  <si>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</si>
  <si>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</si>
  <si>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</si>
  <si>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</si>
  <si>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</si>
  <si>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</si>
  <si>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</si>
  <si>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</si>
  <si>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</si>
  <si>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</si>
  <si>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</si>
  <si>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</si>
  <si>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</si>
  <si>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</si>
  <si>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</si>
  <si>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</si>
  <si>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</si>
  <si>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</si>
  <si>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</si>
  <si>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</si>
  <si>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</si>
  <si>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</si>
  <si>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</si>
  <si>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</si>
  <si>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</si>
  <si>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</si>
  <si>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</si>
  <si>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</si>
  <si>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</si>
  <si>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</si>
  <si>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</si>
  <si>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</si>
  <si>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</si>
  <si>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</si>
  <si>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</si>
  <si>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</si>
  <si>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</si>
  <si>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</si>
  <si>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</si>
  <si>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</si>
  <si>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</si>
  <si>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</si>
  <si>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</si>
  <si>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</si>
  <si>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</si>
  <si>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</si>
  <si>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</si>
  <si>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</si>
  <si>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</si>
  <si>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</si>
  <si>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</si>
  <si>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</si>
  <si>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</si>
  <si>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</si>
  <si>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</si>
  <si>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</si>
  <si>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</si>
  <si>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</si>
  <si>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</si>
  <si>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</si>
  <si>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</si>
  <si>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</si>
  <si>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</si>
  <si>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</si>
  <si>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</si>
  <si>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</si>
  <si>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</si>
  <si>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</si>
  <si>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</si>
  <si>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</si>
  <si>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</si>
  <si>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</si>
  <si>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</si>
  <si>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</si>
  <si>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</si>
  <si>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</si>
  <si>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</si>
  <si>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</si>
  <si>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</si>
  <si>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</si>
  <si>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</si>
  <si>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</si>
  <si>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</si>
  <si>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</si>
  <si>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</si>
  <si>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</si>
  <si>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</si>
  <si>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</si>
  <si>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</si>
  <si>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</si>
  <si>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</si>
  <si>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</si>
  <si>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</si>
  <si>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</si>
  <si>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</si>
  <si>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</si>
  <si>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</si>
  <si>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</si>
  <si>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</si>
  <si>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</si>
  <si>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</si>
  <si>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</si>
  <si>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</si>
  <si>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</si>
  <si>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</si>
  <si>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</si>
  <si>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</si>
  <si>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</si>
  <si>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</si>
  <si>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</si>
  <si>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</si>
  <si>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</si>
  <si>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</si>
  <si>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</si>
  <si>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</si>
  <si>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</si>
  <si>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</si>
  <si>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</si>
  <si>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</si>
  <si>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</si>
  <si>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</si>
  <si>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</si>
  <si>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</si>
  <si>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</si>
  <si>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</si>
  <si>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</si>
  <si>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</si>
  <si>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</si>
  <si>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</si>
  <si>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</si>
  <si>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</si>
  <si>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</si>
  <si>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</si>
  <si>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</si>
  <si>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</si>
  <si>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</si>
  <si>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</si>
  <si>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</si>
  <si>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</si>
  <si>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</si>
  <si>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</si>
  <si>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</si>
  <si>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</si>
  <si>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</si>
  <si>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</si>
  <si>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</si>
  <si>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</si>
  <si>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</si>
  <si>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</si>
  <si>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</si>
  <si>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</si>
  <si>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</si>
  <si>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</si>
  <si>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</si>
  <si>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</si>
  <si>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</si>
  <si>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</si>
  <si>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</si>
  <si>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</si>
  <si>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</si>
  <si>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</si>
  <si>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</si>
  <si>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</si>
  <si>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</si>
  <si>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</si>
  <si>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</si>
  <si>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</si>
  <si>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</si>
  <si>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</si>
  <si>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</si>
  <si>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</si>
  <si>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</si>
  <si>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</si>
  <si>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</si>
  <si>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</si>
  <si>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</si>
  <si>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</si>
  <si>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</si>
  <si>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</si>
  <si>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</si>
  <si>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</si>
  <si>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</si>
  <si>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</si>
  <si>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</si>
  <si>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</si>
  <si>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</si>
  <si>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</si>
  <si>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</si>
  <si>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</si>
  <si>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</si>
  <si>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</si>
  <si>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</si>
  <si>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</si>
  <si>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</si>
  <si>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</si>
  <si>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</si>
  <si>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</si>
  <si>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</si>
  <si>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</si>
  <si>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</si>
  <si>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</si>
  <si>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</si>
  <si>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</si>
  <si>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</si>
  <si>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</si>
  <si>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</si>
  <si>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</si>
  <si>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</si>
  <si>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</si>
  <si>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</si>
  <si>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</si>
  <si>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</si>
  <si>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</si>
  <si>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</si>
  <si>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</si>
  <si>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</si>
  <si>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</si>
  <si>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</si>
  <si>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</si>
  <si>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</si>
  <si>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</si>
  <si>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</si>
  <si>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</si>
  <si>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</si>
  <si>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</si>
  <si>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</si>
  <si>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</si>
  <si>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</si>
  <si>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</si>
  <si>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</si>
  <si>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</si>
  <si>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</si>
  <si>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</si>
  <si>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</si>
  <si>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</si>
  <si>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</si>
  <si>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</si>
  <si>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</si>
  <si>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</si>
  <si>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</si>
  <si>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</si>
  <si>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</si>
  <si>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</si>
  <si>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</si>
  <si>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</si>
  <si>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</si>
  <si>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</si>
  <si>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</si>
  <si>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</si>
  <si>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</si>
  <si>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</si>
  <si>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</si>
  <si>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</si>
  <si>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</si>
  <si>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</si>
  <si>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</si>
  <si>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</si>
  <si>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</si>
  <si>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</si>
  <si>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</si>
  <si>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</si>
  <si>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</si>
  <si>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</si>
  <si>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</si>
  <si>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</si>
  <si>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</si>
  <si>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</si>
  <si>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</si>
  <si>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</si>
  <si>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</si>
  <si>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</si>
  <si>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</si>
  <si>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</si>
  <si>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</si>
  <si>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</si>
  <si>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</si>
  <si>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</si>
  <si>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</si>
  <si>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</si>
  <si>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</si>
  <si>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</si>
  <si>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</si>
  <si>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</si>
  <si>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</si>
  <si>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</si>
  <si>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</si>
  <si>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</si>
  <si>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</si>
  <si>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</si>
  <si>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</si>
  <si>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</si>
  <si>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</si>
  <si>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</si>
  <si>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</si>
  <si>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</si>
  <si>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</si>
  <si>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</si>
  <si>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</si>
  <si>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</si>
  <si>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</si>
  <si>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</si>
  <si>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</si>
  <si>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</si>
  <si>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</si>
  <si>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</si>
  <si>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</si>
  <si>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</si>
  <si>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</si>
  <si>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</si>
  <si>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</si>
  <si>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</si>
  <si>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</si>
  <si>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</si>
  <si>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</si>
  <si>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</si>
  <si>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</si>
  <si>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</si>
  <si>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</si>
  <si>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</si>
  <si>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</si>
  <si>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</si>
  <si>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</si>
  <si>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</si>
  <si>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</si>
  <si>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</si>
  <si>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</si>
  <si>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</si>
  <si>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</si>
  <si>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</si>
  <si>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</si>
  <si>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</si>
  <si>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</si>
  <si>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</si>
  <si>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</si>
  <si>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</si>
  <si>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</si>
  <si>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</si>
  <si>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</si>
  <si>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</si>
  <si>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</si>
  <si>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</si>
  <si>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</si>
  <si>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</si>
  <si>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</si>
  <si>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</si>
  <si>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</si>
  <si>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</si>
  <si>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</si>
  <si>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</si>
  <si>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</si>
  <si>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</si>
  <si>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</si>
  <si>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</si>
  <si>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</si>
  <si>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</si>
  <si>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</si>
  <si>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</si>
  <si>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</si>
  <si>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</si>
  <si>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</si>
  <si>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</si>
  <si>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</si>
  <si>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</si>
  <si>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</si>
  <si>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</si>
  <si>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</si>
  <si>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</si>
  <si>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</si>
  <si>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</si>
  <si>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</si>
  <si>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</si>
  <si>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</si>
  <si>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</si>
  <si>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</si>
  <si>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</si>
  <si>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</si>
  <si>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</si>
  <si>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</si>
  <si>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</si>
  <si>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</si>
  <si>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</si>
  <si>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</si>
  <si>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</si>
  <si>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</si>
  <si>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</si>
  <si>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</si>
  <si>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</si>
  <si>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</si>
  <si>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</si>
  <si>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</si>
  <si>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</si>
  <si>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</si>
  <si>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</si>
  <si>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</si>
  <si>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</si>
  <si>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</si>
  <si>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</si>
  <si>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</si>
  <si>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</si>
  <si>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</si>
  <si>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</si>
  <si>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</si>
  <si>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</si>
  <si>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</si>
  <si>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</si>
  <si>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</si>
  <si>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</si>
  <si>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</si>
  <si>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</si>
  <si>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</si>
  <si>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</si>
  <si>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</si>
  <si>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</si>
  <si>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</si>
  <si>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</si>
  <si>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</si>
  <si>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</si>
  <si>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</si>
  <si>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</si>
  <si>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</si>
  <si>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</si>
  <si>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</si>
  <si>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</si>
  <si>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</si>
  <si>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</si>
  <si>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</si>
  <si>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</si>
  <si>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</si>
  <si>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</si>
  <si>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</si>
  <si>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</si>
  <si>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</si>
  <si>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</si>
  <si>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</si>
  <si>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</si>
  <si>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</si>
  <si>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</si>
  <si>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</si>
  <si>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</si>
  <si>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</si>
  <si>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</si>
  <si>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</si>
  <si>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</si>
  <si>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</si>
  <si>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</si>
  <si>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</si>
  <si>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</si>
  <si>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</si>
  <si>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</si>
  <si>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</si>
  <si>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</si>
  <si>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</si>
  <si>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</si>
  <si>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</si>
  <si>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</si>
  <si>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</si>
  <si>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</si>
  <si>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</si>
  <si>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</si>
  <si>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</si>
  <si>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</si>
  <si>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</si>
  <si>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</si>
  <si>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</si>
  <si>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</si>
  <si>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</si>
  <si>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</si>
  <si>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</si>
  <si>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</si>
  <si>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</si>
  <si>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</si>
  <si>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</si>
  <si>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</si>
  <si>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</si>
  <si>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</si>
  <si>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</si>
  <si>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</si>
  <si>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</si>
  <si>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</si>
  <si>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</si>
  <si>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</si>
  <si>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</si>
  <si>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</si>
  <si>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</si>
  <si>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</si>
  <si>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</si>
  <si>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</si>
  <si>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</si>
  <si>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</si>
  <si>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</si>
  <si>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</si>
  <si>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</si>
  <si>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</si>
  <si>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</si>
  <si>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</si>
  <si>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</si>
  <si>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</si>
  <si>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</si>
  <si>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</si>
  <si>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</si>
  <si>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</si>
  <si>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</si>
  <si>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</si>
  <si>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</si>
  <si>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</si>
  <si>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</si>
  <si>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</si>
  <si>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</si>
  <si>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</si>
  <si>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</si>
  <si>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</si>
  <si>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</si>
  <si>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</si>
  <si>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</si>
  <si>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</si>
  <si>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</si>
  <si>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</si>
  <si>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</si>
  <si>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</si>
  <si>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</si>
  <si>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</si>
  <si>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</si>
  <si>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</si>
  <si>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</si>
  <si>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</si>
  <si>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</si>
  <si>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</si>
  <si>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</si>
  <si>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</si>
  <si>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</si>
  <si>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</si>
  <si>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</si>
  <si>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</si>
  <si>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</si>
  <si>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</si>
  <si>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</si>
  <si>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</si>
  <si>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</si>
  <si>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</si>
  <si>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</si>
  <si>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</si>
  <si>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</si>
  <si>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</si>
  <si>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</si>
  <si>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</si>
  <si>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</si>
  <si>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</si>
  <si>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</si>
  <si>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</si>
  <si>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</si>
  <si>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</si>
  <si>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</si>
  <si>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</si>
  <si>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</si>
  <si>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</si>
  <si>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</si>
  <si>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</si>
  <si>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</si>
  <si>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</si>
  <si>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</si>
  <si>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</si>
  <si>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</si>
  <si>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</si>
  <si>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</si>
  <si>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</si>
  <si>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</si>
  <si>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</si>
  <si>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</si>
  <si>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</si>
  <si>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</si>
  <si>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</si>
  <si>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</si>
  <si>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</si>
  <si>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</si>
  <si>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</si>
  <si>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</si>
  <si>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</si>
  <si>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</si>
  <si>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</si>
  <si>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</si>
  <si>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</si>
  <si>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</si>
  <si>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</si>
  <si>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</si>
  <si>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</si>
  <si>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</si>
  <si>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</si>
  <si>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</si>
  <si>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</si>
  <si>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</si>
  <si>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</si>
  <si>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</si>
  <si>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</si>
  <si>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</si>
  <si>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</si>
  <si>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</si>
  <si>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</si>
  <si>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</si>
  <si>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</si>
  <si>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</si>
  <si>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</si>
  <si>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</si>
  <si>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</si>
  <si>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</si>
  <si>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</si>
  <si>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</si>
  <si>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</si>
  <si>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</si>
  <si>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</si>
  <si>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</si>
  <si>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</si>
  <si>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</si>
  <si>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</si>
  <si>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</si>
  <si>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</si>
  <si>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</si>
  <si>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</si>
  <si>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</si>
  <si>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</si>
  <si>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</si>
  <si>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</si>
  <si>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</si>
  <si>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</si>
  <si>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</si>
  <si>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</si>
  <si>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</si>
  <si>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</si>
  <si>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</si>
  <si>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</si>
  <si>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</si>
  <si>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</si>
  <si>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</si>
  <si>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</si>
  <si>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</si>
  <si>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</si>
  <si>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</si>
  <si>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</si>
  <si>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</si>
  <si>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</si>
  <si>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</si>
  <si>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</si>
  <si>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</si>
  <si>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</si>
  <si>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</si>
  <si>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</si>
  <si>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</si>
  <si>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</si>
  <si>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</si>
  <si>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</si>
  <si>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</si>
  <si>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</si>
  <si>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</si>
  <si>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</si>
  <si>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</si>
  <si>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</si>
  <si>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</si>
  <si>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</si>
  <si>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</si>
  <si>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</si>
  <si>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</si>
  <si>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</si>
  <si>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</si>
  <si>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</si>
  <si>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</si>
  <si>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</si>
  <si>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</si>
  <si>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</si>
  <si>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</si>
  <si>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</si>
  <si>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</si>
  <si>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</si>
  <si>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</si>
  <si>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</si>
  <si>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</si>
  <si>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</si>
  <si>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</si>
  <si>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</si>
  <si>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</si>
  <si>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</si>
  <si>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</si>
  <si>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</si>
  <si>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</si>
  <si>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</si>
  <si>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</si>
  <si>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</si>
  <si>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</si>
  <si>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</si>
  <si>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</si>
  <si>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</si>
  <si>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</si>
  <si>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</si>
  <si>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</si>
  <si>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</si>
  <si>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</si>
  <si>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</si>
  <si>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</si>
  <si>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</si>
  <si>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</si>
  <si>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</si>
  <si>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</si>
  <si>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</si>
  <si>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</si>
  <si>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</si>
  <si>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</si>
  <si>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</si>
  <si>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</si>
  <si>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</si>
  <si>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</si>
  <si>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</si>
  <si>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</si>
  <si>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</si>
  <si>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</si>
  <si>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</si>
  <si>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</si>
  <si>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</si>
  <si>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</si>
  <si>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</si>
  <si>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</si>
  <si>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</si>
  <si>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</si>
  <si>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</si>
  <si>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</si>
  <si>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</si>
  <si>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</si>
  <si>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</si>
  <si>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</si>
  <si>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</si>
  <si>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</si>
  <si>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</si>
  <si>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</si>
  <si>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</si>
  <si>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</si>
  <si>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</si>
  <si>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</si>
  <si>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</si>
  <si>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</si>
  <si>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</si>
  <si>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</si>
  <si>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</si>
  <si>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</si>
  <si>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</si>
  <si>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</si>
  <si>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</si>
  <si>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</si>
  <si>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</si>
  <si>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</si>
  <si>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</si>
  <si>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</si>
  <si>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</si>
  <si>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</si>
  <si>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</si>
  <si>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</si>
  <si>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</si>
  <si>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</si>
  <si>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</si>
  <si>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</si>
  <si>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</si>
  <si>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</si>
  <si>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</si>
  <si>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</si>
  <si>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</si>
  <si>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</si>
  <si>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</si>
  <si>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</si>
  <si>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</si>
  <si>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</si>
  <si>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</si>
  <si>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</si>
  <si>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</si>
  <si>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</si>
  <si>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</si>
  <si>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</si>
  <si>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</si>
  <si>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</si>
  <si>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</si>
  <si>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</si>
  <si>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</si>
  <si>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</si>
  <si>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</si>
  <si>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</si>
  <si>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</si>
  <si>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</si>
  <si>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</si>
  <si>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</si>
  <si>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</si>
  <si>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</si>
  <si>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</si>
  <si>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</si>
  <si>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</si>
  <si>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</si>
  <si>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</si>
  <si>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</si>
  <si>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</si>
  <si>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</si>
  <si>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</si>
  <si>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</si>
  <si>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</si>
  <si>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</si>
  <si>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</si>
  <si>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</si>
  <si>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</si>
  <si>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</si>
  <si>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</si>
  <si>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</si>
  <si>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</si>
  <si>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</si>
  <si>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</si>
  <si>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</si>
  <si>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</si>
  <si>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</si>
  <si>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</si>
  <si>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</si>
  <si>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</si>
  <si>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</si>
  <si>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</si>
  <si>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</si>
  <si>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</si>
  <si>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</si>
  <si>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</si>
  <si>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</si>
  <si>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</si>
  <si>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</si>
  <si>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</si>
  <si>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</si>
  <si>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</si>
  <si>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</si>
  <si>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</si>
  <si>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</si>
  <si>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</si>
  <si>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</si>
  <si>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</si>
  <si>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</si>
  <si>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</si>
  <si>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</si>
  <si>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</si>
  <si>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</si>
  <si>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</si>
  <si>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</si>
  <si>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</si>
  <si>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</si>
  <si>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</si>
  <si>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</si>
  <si>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</si>
  <si>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</si>
  <si>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</si>
  <si>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</si>
  <si>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</si>
  <si>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</si>
  <si>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</si>
  <si>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</si>
  <si>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</si>
  <si>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</si>
  <si>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</si>
  <si>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</si>
  <si>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</si>
  <si>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</si>
  <si>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</si>
  <si>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</si>
  <si>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</si>
  <si>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</si>
  <si>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</si>
  <si>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</si>
  <si>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</si>
  <si>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</si>
  <si>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</si>
  <si>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</si>
  <si>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</si>
  <si>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</si>
  <si>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</si>
  <si>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</si>
  <si>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</si>
  <si>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</si>
  <si>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</si>
  <si>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</si>
  <si>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</si>
  <si>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</si>
  <si>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</si>
  <si>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</si>
  <si>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</si>
  <si>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</si>
  <si>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</si>
  <si>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</si>
  <si>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</si>
  <si>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</si>
  <si>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</si>
  <si>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</si>
  <si>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</si>
  <si>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</si>
  <si>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</si>
  <si>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</si>
  <si>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</si>
  <si>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</si>
  <si>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</si>
  <si>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</si>
  <si>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</si>
  <si>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</si>
  <si>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</si>
  <si>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</si>
  <si>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</si>
  <si>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</si>
  <si>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</si>
  <si>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</si>
  <si>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</si>
  <si>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</si>
  <si>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</si>
  <si>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</si>
  <si>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</si>
  <si>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</si>
  <si>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</si>
  <si>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</si>
  <si>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</si>
  <si>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</si>
  <si>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</si>
  <si>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</si>
  <si>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</si>
  <si>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</si>
  <si>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</si>
  <si>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</si>
  <si>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</si>
  <si>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</si>
  <si>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</si>
  <si>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</si>
  <si>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</si>
  <si>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</si>
  <si>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</si>
  <si>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</si>
  <si>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</si>
  <si>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</si>
  <si>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</si>
  <si>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</si>
  <si>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</si>
  <si>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</si>
  <si>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</si>
  <si>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</si>
  <si>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</si>
  <si>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</si>
  <si>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</si>
  <si>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</si>
  <si>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</si>
  <si>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</si>
  <si>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</si>
  <si>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</si>
  <si>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</si>
  <si>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</si>
  <si>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</si>
  <si>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</si>
  <si>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</si>
  <si>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</si>
  <si>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</si>
  <si>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</si>
  <si>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</si>
  <si>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</si>
  <si>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</si>
  <si>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</si>
  <si>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</si>
  <si>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</si>
  <si>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</si>
  <si>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</si>
  <si>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</si>
  <si>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</si>
  <si>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</si>
  <si>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</si>
  <si>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</si>
  <si>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</si>
  <si>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</si>
  <si>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</si>
  <si>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</si>
  <si>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</si>
  <si>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</si>
  <si>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</si>
  <si>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</si>
  <si>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</si>
  <si>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</si>
  <si>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</si>
  <si>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</si>
  <si>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</si>
  <si>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</si>
  <si>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</si>
  <si>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</si>
  <si>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</si>
  <si>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</si>
  <si>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</si>
  <si>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</si>
  <si>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</si>
  <si>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</si>
  <si>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</si>
  <si>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</si>
  <si>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</si>
  <si>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</si>
  <si>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</si>
  <si>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</si>
  <si>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</si>
  <si>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</si>
  <si>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</si>
  <si>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</si>
  <si>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</si>
  <si>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</si>
  <si>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</si>
  <si>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</si>
  <si>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</si>
  <si>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</si>
  <si>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</si>
  <si>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</si>
  <si>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</si>
  <si>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</si>
  <si>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</si>
  <si>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</si>
  <si>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</si>
  <si>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</si>
  <si>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</si>
  <si>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</si>
  <si>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</si>
  <si>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</si>
  <si>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</si>
  <si>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</si>
  <si>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</si>
  <si>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</si>
  <si>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</si>
  <si>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</si>
  <si>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</si>
  <si>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</si>
  <si>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</si>
  <si>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</si>
  <si>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</si>
  <si>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</si>
  <si>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</si>
  <si>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</si>
  <si>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</si>
  <si>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</si>
  <si>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</si>
  <si>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</si>
  <si>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</si>
  <si>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</si>
  <si>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</si>
  <si>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</si>
  <si>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</si>
  <si>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</si>
  <si>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</si>
  <si>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</si>
  <si>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</si>
  <si>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</si>
  <si>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</si>
  <si>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</si>
  <si>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</si>
  <si>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</si>
  <si>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</si>
  <si>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</si>
  <si>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</si>
  <si>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</si>
  <si>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</si>
  <si>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</si>
  <si>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</si>
  <si>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</si>
  <si>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</si>
  <si>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</si>
  <si>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</si>
  <si>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</si>
  <si>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</si>
  <si>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</si>
  <si>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</si>
  <si>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</si>
  <si>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</si>
  <si>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</si>
  <si>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</si>
  <si>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</si>
  <si>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</si>
  <si>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</si>
  <si>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</si>
  <si>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</si>
  <si>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</si>
  <si>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</si>
  <si>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</si>
  <si>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</si>
  <si>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</si>
  <si>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</si>
  <si>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</si>
  <si>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</si>
  <si>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</si>
  <si>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</si>
  <si>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</si>
  <si>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</si>
  <si>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</si>
  <si>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</si>
  <si>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</si>
  <si>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</si>
  <si>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</si>
  <si>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</si>
  <si>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</si>
  <si>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</si>
  <si>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</si>
  <si>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</si>
  <si>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</si>
  <si>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</si>
  <si>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</si>
  <si>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</si>
  <si>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</si>
  <si>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</si>
  <si>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</si>
  <si>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</si>
  <si>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</si>
  <si>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</si>
  <si>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</si>
  <si>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</si>
  <si>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</si>
  <si>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</si>
  <si>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</si>
  <si>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</si>
  <si>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</si>
  <si>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</si>
  <si>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</si>
  <si>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</si>
  <si>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</si>
  <si>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</si>
  <si>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</si>
  <si>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</si>
  <si>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</si>
  <si>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</si>
  <si>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</si>
  <si>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</si>
  <si>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</si>
  <si>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</si>
  <si>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</si>
  <si>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</si>
  <si>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</si>
  <si>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</si>
  <si>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</si>
  <si>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</si>
  <si>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</si>
  <si>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</si>
  <si>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</si>
  <si>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</si>
  <si>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</si>
  <si>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</si>
  <si>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</si>
  <si>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</si>
  <si>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</si>
  <si>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</si>
  <si>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</si>
  <si>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</si>
  <si>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</si>
  <si>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</si>
  <si>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</si>
  <si>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</si>
  <si>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</si>
  <si>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</si>
  <si>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</si>
  <si>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</si>
  <si>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</si>
  <si>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</si>
  <si>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</si>
  <si>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</si>
  <si>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</si>
  <si>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</si>
  <si>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</si>
  <si>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</si>
  <si>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</si>
  <si>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</si>
  <si>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</si>
  <si>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</si>
  <si>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</si>
  <si>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</si>
  <si>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</si>
  <si>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</si>
  <si>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</si>
  <si>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</si>
  <si>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</si>
  <si>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</si>
  <si>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</si>
  <si>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</si>
  <si>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</si>
  <si>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</si>
  <si>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</si>
  <si>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</si>
  <si>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</si>
  <si>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</si>
  <si>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</si>
  <si>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</si>
  <si>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</si>
  <si>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</si>
  <si>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</si>
  <si>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</si>
  <si>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</si>
  <si>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</si>
  <si>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</si>
  <si>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</si>
  <si>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</si>
  <si>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</si>
  <si>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</si>
  <si>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</si>
  <si>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</si>
  <si>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</si>
  <si>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</si>
  <si>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</si>
  <si>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</si>
  <si>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</si>
  <si>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</si>
  <si>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</si>
  <si>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</si>
  <si>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</si>
  <si>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</si>
  <si>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</si>
  <si>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</si>
  <si>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</si>
  <si>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</si>
  <si>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</si>
  <si>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</si>
  <si>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</si>
  <si>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</si>
  <si>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</si>
  <si>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</si>
  <si>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</si>
  <si>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</si>
  <si>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</si>
  <si>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</si>
  <si>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</si>
  <si>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</si>
  <si>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</si>
  <si>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</si>
  <si>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</si>
  <si>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</si>
  <si>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</si>
  <si>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</si>
  <si>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</si>
  <si>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</si>
  <si>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</si>
  <si>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</si>
  <si>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</si>
  <si>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</si>
  <si>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</si>
  <si>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</si>
  <si>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</si>
  <si>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</si>
  <si>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</si>
  <si>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</si>
  <si>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</si>
  <si>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</si>
  <si>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</si>
  <si>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</si>
  <si>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</si>
  <si>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</si>
  <si>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</si>
  <si>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</si>
  <si>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</si>
  <si>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</si>
  <si>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</si>
  <si>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</si>
  <si>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</si>
  <si>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</si>
  <si>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</si>
  <si>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</si>
  <si>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</si>
  <si>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</si>
  <si>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</si>
  <si>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</si>
  <si>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</si>
  <si>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</si>
  <si>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</si>
  <si>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</si>
  <si>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</si>
  <si>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</si>
  <si>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</si>
  <si>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</si>
  <si>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</si>
  <si>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</si>
  <si>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</si>
  <si>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</si>
  <si>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</si>
  <si>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</si>
  <si>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</si>
  <si>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</si>
  <si>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</si>
  <si>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</si>
  <si>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</si>
  <si>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</si>
  <si>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</si>
  <si>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</si>
  <si>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</si>
  <si>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</si>
  <si>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</si>
  <si>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</si>
  <si>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</si>
  <si>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</si>
  <si>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</si>
  <si>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</si>
  <si>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</si>
  <si>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</si>
  <si>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</si>
  <si>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</si>
  <si>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</si>
  <si>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</si>
  <si>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</si>
  <si>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</si>
  <si>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</si>
  <si>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</si>
  <si>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</si>
  <si>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</si>
  <si>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</si>
  <si>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</si>
  <si>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</si>
  <si>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</si>
  <si>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</si>
  <si>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</si>
  <si>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</si>
  <si>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</si>
  <si>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</si>
  <si>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</si>
  <si>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</si>
  <si>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</si>
  <si>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</si>
  <si>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</si>
  <si>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</si>
  <si>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</si>
  <si>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</si>
  <si>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</si>
  <si>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</si>
  <si>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</si>
  <si>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</si>
  <si>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</si>
  <si>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</si>
  <si>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</si>
  <si>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</si>
  <si>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</si>
  <si>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</si>
  <si>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</si>
  <si>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</si>
  <si>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</si>
  <si>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</si>
  <si>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</si>
  <si>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</si>
  <si>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</si>
  <si>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</si>
  <si>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</si>
  <si>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</si>
  <si>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</si>
  <si>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</si>
  <si>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</si>
  <si>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</si>
  <si>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</si>
  <si>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</si>
  <si>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</si>
  <si>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</si>
  <si>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</si>
  <si>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</si>
  <si>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</si>
  <si>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</si>
  <si>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</si>
  <si>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</si>
  <si>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</si>
  <si>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</si>
  <si>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</si>
  <si>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</si>
  <si>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</si>
  <si>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</si>
  <si>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</si>
  <si>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</si>
  <si>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</si>
  <si>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</si>
  <si>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</si>
  <si>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</si>
  <si>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</si>
  <si>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</si>
  <si>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</si>
  <si>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</si>
  <si>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</si>
  <si>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</si>
  <si>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</si>
  <si>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</si>
  <si>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</si>
  <si>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</si>
  <si>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</si>
  <si>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</si>
  <si>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</si>
  <si>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</si>
  <si>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</si>
  <si>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</si>
  <si>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</si>
  <si>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</si>
  <si>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</si>
  <si>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</si>
  <si>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</si>
  <si>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</si>
  <si>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</si>
  <si>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</si>
  <si>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</si>
  <si>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</si>
  <si>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</si>
  <si>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</si>
  <si>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</si>
  <si>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</si>
  <si>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</si>
  <si>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</si>
  <si>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</si>
  <si>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</si>
  <si>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</si>
  <si>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</si>
  <si>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</si>
  <si>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</si>
  <si>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</si>
  <si>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</si>
  <si>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</si>
  <si>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</si>
  <si>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</si>
  <si>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</si>
  <si>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</si>
  <si>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</si>
  <si>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</si>
  <si>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</si>
  <si>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</si>
  <si>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</si>
  <si>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</si>
  <si>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</si>
  <si>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</si>
  <si>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</si>
  <si>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</si>
  <si>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</si>
  <si>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</si>
  <si>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</si>
  <si>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</si>
  <si>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</si>
  <si>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</si>
  <si>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</si>
  <si>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</si>
  <si>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</si>
  <si>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</si>
  <si>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</si>
  <si>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</si>
  <si>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</si>
  <si>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</si>
  <si>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</si>
  <si>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</si>
  <si>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</si>
  <si>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</si>
  <si>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</si>
  <si>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</si>
  <si>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</si>
  <si>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</si>
  <si>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</si>
  <si>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</si>
  <si>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</si>
  <si>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</si>
  <si>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</si>
  <si>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</si>
  <si>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</si>
  <si>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</si>
  <si>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</si>
  <si>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</si>
  <si>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</si>
  <si>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</si>
  <si>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</si>
  <si>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</si>
  <si>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</si>
  <si>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</si>
  <si>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</si>
  <si>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</si>
  <si>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</si>
  <si>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</si>
  <si>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</si>
  <si>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</si>
  <si>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</si>
  <si>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</si>
  <si>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</si>
  <si>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</si>
  <si>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</si>
  <si>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</si>
  <si>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</si>
  <si>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</si>
  <si>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</si>
  <si>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</si>
  <si>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</si>
  <si>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</si>
  <si>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</si>
  <si>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</si>
  <si>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</si>
  <si>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</si>
  <si>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</si>
  <si>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</si>
  <si>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</si>
  <si>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</si>
  <si>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</si>
  <si>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</si>
  <si>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</si>
  <si>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</si>
  <si>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</si>
  <si>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</si>
  <si>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</si>
  <si>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</si>
  <si>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</si>
  <si>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</si>
  <si>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</si>
  <si>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</si>
  <si>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</si>
  <si>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</si>
  <si>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</si>
  <si>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</si>
  <si>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</si>
  <si>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</si>
  <si>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</si>
  <si>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</si>
  <si>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</si>
  <si>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</si>
  <si>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</si>
  <si>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</si>
  <si>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</si>
  <si>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</si>
  <si>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</si>
  <si>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</si>
  <si>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</si>
  <si>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</si>
  <si>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</si>
  <si>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</si>
  <si>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</si>
  <si>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</si>
  <si>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</si>
  <si>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</si>
  <si>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</si>
  <si>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</si>
  <si>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</si>
  <si>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</si>
  <si>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</si>
  <si>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</si>
  <si>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</si>
  <si>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</si>
  <si>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</si>
  <si>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</si>
  <si>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</si>
  <si>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</si>
  <si>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</si>
  <si>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</si>
  <si>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</si>
  <si>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</si>
  <si>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</si>
  <si>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</si>
  <si>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</si>
  <si>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</si>
  <si>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</si>
  <si>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</si>
  <si>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</si>
  <si>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</si>
  <si>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</si>
  <si>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</si>
  <si>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</si>
  <si>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</si>
  <si>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</si>
  <si>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</si>
  <si>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</si>
  <si>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</si>
  <si>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</si>
  <si>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</si>
  <si>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</si>
  <si>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</si>
  <si>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</si>
  <si>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</si>
  <si>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</si>
  <si>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</si>
  <si>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</si>
  <si>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</si>
  <si>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</si>
  <si>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</si>
  <si>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</si>
  <si>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</si>
  <si>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</si>
  <si>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</si>
  <si>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</si>
  <si>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</si>
  <si>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</si>
  <si>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</si>
  <si>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</si>
  <si>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</si>
  <si>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</si>
  <si>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</si>
  <si>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</si>
  <si>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</si>
  <si>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</si>
  <si>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</si>
  <si>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</si>
  <si>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</si>
  <si>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</si>
  <si>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</si>
  <si>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</si>
  <si>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</si>
  <si>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</si>
  <si>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</si>
  <si>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</si>
  <si>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</si>
  <si>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</si>
  <si>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</si>
  <si>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</si>
  <si>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</si>
  <si>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</si>
  <si>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</si>
  <si>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</si>
  <si>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</si>
  <si>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</si>
  <si>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</si>
  <si>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</si>
  <si>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</si>
  <si>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</si>
  <si>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</si>
  <si>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</si>
  <si>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</si>
  <si>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</si>
  <si>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</si>
  <si>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</si>
  <si>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</si>
  <si>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</si>
  <si>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</si>
  <si>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</si>
  <si>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</si>
  <si>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</si>
  <si>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</si>
  <si>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</si>
  <si>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</si>
  <si>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</si>
  <si>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</si>
  <si>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</si>
  <si>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</si>
  <si>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</si>
  <si>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</si>
  <si>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</si>
  <si>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</si>
  <si>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</si>
  <si>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</si>
  <si>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</si>
  <si>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</si>
  <si>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</si>
  <si>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</si>
  <si>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</si>
  <si>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</si>
  <si>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</si>
  <si>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</si>
  <si>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</si>
  <si>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</si>
  <si>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</si>
  <si>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</si>
  <si>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</si>
  <si>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</si>
  <si>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</si>
  <si>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</si>
  <si>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</si>
  <si>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</si>
  <si>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</si>
  <si>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</si>
  <si>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</si>
  <si>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</si>
  <si>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</si>
  <si>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</si>
  <si>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</si>
  <si>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</si>
  <si>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</si>
  <si>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</si>
  <si>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</si>
  <si>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</si>
  <si>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</si>
  <si>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</si>
  <si>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</si>
  <si>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</si>
  <si>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</si>
  <si>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</si>
  <si>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</si>
  <si>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</si>
  <si>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</si>
  <si>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</si>
  <si>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</si>
  <si>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</si>
  <si>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</si>
  <si>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</si>
  <si>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</si>
  <si>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</si>
  <si>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</si>
  <si>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</si>
  <si>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</si>
  <si>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</si>
  <si>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</si>
  <si>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</si>
  <si>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</si>
  <si>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</si>
  <si>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</si>
  <si>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</si>
  <si>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</si>
  <si>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</si>
  <si>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</si>
  <si>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</si>
  <si>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</si>
  <si>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</si>
  <si>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</si>
  <si>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</si>
  <si>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</si>
  <si>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</si>
  <si>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</si>
  <si>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</si>
  <si>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</si>
  <si>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</si>
  <si>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</si>
  <si>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</si>
  <si>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</si>
  <si>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</si>
  <si>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</si>
  <si>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</si>
  <si>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</si>
  <si>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</si>
  <si>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</si>
  <si>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</si>
  <si>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</si>
  <si>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</si>
  <si>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</si>
  <si>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</si>
  <si>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</si>
  <si>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</si>
  <si>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</si>
  <si>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</si>
  <si>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</si>
  <si>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</si>
  <si>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</si>
  <si>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</si>
  <si>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</si>
  <si>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</si>
  <si>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</si>
  <si>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</si>
  <si>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</si>
  <si>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</si>
  <si>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</si>
  <si>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</si>
  <si>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</si>
  <si>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</si>
  <si>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</si>
  <si>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</si>
  <si>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</si>
  <si>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</si>
  <si>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</si>
  <si>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</si>
  <si>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</si>
  <si>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</si>
  <si>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</si>
  <si>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</si>
  <si>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</si>
  <si>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</si>
  <si>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</si>
  <si>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</si>
  <si>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</si>
  <si>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</si>
  <si>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</si>
  <si>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</si>
  <si>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</si>
  <si>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</si>
  <si>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</si>
  <si>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</si>
  <si>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</si>
  <si>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</si>
  <si>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</si>
  <si>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</si>
  <si>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</si>
  <si>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</si>
  <si>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</si>
  <si>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</si>
  <si>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</si>
  <si>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</si>
  <si>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</si>
  <si>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</si>
  <si>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</si>
  <si>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</si>
  <si>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</si>
  <si>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</si>
  <si>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</si>
  <si>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</si>
  <si>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</si>
  <si>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</si>
  <si>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</si>
  <si>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</si>
  <si>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</si>
  <si>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</si>
  <si>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</si>
  <si>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</si>
  <si>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</si>
  <si>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</si>
  <si>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</si>
  <si>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</si>
  <si>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</si>
  <si>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</si>
  <si>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</si>
  <si>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</si>
  <si>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</si>
  <si>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</si>
  <si>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</si>
  <si>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</si>
  <si>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</si>
  <si>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</si>
  <si>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</si>
  <si>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</si>
  <si>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</si>
  <si>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</si>
  <si>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</si>
  <si>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</si>
  <si>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</si>
  <si>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</si>
  <si>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</si>
  <si>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</si>
  <si>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</si>
  <si>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</si>
  <si>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</si>
  <si>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</si>
  <si>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</si>
  <si>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</si>
  <si>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</si>
  <si>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</si>
  <si>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</si>
  <si>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</si>
  <si>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</si>
  <si>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</si>
  <si>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</si>
  <si>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</si>
  <si>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</si>
  <si>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</si>
  <si>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</si>
  <si>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</si>
  <si>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</si>
  <si>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</si>
  <si>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</si>
  <si>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</si>
  <si>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</si>
  <si>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</si>
  <si>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</si>
  <si>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</si>
  <si>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</si>
  <si>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</si>
  <si>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</si>
  <si>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</si>
  <si>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</si>
  <si>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</si>
  <si>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</si>
  <si>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</si>
  <si>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</si>
  <si>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</si>
  <si>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</si>
  <si>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</si>
  <si>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</si>
  <si>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</si>
  <si>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</si>
  <si>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</si>
  <si>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</si>
  <si>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</si>
  <si>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</si>
  <si>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</si>
  <si>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</si>
  <si>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</si>
  <si>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</si>
  <si>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</si>
  <si>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</si>
  <si>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</si>
  <si>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</si>
  <si>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</si>
  <si>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</si>
  <si>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</si>
  <si>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</si>
  <si>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</si>
  <si>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</si>
  <si>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</si>
  <si>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</si>
  <si>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</si>
  <si>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</si>
  <si>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</si>
  <si>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</si>
  <si>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</si>
  <si>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</si>
  <si>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</si>
  <si>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</si>
  <si>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</si>
  <si>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</si>
  <si>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</si>
  <si>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</si>
  <si>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</si>
  <si>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</si>
  <si>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</si>
  <si>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</si>
  <si>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</si>
  <si>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</si>
  <si>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</si>
  <si>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</si>
  <si>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</si>
  <si>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</si>
  <si>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</si>
  <si>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</si>
  <si>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</si>
  <si>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</si>
  <si>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</si>
  <si>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</si>
  <si>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</si>
  <si>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</si>
  <si>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</si>
  <si>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</si>
  <si>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</si>
  <si>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</si>
  <si>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</si>
  <si>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</si>
  <si>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</si>
  <si>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</si>
  <si>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</si>
  <si>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</si>
  <si>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</si>
  <si>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</si>
  <si>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</si>
  <si>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</si>
  <si>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</si>
  <si>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</si>
  <si>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</si>
  <si>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</si>
  <si>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</si>
  <si>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</si>
  <si>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</si>
  <si>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</si>
  <si>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</si>
  <si>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</si>
  <si>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</si>
  <si>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</si>
  <si>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</si>
  <si>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</si>
  <si>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</si>
  <si>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</si>
  <si>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</si>
  <si>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</si>
  <si>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</si>
  <si>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</si>
  <si>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</si>
  <si>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</si>
  <si>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</si>
  <si>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</si>
  <si>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</si>
  <si>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</si>
  <si>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</si>
  <si>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</si>
  <si>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</si>
  <si>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</si>
  <si>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</si>
  <si>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</si>
  <si>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</si>
  <si>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</si>
  <si>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</si>
  <si>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</si>
  <si>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</si>
  <si>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</si>
  <si>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</si>
  <si>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</si>
  <si>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</si>
  <si>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</si>
  <si>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</si>
  <si>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</si>
  <si>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</si>
  <si>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</si>
  <si>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</si>
  <si>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</si>
  <si>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</si>
  <si>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</si>
  <si>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</si>
  <si>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</si>
  <si>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</si>
  <si>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</si>
  <si>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</si>
  <si>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</si>
  <si>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</si>
  <si>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</si>
  <si>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</si>
  <si>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</si>
  <si>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</si>
  <si>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</si>
  <si>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</si>
  <si>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</si>
  <si>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</si>
  <si>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</si>
  <si>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</si>
  <si>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</si>
  <si>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</si>
  <si>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</si>
  <si>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</si>
  <si>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</si>
  <si>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</si>
  <si>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</si>
  <si>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</si>
  <si>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</si>
  <si>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</si>
  <si>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</si>
  <si>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</si>
  <si>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</si>
  <si>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</si>
  <si>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</si>
  <si>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</si>
  <si>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</si>
  <si>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</si>
  <si>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</si>
  <si>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</si>
  <si>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</si>
  <si>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</si>
  <si>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</si>
  <si>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</si>
  <si>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</si>
  <si>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</si>
  <si>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</si>
  <si>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</si>
  <si>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</si>
  <si>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</si>
  <si>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</si>
  <si>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</si>
  <si>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</si>
  <si>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</si>
  <si>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</si>
  <si>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</si>
  <si>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</si>
  <si>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</si>
  <si>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</si>
  <si>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</si>
  <si>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</si>
  <si>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</si>
  <si>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</si>
  <si>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</si>
  <si>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</si>
  <si>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</si>
  <si>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</si>
  <si>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</si>
  <si>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</si>
  <si>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</si>
  <si>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</si>
  <si>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</si>
  <si>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</si>
  <si>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</si>
  <si>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</si>
  <si>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</si>
  <si>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</si>
  <si>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</si>
  <si>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</si>
  <si>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</si>
  <si>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</si>
  <si>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</si>
  <si>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</si>
  <si>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</si>
  <si>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</si>
  <si>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</si>
  <si>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</si>
  <si>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</si>
  <si>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</si>
  <si>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</si>
  <si>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</si>
  <si>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</si>
  <si>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</si>
  <si>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</si>
  <si>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</si>
  <si>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</si>
  <si>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</si>
  <si>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</si>
  <si>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</si>
  <si>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</si>
  <si>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</si>
  <si>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</si>
  <si>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</si>
  <si>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</si>
  <si>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</si>
  <si>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</si>
  <si>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</si>
  <si>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</si>
  <si>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</si>
  <si>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</si>
  <si>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</si>
  <si>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</si>
  <si>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</si>
  <si>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</si>
  <si>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</si>
  <si>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</si>
  <si>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</si>
  <si>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</si>
  <si>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</si>
  <si>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</si>
  <si>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</si>
  <si>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</si>
  <si>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</si>
  <si>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</si>
  <si>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</si>
  <si>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</si>
  <si>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</si>
  <si>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</si>
  <si>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</si>
  <si>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</si>
  <si>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</si>
  <si>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</si>
  <si>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</si>
  <si>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</si>
  <si>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</si>
  <si>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</si>
  <si>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</si>
  <si>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</si>
  <si>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</si>
  <si>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</si>
  <si>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</si>
  <si>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</si>
  <si>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</si>
  <si>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</si>
  <si>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</si>
  <si>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</si>
  <si>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</si>
  <si>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</si>
  <si>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</si>
  <si>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</si>
  <si>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</si>
  <si>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</si>
  <si>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</si>
  <si>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</si>
  <si>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</si>
  <si>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</si>
  <si>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</si>
  <si>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</si>
  <si>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</si>
  <si>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</si>
  <si>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</si>
  <si>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</si>
  <si>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</si>
  <si>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</si>
  <si>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</si>
  <si>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</si>
  <si>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</si>
  <si>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</si>
  <si>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</si>
  <si>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</si>
  <si>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</si>
  <si>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</si>
  <si>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</si>
  <si>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</si>
  <si>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</si>
  <si>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</si>
  <si>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</si>
  <si>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</si>
  <si>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</si>
  <si>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</si>
  <si>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</si>
  <si>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</si>
  <si>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</si>
  <si>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</si>
  <si>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</si>
  <si>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</si>
  <si>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</si>
  <si>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</si>
  <si>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</si>
  <si>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</si>
  <si>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</si>
  <si>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</si>
  <si>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</si>
  <si>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</si>
  <si>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</si>
  <si>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</si>
  <si>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</si>
  <si>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</si>
  <si>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</si>
  <si>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</si>
  <si>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</si>
  <si>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</si>
  <si>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</si>
  <si>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</si>
  <si>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</si>
  <si>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</si>
  <si>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</si>
  <si>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</si>
  <si>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</si>
  <si>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</si>
  <si>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</si>
  <si>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</si>
  <si>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</si>
  <si>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</si>
  <si>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</si>
  <si>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</si>
  <si>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</si>
  <si>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</si>
  <si>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</si>
  <si>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</si>
  <si>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</si>
  <si>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</si>
  <si>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</si>
  <si>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</si>
  <si>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</si>
  <si>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</si>
  <si>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</si>
  <si>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</si>
  <si>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</si>
  <si>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</si>
  <si>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</si>
  <si>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</si>
  <si>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</si>
  <si>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</si>
  <si>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</si>
  <si>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</si>
  <si>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</si>
  <si>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</si>
  <si>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</si>
  <si>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</si>
  <si>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</si>
  <si>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</si>
  <si>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</si>
  <si>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</si>
  <si>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</si>
  <si>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</si>
  <si>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</si>
  <si>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</si>
  <si>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</si>
  <si>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</si>
  <si>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</si>
  <si>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</si>
  <si>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</si>
  <si>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</si>
  <si>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</si>
  <si>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</si>
  <si>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</si>
  <si>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</si>
  <si>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</si>
  <si>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</si>
  <si>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</si>
  <si>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</si>
  <si>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</si>
  <si>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</si>
  <si>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</si>
  <si>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</si>
  <si>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</si>
  <si>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</si>
  <si>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</si>
  <si>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</si>
  <si>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</si>
  <si>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</si>
  <si>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</si>
  <si>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</si>
  <si>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</si>
  <si>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</si>
  <si>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</si>
  <si>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</si>
  <si>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</si>
  <si>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</si>
  <si>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</si>
  <si>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</si>
  <si>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</si>
  <si>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</si>
  <si>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</si>
  <si>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</si>
  <si>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</si>
  <si>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</si>
  <si>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</si>
  <si>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</si>
  <si>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</si>
  <si>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</si>
  <si>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</si>
  <si>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</si>
  <si>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</si>
  <si>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</si>
  <si>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</si>
  <si>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</si>
  <si>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</si>
  <si>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</si>
  <si>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</si>
  <si>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</si>
  <si>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</si>
  <si>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</si>
  <si>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</si>
  <si>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</si>
  <si>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</si>
  <si>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</si>
  <si>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</si>
  <si>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</si>
  <si>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</si>
  <si>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</si>
  <si>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</si>
  <si>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</si>
  <si>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</si>
  <si>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</si>
  <si>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</si>
  <si>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</si>
  <si>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</si>
  <si>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</si>
  <si>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</si>
  <si>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</si>
  <si>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</si>
  <si>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</si>
  <si>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</si>
  <si>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</si>
  <si>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</si>
  <si>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</si>
  <si>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</si>
  <si>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</si>
  <si>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</si>
  <si>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</si>
  <si>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</si>
  <si>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</si>
  <si>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</si>
  <si>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</si>
  <si>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</si>
  <si>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</si>
  <si>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</si>
  <si>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</si>
  <si>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</si>
  <si>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</si>
  <si>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</si>
  <si>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</si>
  <si>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</si>
  <si>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</si>
  <si>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</si>
  <si>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</si>
  <si>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</si>
  <si>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</si>
  <si>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</si>
  <si>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</si>
  <si>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</si>
  <si>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</si>
  <si>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</si>
  <si>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</si>
  <si>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</si>
  <si>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</si>
  <si>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</si>
  <si>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</si>
  <si>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</si>
  <si>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</si>
  <si>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</si>
  <si>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</si>
  <si>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</si>
  <si>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</si>
  <si>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</si>
  <si>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</si>
  <si>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</si>
  <si>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</si>
  <si>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</si>
  <si>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</si>
  <si>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</si>
  <si>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</si>
  <si>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</si>
  <si>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</si>
  <si>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</si>
  <si>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</si>
  <si>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</si>
  <si>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</si>
  <si>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</si>
  <si>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</si>
  <si>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</si>
  <si>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</si>
  <si>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</si>
  <si>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</si>
  <si>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</si>
  <si>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</si>
  <si>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</si>
  <si>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</si>
  <si>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</si>
  <si>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</si>
  <si>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</si>
  <si>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</si>
  <si>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</si>
  <si>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</si>
  <si>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</si>
  <si>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</si>
  <si>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</si>
  <si>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</si>
  <si>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</si>
  <si>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</si>
  <si>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</si>
  <si>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</si>
  <si>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</si>
  <si>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</si>
  <si>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</si>
  <si>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</si>
  <si>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</si>
  <si>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</si>
  <si>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</si>
  <si>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</si>
  <si>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</si>
  <si>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</si>
  <si>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</si>
  <si>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</si>
  <si>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</si>
  <si>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</si>
  <si>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</si>
  <si>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</si>
  <si>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</si>
  <si>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</si>
  <si>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</si>
  <si>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</si>
  <si>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</si>
  <si>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</si>
  <si>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</si>
  <si>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</si>
  <si>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</si>
  <si>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</si>
  <si>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</si>
  <si>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</si>
  <si>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</si>
  <si>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</si>
  <si>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</si>
  <si>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</si>
  <si>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</si>
  <si>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</si>
  <si>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</si>
  <si>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</si>
  <si>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</si>
  <si>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</si>
  <si>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</si>
  <si>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</si>
  <si>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</si>
  <si>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</si>
  <si>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</si>
  <si>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</si>
  <si>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</si>
  <si>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</si>
  <si>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</si>
  <si>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</si>
  <si>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</si>
  <si>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</si>
  <si>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</si>
  <si>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</si>
  <si>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</si>
  <si>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</si>
  <si>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</si>
  <si>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</si>
  <si>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</si>
  <si>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</si>
  <si>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</si>
  <si>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</si>
  <si>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</si>
  <si>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</si>
  <si>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</si>
  <si>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</si>
  <si>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</si>
  <si>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</si>
  <si>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</si>
  <si>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</si>
  <si>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</si>
  <si>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</si>
  <si>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</si>
  <si>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</si>
  <si>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</si>
  <si>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</si>
  <si>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</si>
  <si>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</si>
  <si>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</si>
  <si>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</si>
  <si>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</si>
  <si>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</si>
  <si>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</si>
  <si>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</si>
  <si>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</si>
  <si>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</si>
  <si>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</si>
  <si>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</si>
  <si>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</si>
  <si>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</si>
  <si>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</si>
  <si>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</si>
  <si>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</si>
  <si>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</si>
  <si>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</si>
  <si>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</si>
  <si>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</si>
  <si>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</si>
  <si>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</si>
  <si>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</si>
  <si>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</si>
  <si>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</si>
  <si>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</si>
  <si>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</si>
  <si>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</si>
  <si>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</si>
  <si>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</si>
  <si>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</si>
  <si>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</si>
  <si>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</si>
  <si>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</si>
  <si>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</si>
  <si>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</si>
  <si>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</si>
  <si>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</si>
  <si>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</si>
  <si>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</si>
  <si>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</si>
  <si>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</si>
  <si>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</si>
  <si>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</si>
  <si>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</si>
  <si>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</si>
  <si>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</si>
  <si>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</si>
  <si>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</si>
  <si>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</si>
  <si>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</si>
  <si>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</si>
  <si>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</si>
  <si>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</si>
  <si>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</si>
  <si>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</si>
  <si>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</si>
  <si>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</si>
  <si>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</si>
  <si>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</si>
  <si>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</si>
  <si>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</si>
  <si>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</si>
  <si>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</si>
  <si>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</si>
  <si>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</si>
  <si>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</si>
  <si>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</si>
  <si>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</si>
  <si>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</si>
  <si>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</si>
  <si>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</si>
  <si>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</si>
  <si>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</si>
  <si>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</si>
  <si>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</si>
  <si>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</si>
  <si>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</si>
  <si>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</si>
  <si>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</si>
  <si>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</si>
  <si>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</si>
  <si>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</si>
  <si>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</si>
  <si>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</si>
  <si>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</si>
  <si>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</si>
  <si>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</si>
  <si>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</si>
  <si>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</si>
  <si>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</si>
  <si>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</si>
  <si>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</si>
  <si>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</si>
  <si>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</si>
  <si>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</si>
  <si>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</si>
  <si>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</si>
  <si>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</si>
  <si>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</si>
  <si>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</si>
  <si>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</si>
  <si>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</si>
  <si>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</si>
  <si>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</si>
  <si>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</si>
  <si>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</si>
  <si>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</si>
  <si>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</si>
  <si>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</si>
  <si>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</si>
  <si>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</si>
  <si>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</si>
  <si>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</si>
  <si>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</si>
  <si>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</si>
  <si>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</si>
  <si>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</si>
  <si>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</si>
  <si>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</si>
  <si>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</si>
  <si>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</si>
  <si>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</si>
  <si>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</si>
  <si>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</si>
  <si>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</si>
  <si>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</si>
  <si>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</si>
  <si>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</si>
  <si>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</si>
  <si>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</si>
  <si>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</si>
  <si>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</si>
  <si>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</si>
  <si>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</si>
  <si>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</si>
  <si>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</si>
  <si>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</si>
  <si>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</si>
  <si>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</si>
  <si>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</si>
  <si>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</si>
  <si>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</si>
  <si>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</si>
  <si>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</si>
  <si>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</si>
  <si>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</si>
  <si>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</si>
  <si>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</si>
  <si>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</si>
  <si>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</si>
  <si>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</si>
  <si>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</si>
  <si>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</si>
  <si>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</si>
  <si>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</si>
  <si>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</si>
  <si>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</si>
  <si>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</si>
  <si>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</si>
  <si>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</si>
  <si>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</si>
  <si>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</si>
  <si>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</si>
  <si>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</si>
  <si>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</si>
  <si>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</si>
  <si>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</si>
  <si>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</si>
  <si>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</si>
  <si>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</si>
  <si>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</si>
  <si>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</si>
  <si>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</si>
  <si>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</si>
  <si>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</si>
  <si>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</si>
  <si>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</si>
  <si>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</si>
  <si>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</si>
  <si>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</si>
  <si>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</si>
  <si>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</si>
  <si>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</si>
  <si>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</si>
  <si>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</si>
  <si>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</si>
  <si>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</si>
  <si>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</si>
  <si>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</si>
  <si>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</si>
  <si>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</si>
  <si>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</si>
  <si>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</si>
  <si>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</si>
  <si>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</si>
  <si>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</si>
  <si>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</si>
  <si>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</si>
  <si>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</si>
  <si>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</si>
  <si>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</si>
  <si>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</si>
  <si>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</si>
  <si>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</si>
  <si>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</si>
  <si>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</si>
  <si>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</si>
  <si>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</si>
  <si>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</si>
  <si>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</si>
  <si>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</si>
  <si>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</si>
  <si>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</si>
  <si>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</si>
  <si>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</si>
  <si>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</si>
  <si>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</si>
  <si>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</si>
  <si>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</si>
  <si>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</si>
  <si>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</si>
  <si>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</si>
  <si>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</si>
  <si>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</si>
  <si>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</si>
  <si>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</si>
  <si>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</si>
  <si>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</si>
  <si>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</si>
  <si>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</si>
  <si>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</si>
  <si>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</si>
  <si>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</si>
  <si>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</si>
  <si>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</si>
  <si>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</si>
  <si>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</si>
  <si>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</si>
  <si>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</si>
  <si>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</si>
  <si>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</si>
  <si>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</si>
  <si>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</si>
  <si>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</si>
  <si>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</si>
  <si>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</si>
  <si>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</si>
  <si>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</si>
  <si>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</si>
  <si>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</si>
  <si>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</si>
  <si>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</si>
  <si>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</si>
  <si>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</si>
  <si>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</si>
  <si>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</si>
  <si>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</si>
  <si>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</si>
  <si>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</si>
  <si>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</si>
  <si>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</si>
  <si>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</si>
  <si>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</si>
  <si>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</si>
  <si>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</si>
  <si>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</si>
  <si>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</si>
  <si>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</si>
  <si>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</si>
  <si>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</si>
  <si>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</si>
  <si>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</si>
  <si>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</si>
  <si>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</si>
  <si>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</si>
  <si>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</si>
  <si>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</si>
  <si>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</si>
  <si>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</si>
  <si>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</si>
  <si>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</si>
  <si>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</si>
  <si>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</si>
  <si>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</si>
  <si>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</si>
  <si>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</si>
  <si>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</si>
  <si>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</si>
  <si>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</si>
  <si>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</si>
  <si>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</si>
  <si>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</si>
  <si>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</si>
  <si>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</si>
  <si>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</si>
  <si>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</si>
  <si>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</si>
  <si>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</si>
  <si>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</si>
  <si>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</si>
  <si>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</si>
  <si>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</si>
  <si>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</si>
  <si>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</si>
  <si>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</si>
  <si>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</si>
  <si>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</si>
  <si>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</si>
  <si>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</si>
  <si>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</si>
  <si>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</si>
  <si>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</si>
  <si>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</si>
  <si>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</si>
  <si>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</si>
  <si>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</si>
  <si>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</si>
  <si>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</si>
  <si>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</si>
  <si>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</si>
  <si>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</si>
  <si>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</si>
  <si>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</si>
  <si>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</si>
  <si>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</si>
  <si>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</si>
  <si>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</si>
  <si>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</si>
  <si>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</si>
  <si>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</si>
  <si>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</si>
  <si>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</si>
  <si>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</si>
  <si>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</si>
  <si>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</si>
  <si>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</si>
  <si>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</si>
  <si>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</si>
  <si>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</si>
  <si>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</si>
  <si>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</si>
  <si>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</si>
  <si>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</si>
  <si>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</si>
  <si>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</si>
  <si>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</si>
  <si>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</si>
  <si>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</si>
  <si>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</si>
  <si>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</si>
  <si>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</si>
  <si>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</si>
  <si>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</si>
  <si>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</si>
  <si>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</si>
  <si>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</si>
  <si>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</si>
  <si>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</si>
  <si>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</si>
  <si>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</si>
  <si>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</si>
  <si>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</si>
  <si>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</si>
  <si>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</si>
  <si>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</si>
  <si>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</si>
  <si>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</si>
  <si>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</si>
  <si>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</si>
  <si>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</si>
  <si>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</si>
  <si>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</si>
  <si>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</si>
  <si>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</si>
  <si>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</si>
  <si>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</si>
  <si>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</si>
  <si>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</si>
  <si>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</si>
  <si>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</si>
  <si>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</si>
  <si>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</si>
  <si>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</si>
  <si>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</si>
  <si>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</si>
  <si>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</si>
  <si>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</si>
  <si>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</si>
  <si>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</si>
  <si>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</si>
  <si>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</si>
  <si>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</si>
  <si>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</si>
  <si>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</si>
  <si>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</si>
  <si>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</si>
  <si>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</si>
  <si>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</si>
  <si>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</si>
  <si>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</si>
  <si>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</si>
  <si>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</si>
  <si>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</si>
  <si>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</si>
  <si>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</si>
  <si>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</si>
  <si>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</si>
  <si>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</si>
  <si>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</si>
  <si>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</si>
  <si>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</si>
  <si>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</si>
  <si>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</si>
  <si>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</si>
  <si>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</si>
  <si>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</si>
  <si>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</si>
  <si>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</si>
  <si>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</si>
  <si>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</si>
  <si>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</si>
  <si>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</si>
  <si>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</si>
  <si>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</si>
  <si>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</si>
  <si>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</si>
  <si>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</si>
  <si>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</si>
  <si>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</si>
  <si>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</si>
  <si>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</si>
  <si>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</si>
  <si>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</si>
  <si>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</si>
  <si>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</si>
  <si>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</si>
  <si>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</si>
  <si>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</si>
  <si>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</si>
  <si>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</si>
  <si>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</si>
  <si>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</si>
  <si>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</si>
  <si>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</si>
  <si>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</si>
  <si>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</si>
  <si>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</si>
  <si>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</si>
  <si>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</si>
  <si>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</si>
  <si>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</si>
  <si>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</si>
  <si>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</si>
  <si>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</si>
  <si>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</si>
  <si>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</si>
  <si>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</si>
  <si>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</si>
  <si>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</si>
  <si>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</si>
  <si>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</si>
  <si>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</si>
  <si>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</si>
  <si>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</si>
  <si>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</si>
  <si>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</si>
  <si>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</si>
  <si>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</si>
  <si>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</si>
  <si>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</si>
  <si>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</si>
  <si>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</si>
  <si>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</si>
  <si>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</si>
  <si>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</si>
  <si>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</si>
  <si>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</si>
  <si>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</si>
  <si>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</si>
  <si>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</si>
  <si>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</si>
  <si>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</si>
  <si>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</si>
  <si>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</si>
  <si>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</si>
  <si>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</si>
  <si>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</si>
  <si>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</si>
  <si>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</si>
  <si>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</si>
  <si>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</si>
  <si>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</si>
  <si>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</si>
  <si>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</si>
  <si>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</si>
  <si>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</si>
  <si>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</si>
  <si>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</si>
  <si>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</si>
  <si>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</si>
  <si>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</si>
  <si>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</si>
  <si>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</si>
  <si>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</si>
  <si>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</si>
  <si>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</si>
  <si>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</si>
  <si>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</si>
  <si>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</si>
  <si>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</si>
  <si>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</si>
  <si>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</si>
  <si>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</si>
  <si>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</si>
  <si>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</si>
  <si>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</si>
  <si>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</si>
  <si>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</si>
  <si>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</si>
  <si>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</si>
  <si>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</si>
  <si>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</si>
  <si>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</si>
  <si>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</si>
  <si>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</si>
  <si>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</si>
  <si>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</si>
  <si>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</si>
  <si>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</si>
  <si>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</si>
  <si>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</si>
  <si>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</si>
  <si>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</si>
  <si>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</si>
  <si>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</si>
  <si>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</si>
  <si>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</si>
  <si>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</si>
  <si>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</si>
  <si>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</si>
  <si>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</si>
  <si>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</si>
  <si>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</si>
  <si>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</si>
  <si>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</si>
  <si>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</si>
  <si>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</si>
  <si>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</si>
  <si>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</si>
  <si>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</si>
  <si>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</si>
  <si>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</si>
  <si>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</si>
  <si>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</si>
  <si>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</si>
  <si>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</si>
  <si>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</si>
  <si>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</si>
  <si>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</si>
  <si>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</si>
  <si>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</si>
  <si>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</si>
  <si>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</si>
  <si>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</si>
  <si>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</si>
  <si>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</si>
  <si>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</si>
  <si>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</si>
  <si>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</si>
  <si>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</si>
  <si>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</si>
  <si>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</si>
  <si>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</si>
  <si>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</si>
  <si>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</si>
  <si>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</si>
  <si>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</si>
  <si>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</si>
  <si>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</si>
  <si>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</si>
  <si>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</si>
  <si>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</si>
  <si>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</si>
  <si>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</si>
  <si>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</si>
  <si>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</si>
  <si>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</si>
  <si>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</si>
  <si>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</si>
  <si>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</si>
  <si>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</si>
  <si>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</si>
  <si>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</si>
  <si>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</si>
  <si>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</si>
  <si>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</si>
  <si>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</si>
  <si>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</si>
  <si>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</si>
  <si>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</si>
  <si>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</si>
  <si>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</si>
  <si>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</si>
  <si>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</si>
  <si>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</si>
  <si>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</si>
  <si>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</si>
  <si>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</si>
  <si>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</si>
  <si>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</si>
  <si>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</si>
  <si>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</si>
  <si>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</si>
  <si>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</si>
  <si>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</si>
  <si>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</si>
  <si>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</si>
  <si>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</si>
  <si>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</si>
  <si>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</si>
  <si>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</si>
  <si>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</si>
  <si>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</si>
  <si>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</si>
  <si>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</si>
  <si>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</si>
  <si>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</si>
  <si>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</si>
  <si>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</si>
  <si>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</si>
  <si>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</si>
  <si>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</si>
  <si>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</si>
  <si>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</si>
  <si>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</si>
  <si>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</si>
  <si>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</si>
  <si>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</si>
  <si>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</si>
  <si>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</si>
  <si>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</si>
  <si>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</si>
  <si>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</si>
  <si>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</si>
  <si>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</si>
  <si>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</si>
  <si>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</si>
  <si>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</si>
  <si>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</si>
  <si>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</si>
  <si>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</si>
  <si>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</si>
  <si>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</si>
  <si>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</si>
  <si>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</si>
  <si>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</si>
  <si>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</si>
  <si>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</si>
  <si>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</si>
  <si>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</si>
  <si>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</si>
  <si>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</si>
  <si>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</si>
  <si>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</si>
  <si>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</si>
  <si>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</si>
  <si>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</si>
  <si>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</si>
  <si>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</si>
  <si>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</si>
  <si>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</si>
  <si>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</si>
  <si>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</si>
  <si>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</si>
  <si>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</si>
  <si>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</si>
  <si>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</si>
  <si>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</si>
  <si>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</si>
  <si>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</si>
  <si>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</si>
  <si>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</si>
  <si>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</si>
  <si>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</si>
  <si>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</si>
  <si>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</si>
  <si>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</si>
  <si>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</si>
  <si>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</si>
  <si>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</si>
  <si>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</si>
  <si>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</si>
  <si>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</si>
  <si>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</si>
  <si>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</si>
  <si>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</si>
  <si>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</si>
  <si>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</si>
  <si>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</si>
  <si>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</si>
  <si>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</si>
  <si>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</si>
  <si>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</si>
  <si>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</si>
  <si>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</si>
  <si>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</si>
  <si>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</si>
  <si>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</si>
  <si>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</si>
  <si>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</si>
  <si>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</si>
  <si>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</si>
  <si>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</si>
  <si>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</si>
  <si>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</si>
  <si>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</si>
  <si>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</si>
  <si>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</si>
  <si>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</si>
  <si>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</si>
  <si>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</si>
  <si>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</si>
  <si>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</si>
  <si>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</si>
  <si>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</si>
  <si>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</si>
  <si>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</si>
  <si>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</si>
  <si>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</si>
  <si>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</si>
  <si>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</si>
  <si>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</si>
  <si>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</si>
  <si>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</si>
  <si>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</si>
  <si>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</si>
  <si>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</si>
  <si>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</si>
  <si>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</si>
  <si>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</si>
  <si>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</si>
  <si>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</si>
  <si>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</si>
  <si>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</si>
  <si>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</si>
  <si>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</si>
  <si>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</si>
  <si>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</si>
  <si>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</si>
  <si>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</si>
  <si>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</si>
  <si>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</si>
  <si>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</si>
  <si>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</si>
  <si>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</si>
  <si>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</si>
  <si>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</si>
  <si>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</si>
  <si>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</si>
  <si>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</si>
  <si>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</si>
  <si>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</si>
  <si>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</si>
  <si>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</si>
  <si>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</si>
  <si>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</si>
  <si>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</si>
  <si>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</si>
  <si>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</si>
  <si>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</si>
  <si>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</si>
  <si>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</si>
  <si>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</si>
  <si>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</si>
  <si>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</si>
  <si>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</si>
  <si>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</si>
  <si>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</si>
  <si>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</si>
  <si>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</si>
  <si>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</si>
  <si>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</si>
  <si>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</si>
  <si>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</si>
  <si>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</si>
  <si>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</si>
  <si>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</si>
  <si>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</si>
  <si>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</si>
  <si>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</si>
  <si>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</si>
  <si>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</si>
  <si>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</si>
  <si>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</si>
  <si>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</si>
  <si>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</si>
  <si>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</si>
  <si>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</si>
  <si>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</si>
  <si>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</si>
  <si>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</si>
  <si>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</si>
  <si>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</si>
  <si>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</si>
  <si>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</si>
  <si>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</si>
  <si>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</si>
  <si>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</si>
  <si>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</si>
  <si>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</si>
  <si>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</si>
  <si>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</si>
  <si>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</si>
  <si>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</si>
  <si>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</si>
  <si>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</si>
  <si>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</si>
  <si>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</si>
  <si>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</si>
  <si>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</si>
  <si>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</si>
  <si>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</si>
  <si>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</si>
  <si>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</si>
  <si>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</si>
  <si>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</si>
  <si>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</si>
  <si>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</si>
  <si>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</si>
  <si>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</si>
  <si>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</si>
  <si>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</si>
  <si>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</si>
  <si>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</si>
  <si>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</si>
  <si>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</si>
  <si>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</si>
  <si>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</si>
  <si>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</si>
  <si>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</si>
  <si>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</si>
  <si>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</si>
  <si>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</si>
  <si>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</si>
  <si>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</si>
  <si>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</si>
  <si>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</si>
  <si>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</si>
  <si>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</si>
  <si>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</si>
  <si>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</si>
  <si>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</si>
  <si>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</si>
  <si>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</si>
  <si>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</si>
  <si>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</si>
  <si>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</si>
  <si>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</si>
  <si>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</si>
  <si>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</si>
  <si>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</si>
  <si>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</si>
  <si>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</si>
  <si>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</si>
  <si>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</si>
  <si>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</si>
  <si>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</si>
  <si>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</si>
  <si>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</si>
  <si>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</si>
  <si>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</si>
  <si>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</si>
  <si>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</si>
  <si>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</si>
  <si>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</si>
  <si>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</si>
  <si>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</si>
  <si>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</si>
  <si>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</si>
  <si>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</si>
  <si>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</si>
  <si>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</si>
  <si>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</si>
  <si>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</si>
  <si>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</si>
  <si>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</si>
  <si>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</si>
  <si>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</si>
  <si>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</si>
  <si>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</si>
  <si>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</si>
  <si>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</si>
  <si>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</si>
  <si>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</si>
  <si>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</si>
  <si>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</si>
  <si>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</si>
  <si>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</si>
  <si>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</si>
  <si>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</si>
  <si>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</si>
  <si>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</si>
  <si>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</si>
  <si>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</si>
  <si>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</si>
  <si>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</si>
  <si>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</si>
  <si>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</si>
  <si>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</si>
  <si>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</si>
  <si>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</si>
  <si>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</si>
  <si>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</si>
  <si>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</si>
  <si>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</si>
  <si>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</si>
  <si>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</si>
  <si>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</si>
  <si>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</si>
  <si>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</si>
  <si>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</si>
  <si>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</si>
  <si>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</si>
  <si>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</si>
  <si>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</si>
  <si>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</si>
  <si>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</si>
  <si>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</si>
  <si>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</si>
  <si>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</si>
  <si>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</si>
  <si>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</si>
  <si>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</si>
  <si>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</si>
  <si>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</si>
  <si>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</si>
  <si>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</si>
  <si>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</si>
  <si>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</si>
  <si>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</si>
  <si>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</si>
  <si>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</si>
  <si>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</si>
  <si>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</si>
  <si>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</si>
  <si>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</si>
  <si>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</si>
  <si>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</si>
  <si>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</si>
  <si>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</si>
  <si>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</si>
  <si>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</si>
  <si>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</si>
  <si>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</si>
  <si>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</si>
  <si>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</si>
  <si>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</si>
  <si>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</si>
  <si>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</si>
  <si>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</si>
  <si>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</si>
  <si>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</si>
  <si>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</si>
  <si>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</si>
  <si>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</si>
  <si>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</si>
  <si>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</si>
  <si>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</si>
  <si>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</si>
  <si>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</si>
  <si>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</si>
  <si>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</si>
  <si>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</si>
  <si>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</si>
  <si>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</si>
  <si>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</si>
  <si>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</si>
  <si>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</si>
  <si>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</si>
  <si>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</si>
  <si>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</si>
  <si>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</si>
  <si>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</si>
  <si>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</si>
  <si>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</si>
  <si>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</si>
  <si>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</si>
  <si>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</si>
  <si>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</si>
  <si>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</si>
  <si>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</si>
  <si>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</si>
  <si>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</si>
  <si>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</si>
  <si>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</si>
  <si>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</si>
  <si>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</si>
  <si>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</si>
  <si>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</si>
  <si>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</si>
  <si>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</si>
  <si>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</si>
  <si>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</si>
  <si>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</si>
  <si>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</si>
  <si>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</si>
  <si>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</si>
  <si>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</si>
  <si>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</si>
  <si>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</si>
  <si>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</si>
  <si>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</si>
  <si>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</si>
  <si>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</si>
  <si>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</si>
  <si>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</si>
  <si>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</si>
  <si>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</si>
  <si>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</si>
  <si>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</si>
  <si>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</si>
  <si>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</si>
  <si>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</si>
  <si>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</si>
  <si>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</si>
  <si>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</si>
  <si>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</si>
  <si>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</si>
  <si>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</si>
  <si>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</si>
  <si>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</si>
  <si>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</si>
  <si>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</si>
  <si>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</si>
  <si>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</si>
  <si>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</si>
  <si>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</si>
  <si>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</si>
  <si>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</si>
  <si>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</si>
  <si>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</si>
  <si>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</si>
  <si>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</si>
  <si>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</si>
  <si>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</si>
  <si>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</si>
  <si>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</si>
  <si>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</si>
  <si>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</si>
  <si>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</si>
  <si>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</si>
  <si>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</si>
  <si>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</si>
  <si>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</si>
  <si>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</si>
  <si>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</si>
  <si>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</si>
  <si>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</si>
  <si>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</si>
  <si>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</si>
  <si>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</si>
  <si>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</si>
  <si>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</si>
  <si>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</si>
  <si>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</si>
  <si>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</si>
  <si>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</si>
  <si>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</si>
  <si>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</si>
  <si>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</si>
  <si>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</si>
  <si>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</si>
  <si>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</si>
  <si>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</si>
  <si>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</si>
  <si>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</si>
  <si>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</si>
  <si>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</si>
  <si>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</si>
  <si>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</si>
  <si>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</si>
  <si>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</si>
  <si>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</si>
  <si>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</si>
  <si>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</si>
  <si>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</si>
  <si>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</si>
  <si>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</si>
  <si>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</si>
  <si>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</si>
  <si>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</si>
  <si>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</si>
  <si>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</si>
  <si>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</si>
  <si>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</si>
  <si>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</si>
  <si>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</si>
  <si>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</si>
  <si>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</si>
  <si>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</si>
  <si>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</si>
  <si>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</si>
  <si>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</si>
  <si>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</si>
  <si>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</si>
  <si>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</si>
  <si>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</si>
  <si>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</si>
  <si>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</si>
  <si>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</si>
  <si>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</si>
  <si>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</si>
  <si>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</si>
  <si>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</si>
  <si>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</si>
  <si>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</si>
  <si>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</si>
  <si>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</si>
  <si>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</si>
  <si>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</si>
  <si>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</si>
  <si>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</si>
  <si>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</si>
  <si>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</si>
  <si>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</si>
  <si>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</si>
  <si>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</si>
  <si>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</si>
  <si>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</si>
  <si>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</si>
  <si>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</si>
  <si>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</si>
  <si>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</si>
  <si>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</si>
  <si>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</si>
  <si>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</si>
  <si>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</si>
  <si>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</si>
  <si>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</si>
  <si>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</si>
  <si>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</si>
  <si>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</si>
  <si>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</si>
  <si>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</si>
  <si>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</si>
  <si>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</si>
  <si>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</si>
  <si>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</si>
  <si>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</si>
  <si>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</si>
  <si>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</si>
  <si>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</si>
  <si>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</si>
  <si>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</si>
  <si>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</si>
  <si>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</si>
  <si>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</si>
  <si>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</si>
  <si>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</si>
  <si>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</si>
  <si>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</si>
  <si>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</si>
  <si>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</si>
  <si>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</si>
  <si>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</si>
  <si>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</si>
  <si>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</si>
  <si>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</si>
  <si>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</si>
  <si>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</si>
  <si>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</si>
  <si>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</si>
  <si>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</si>
  <si>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</si>
  <si>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</si>
  <si>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</si>
  <si>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</si>
  <si>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</si>
  <si>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</si>
  <si>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</si>
  <si>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</si>
  <si>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</si>
  <si>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</si>
  <si>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</si>
  <si>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</si>
  <si>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</si>
  <si>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</si>
  <si>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</si>
  <si>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</si>
  <si>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</si>
  <si>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</si>
  <si>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</si>
  <si>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</si>
  <si>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</si>
  <si>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</si>
  <si>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</si>
  <si>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</si>
  <si>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</si>
  <si>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</si>
  <si>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</si>
  <si>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</si>
  <si>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</si>
  <si>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</si>
  <si>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</si>
  <si>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</si>
  <si>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</si>
  <si>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</si>
  <si>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</si>
  <si>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</si>
  <si>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</si>
  <si>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</si>
  <si>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</si>
  <si>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</si>
  <si>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</si>
  <si>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</si>
  <si>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</si>
  <si>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</si>
  <si>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</si>
  <si>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</si>
  <si>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</si>
  <si>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</si>
  <si>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</si>
  <si>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</si>
  <si>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</si>
  <si>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</si>
  <si>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</si>
  <si>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</si>
  <si>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</si>
  <si>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</si>
  <si>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</si>
  <si>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</si>
  <si>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</si>
  <si>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</si>
  <si>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</si>
  <si>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</si>
  <si>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</si>
  <si>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</si>
  <si>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</si>
  <si>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</si>
  <si>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</si>
  <si>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</si>
  <si>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</si>
  <si>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</si>
  <si>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</si>
  <si>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</si>
  <si>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</si>
  <si>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</si>
  <si>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</si>
  <si>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</si>
  <si>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</si>
  <si>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</si>
  <si>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</si>
  <si>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</si>
  <si>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</si>
  <si>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</si>
  <si>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</si>
  <si>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</si>
  <si>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</si>
  <si>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</si>
  <si>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</si>
  <si>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</si>
  <si>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</si>
  <si>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</si>
  <si>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</si>
  <si>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</si>
  <si>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</si>
  <si>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</si>
  <si>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</si>
  <si>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</si>
  <si>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</si>
  <si>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</si>
  <si>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</si>
  <si>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</si>
  <si>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</si>
  <si>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</si>
  <si>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</si>
  <si>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</si>
  <si>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</si>
  <si>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</si>
  <si>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</si>
  <si>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</si>
  <si>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</si>
  <si>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</si>
  <si>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</si>
  <si>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</si>
  <si>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</si>
  <si>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</si>
  <si>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</si>
  <si>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</si>
  <si>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</si>
  <si>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</si>
  <si>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</si>
  <si>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</si>
  <si>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</si>
  <si>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</si>
  <si>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</si>
  <si>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</si>
  <si>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</si>
  <si>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</si>
  <si>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</si>
  <si>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</si>
  <si>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</si>
  <si>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</si>
  <si>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</si>
  <si>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</si>
  <si>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</si>
  <si>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</si>
  <si>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</si>
  <si>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</si>
  <si>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</si>
  <si>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</si>
  <si>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</si>
  <si>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</si>
  <si>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</si>
  <si>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</si>
  <si>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</si>
  <si>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</si>
  <si>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</si>
  <si>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</si>
  <si>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</si>
  <si>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</si>
  <si>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</si>
  <si>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</si>
  <si>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</si>
  <si>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</si>
  <si>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</si>
  <si>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</si>
  <si>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</si>
  <si>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</si>
  <si>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</si>
  <si>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</si>
  <si>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</si>
  <si>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</si>
  <si>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</si>
  <si>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</si>
  <si>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</si>
  <si>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</si>
  <si>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</si>
  <si>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</si>
  <si>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</si>
  <si>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</si>
  <si>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</si>
  <si>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</si>
  <si>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</si>
  <si>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</si>
  <si>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</si>
  <si>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</si>
  <si>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</si>
  <si>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</si>
  <si>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</si>
  <si>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</si>
  <si>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</si>
  <si>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</si>
  <si>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</si>
  <si>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</si>
  <si>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</si>
  <si>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</si>
  <si>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</si>
  <si>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</si>
  <si>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</si>
  <si>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</si>
  <si>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</si>
  <si>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</si>
  <si>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</si>
  <si>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</si>
  <si>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</si>
  <si>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</si>
  <si>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</si>
  <si>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</si>
  <si>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</si>
  <si>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</si>
  <si>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</si>
  <si>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</si>
  <si>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</si>
  <si>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</si>
  <si>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</si>
  <si>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</si>
  <si>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</si>
  <si>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</si>
  <si>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</si>
  <si>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</si>
  <si>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</si>
  <si>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</si>
  <si>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</si>
  <si>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</si>
  <si>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</si>
  <si>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</si>
  <si>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</si>
  <si>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</si>
  <si>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</si>
  <si>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</si>
  <si>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</si>
  <si>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</si>
  <si>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</si>
  <si>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</si>
  <si>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</si>
  <si>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</si>
  <si>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</si>
  <si>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</si>
  <si>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</si>
  <si>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</si>
  <si>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</si>
  <si>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</si>
  <si>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</si>
  <si>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</si>
  <si>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</si>
  <si>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</si>
  <si>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</si>
  <si>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</si>
  <si>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</si>
  <si>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</si>
  <si>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</si>
  <si>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</si>
  <si>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</si>
  <si>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</si>
  <si>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</si>
  <si>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</si>
  <si>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</si>
  <si>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</si>
  <si>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</si>
  <si>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</si>
  <si>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</si>
  <si>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</si>
  <si>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</si>
  <si>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</si>
  <si>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</si>
  <si>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</si>
  <si>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</si>
  <si>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</si>
  <si>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</si>
  <si>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</si>
  <si>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</si>
  <si>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</si>
  <si>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</si>
  <si>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</si>
  <si>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</si>
  <si>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</si>
  <si>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</si>
  <si>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</si>
  <si>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</si>
  <si>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</si>
  <si>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</si>
  <si>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</si>
  <si>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</si>
  <si>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</si>
  <si>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</si>
  <si>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</si>
  <si>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</si>
  <si>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</si>
  <si>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</si>
  <si>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</si>
  <si>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</si>
  <si>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</si>
  <si>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</si>
  <si>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</si>
  <si>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</si>
  <si>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</si>
  <si>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</si>
  <si>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</si>
  <si>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</si>
  <si>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</si>
  <si>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</si>
  <si>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</si>
  <si>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</si>
  <si>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</si>
  <si>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</si>
  <si>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</si>
  <si>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</si>
  <si>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</si>
  <si>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</si>
  <si>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</si>
  <si>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</si>
  <si>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</si>
  <si>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</si>
  <si>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</si>
  <si>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</si>
  <si>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</si>
  <si>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</si>
  <si>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</si>
  <si>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</si>
  <si>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</si>
  <si>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</si>
  <si>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</si>
  <si>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</si>
  <si>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</si>
  <si>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</si>
  <si>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</si>
  <si>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</si>
  <si>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</si>
  <si>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</si>
  <si>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</si>
  <si>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</si>
  <si>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</si>
  <si>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</si>
  <si>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</si>
  <si>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</si>
  <si>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</si>
  <si>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</si>
  <si>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</si>
  <si>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</si>
  <si>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</si>
  <si>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</si>
  <si>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</si>
  <si>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</si>
  <si>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</si>
  <si>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</si>
  <si>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</si>
  <si>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</si>
  <si>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</si>
  <si>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</si>
  <si>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</si>
  <si>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</si>
  <si>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</si>
  <si>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</si>
  <si>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</si>
  <si>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</si>
  <si>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</si>
  <si>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</si>
  <si>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</si>
  <si>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</si>
  <si>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</si>
  <si>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</si>
  <si>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</si>
  <si>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</si>
  <si>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</si>
  <si>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</si>
  <si>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</si>
  <si>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</si>
  <si>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</si>
  <si>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</si>
  <si>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</si>
  <si>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</si>
  <si>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</si>
  <si>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</si>
  <si>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</si>
  <si>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</si>
  <si>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</si>
  <si>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</si>
  <si>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</si>
  <si>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</si>
  <si>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</si>
  <si>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</si>
  <si>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</si>
  <si>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</si>
  <si>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</si>
  <si>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</si>
  <si>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</si>
  <si>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</si>
  <si>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</si>
  <si>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</si>
  <si>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</si>
  <si>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</si>
  <si>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</si>
  <si>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</si>
  <si>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</si>
  <si>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</si>
  <si>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</si>
  <si>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</si>
  <si>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</si>
  <si>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</si>
  <si>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</si>
  <si>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</si>
  <si>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</si>
  <si>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</si>
  <si>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</si>
  <si>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</si>
  <si>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</si>
  <si>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</si>
  <si>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</si>
  <si>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</si>
  <si>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</si>
  <si>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</si>
  <si>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</si>
  <si>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</si>
  <si>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</si>
  <si>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</si>
  <si>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</si>
  <si>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</si>
  <si>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</si>
  <si>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</si>
  <si>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</si>
  <si>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</si>
  <si>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</si>
  <si>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</si>
  <si>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</si>
  <si>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</si>
  <si>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</si>
  <si>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</si>
  <si>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</si>
  <si>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</si>
  <si>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</si>
  <si>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</si>
  <si>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</si>
  <si>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</si>
  <si>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</si>
  <si>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</si>
  <si>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</si>
  <si>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</si>
  <si>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</si>
  <si>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</si>
  <si>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</si>
  <si>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</si>
  <si>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</si>
  <si>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</si>
  <si>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</si>
  <si>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</si>
  <si>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</si>
  <si>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</si>
  <si>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</si>
  <si>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</si>
  <si>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</si>
  <si>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</si>
  <si>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</si>
  <si>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</si>
  <si>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</si>
  <si>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</si>
  <si>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</si>
  <si>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</si>
  <si>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</si>
  <si>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</si>
  <si>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</si>
  <si>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</si>
  <si>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</si>
  <si>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</si>
  <si>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</si>
  <si>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</si>
  <si>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</si>
  <si>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</si>
  <si>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</si>
  <si>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</si>
  <si>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</si>
  <si>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</si>
  <si>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</si>
  <si>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</si>
  <si>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</si>
  <si>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</si>
  <si>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</si>
  <si>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</si>
  <si>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</si>
  <si>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</si>
  <si>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</si>
  <si>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</si>
  <si>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</si>
  <si>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</si>
  <si>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</si>
  <si>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</si>
  <si>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</si>
  <si>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</si>
  <si>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</si>
  <si>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</si>
  <si>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</si>
  <si>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</si>
  <si>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</si>
  <si>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</si>
  <si>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</si>
  <si>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</si>
  <si>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</si>
  <si>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</si>
  <si>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</si>
  <si>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</si>
  <si>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</si>
  <si>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</si>
  <si>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</si>
  <si>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</si>
  <si>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</si>
  <si>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</si>
  <si>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</si>
  <si>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</si>
  <si>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</si>
  <si>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</si>
  <si>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</si>
  <si>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</si>
  <si>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</si>
  <si>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</si>
  <si>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</si>
  <si>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</si>
  <si>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</si>
  <si>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</si>
  <si>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</si>
  <si>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</si>
  <si>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</si>
  <si>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</si>
  <si>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</si>
  <si>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</si>
  <si>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</si>
  <si>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</si>
  <si>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</si>
  <si>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</si>
  <si>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</si>
  <si>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</si>
  <si>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</si>
  <si>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</si>
  <si>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</si>
  <si>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</si>
  <si>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</si>
  <si>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</si>
  <si>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</si>
  <si>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</si>
  <si>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</si>
  <si>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</si>
  <si>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</si>
  <si>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</si>
  <si>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</si>
  <si>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</si>
  <si>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</si>
  <si>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</si>
  <si>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</si>
  <si>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</si>
  <si>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</si>
  <si>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</si>
  <si>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</si>
  <si>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</si>
  <si>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</si>
  <si>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</si>
  <si>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</si>
  <si>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</si>
  <si>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</si>
  <si>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</si>
  <si>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</si>
  <si>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</si>
  <si>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</si>
  <si>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</si>
  <si>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</si>
  <si>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</si>
  <si>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</si>
  <si>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</si>
  <si>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</si>
  <si>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</si>
  <si>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</si>
  <si>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</si>
  <si>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</si>
  <si>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</si>
  <si>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</si>
  <si>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</si>
  <si>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</si>
  <si>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</si>
  <si>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</si>
  <si>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</si>
  <si>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</si>
  <si>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</si>
  <si>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</si>
  <si>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</si>
  <si>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</si>
  <si>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</si>
  <si>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</si>
  <si>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</si>
  <si>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</si>
  <si>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</si>
  <si>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</si>
  <si>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</si>
  <si>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</si>
  <si>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</si>
  <si>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</si>
  <si>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</si>
  <si>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</si>
  <si>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</si>
  <si>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</si>
  <si>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</si>
  <si>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</si>
  <si>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</si>
  <si>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</si>
  <si>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</si>
  <si>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</si>
  <si>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</si>
  <si>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</si>
  <si>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</si>
  <si>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</si>
  <si>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</si>
  <si>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</si>
  <si>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</si>
  <si>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</si>
  <si>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</si>
  <si>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</si>
  <si>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</si>
  <si>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</si>
  <si>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</si>
  <si>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</si>
  <si>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</si>
  <si>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</si>
  <si>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</si>
  <si>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</si>
  <si>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</si>
  <si>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</si>
  <si>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</si>
  <si>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</si>
  <si>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</si>
  <si>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</si>
  <si>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</si>
  <si>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</si>
  <si>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</si>
  <si>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</si>
  <si>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</si>
  <si>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</si>
  <si>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</si>
  <si>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</si>
  <si>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</si>
  <si>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</si>
  <si>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</si>
  <si>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</si>
  <si>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</si>
  <si>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</si>
  <si>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</si>
  <si>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</si>
  <si>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</si>
  <si>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</si>
  <si>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</si>
  <si>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</si>
  <si>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</si>
  <si>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</si>
  <si>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</si>
  <si>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</si>
  <si>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</si>
  <si>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</si>
  <si>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</si>
  <si>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</si>
  <si>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</si>
  <si>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</si>
  <si>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</si>
  <si>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</si>
  <si>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</si>
  <si>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</si>
  <si>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</si>
  <si>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</si>
  <si>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</si>
  <si>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</si>
  <si>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</si>
  <si>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</si>
  <si>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</si>
  <si>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</si>
  <si>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</si>
  <si>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</si>
  <si>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</si>
  <si>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</si>
  <si>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</si>
  <si>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</si>
  <si>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</si>
  <si>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</si>
  <si>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</si>
  <si>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</si>
  <si>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</si>
  <si>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</si>
  <si>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</si>
  <si>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</si>
  <si>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</si>
  <si>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</si>
  <si>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</si>
  <si>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</si>
  <si>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</si>
  <si>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</si>
  <si>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</si>
  <si>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</si>
  <si>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</si>
  <si>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</si>
  <si>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</si>
  <si>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</si>
  <si>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</si>
  <si>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</si>
  <si>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</si>
  <si>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</si>
  <si>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</si>
  <si>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</si>
  <si>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</si>
  <si>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</si>
  <si>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</si>
  <si>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</si>
  <si>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</si>
  <si>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</si>
  <si>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</si>
  <si>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</si>
  <si>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</si>
  <si>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</si>
  <si>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</si>
  <si>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</si>
  <si>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</si>
  <si>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</si>
  <si>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</si>
  <si>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</si>
  <si>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</si>
  <si>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</si>
  <si>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</si>
  <si>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</si>
  <si>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</si>
  <si>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</si>
  <si>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</si>
  <si>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</si>
  <si>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</si>
  <si>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</si>
  <si>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</si>
  <si>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</si>
  <si>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</si>
  <si>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</si>
  <si>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</si>
  <si>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</si>
  <si>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</si>
  <si>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</si>
  <si>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</si>
  <si>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</si>
  <si>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</si>
  <si>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</si>
  <si>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</si>
  <si>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</si>
  <si>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</si>
  <si>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</si>
  <si>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</si>
  <si>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</si>
  <si>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</si>
  <si>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</si>
  <si>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</si>
  <si>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</si>
  <si>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</si>
  <si>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</si>
  <si>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</si>
  <si>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</si>
  <si>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</si>
  <si>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</si>
  <si>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</si>
  <si>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</si>
  <si>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</si>
  <si>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</si>
  <si>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</si>
  <si>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</si>
  <si>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</si>
  <si>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</si>
  <si>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</si>
  <si>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</si>
  <si>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</si>
  <si>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</si>
  <si>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</si>
  <si>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</si>
  <si>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</si>
  <si>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</si>
  <si>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</si>
  <si>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</si>
  <si>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</si>
  <si>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</si>
  <si>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</si>
  <si>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</si>
  <si>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</si>
  <si>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</si>
  <si>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</si>
  <si>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</si>
  <si>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</si>
  <si>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</si>
  <si>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</si>
  <si>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</si>
  <si>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</si>
  <si>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</si>
  <si>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</si>
  <si>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</si>
  <si>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</si>
  <si>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</si>
  <si>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</si>
  <si>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</si>
  <si>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</si>
  <si>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</si>
  <si>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</si>
  <si>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</si>
  <si>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</si>
  <si>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</si>
  <si>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</si>
  <si>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</si>
  <si>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</si>
  <si>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</si>
  <si>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</si>
  <si>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</si>
  <si>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</si>
  <si>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</si>
  <si>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</si>
  <si>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</si>
  <si>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</si>
  <si>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</si>
  <si>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</si>
  <si>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</si>
  <si>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</si>
  <si>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</si>
  <si>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</si>
  <si>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</si>
  <si>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</si>
  <si>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</si>
  <si>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</si>
  <si>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</si>
  <si>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</si>
  <si>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</si>
  <si>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</si>
  <si>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</si>
  <si>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</si>
  <si>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</si>
  <si>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</si>
  <si>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</si>
  <si>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</si>
  <si>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</si>
  <si>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</si>
  <si>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</si>
  <si>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</si>
  <si>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</si>
  <si>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</si>
  <si>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</si>
  <si>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</si>
  <si>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</si>
  <si>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</si>
  <si>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</si>
  <si>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</si>
  <si>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</si>
  <si>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</si>
  <si>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</si>
  <si>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</si>
  <si>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</si>
  <si>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</si>
  <si>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</si>
  <si>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</si>
  <si>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</si>
  <si>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</si>
  <si>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</si>
  <si>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</si>
  <si>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</si>
  <si>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</si>
  <si>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</si>
  <si>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</si>
  <si>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</si>
  <si>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</si>
  <si>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</si>
  <si>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</si>
  <si>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</si>
  <si>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</si>
  <si>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</si>
  <si>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</si>
  <si>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</si>
  <si>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</si>
  <si>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</si>
  <si>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</si>
  <si>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</si>
  <si>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</si>
  <si>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</si>
  <si>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</si>
  <si>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</si>
  <si>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</si>
  <si>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</si>
  <si>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</si>
  <si>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</si>
  <si>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</si>
  <si>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</si>
  <si>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</si>
  <si>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</si>
  <si>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</si>
  <si>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</si>
  <si>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</si>
  <si>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</si>
  <si>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</si>
  <si>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</si>
  <si>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</si>
  <si>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</si>
  <si>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</si>
  <si>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</si>
  <si>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</si>
  <si>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</si>
  <si>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</si>
  <si>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</si>
  <si>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</si>
  <si>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</si>
  <si>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</si>
  <si>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</si>
  <si>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</si>
  <si>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</si>
  <si>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</si>
  <si>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</si>
  <si>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</si>
  <si>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</si>
  <si>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</si>
  <si>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</si>
  <si>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</si>
  <si>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</si>
  <si>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</si>
  <si>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</si>
  <si>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</si>
  <si>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</si>
  <si>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</si>
  <si>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</si>
  <si>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</si>
  <si>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</si>
  <si>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</si>
  <si>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</si>
  <si>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</si>
  <si>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</si>
  <si>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</si>
  <si>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</si>
  <si>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</si>
  <si>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</si>
  <si>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</si>
  <si>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</si>
  <si>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</si>
  <si>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</si>
  <si>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</si>
  <si>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</si>
  <si>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</si>
  <si>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</si>
  <si>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</si>
  <si>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</si>
  <si>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</si>
  <si>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</si>
  <si>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</si>
  <si>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</si>
  <si>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</si>
  <si>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</si>
  <si>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</si>
  <si>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</si>
  <si>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</si>
  <si>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</si>
  <si>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</si>
  <si>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</si>
  <si>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</si>
  <si>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</si>
  <si>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</si>
  <si>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</si>
  <si>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</si>
  <si>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</si>
  <si>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</si>
  <si>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</si>
  <si>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</si>
  <si>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</si>
  <si>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</si>
  <si>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</si>
  <si>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</si>
  <si>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</si>
  <si>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</si>
  <si>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</si>
  <si>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</si>
  <si>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</si>
  <si>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</si>
  <si>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</si>
  <si>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</si>
  <si>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</si>
  <si>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</si>
  <si>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</si>
  <si>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</si>
  <si>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</si>
  <si>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</si>
  <si>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</si>
  <si>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</si>
  <si>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</si>
  <si>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</si>
  <si>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</si>
  <si>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</si>
  <si>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</si>
  <si>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</si>
  <si>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</si>
  <si>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</si>
  <si>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</si>
  <si>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</si>
  <si>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</si>
  <si>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</si>
  <si>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</si>
  <si>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</si>
  <si>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</si>
  <si>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</si>
  <si>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</si>
  <si>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</si>
  <si>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</si>
  <si>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</si>
  <si>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</si>
  <si>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</si>
  <si>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</si>
  <si>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</si>
  <si>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</si>
  <si>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</si>
  <si>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</si>
  <si>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</si>
  <si>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</si>
  <si>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</si>
  <si>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</si>
  <si>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</si>
  <si>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</si>
  <si>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</si>
  <si>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</si>
  <si>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</si>
  <si>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</si>
  <si>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</si>
  <si>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</si>
  <si>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</si>
  <si>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</si>
  <si>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</si>
  <si>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</si>
  <si>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</si>
  <si>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</si>
  <si>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</si>
  <si>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</si>
  <si>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</si>
  <si>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</si>
  <si>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</si>
  <si>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</si>
  <si>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</si>
  <si>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</si>
  <si>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</si>
  <si>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</si>
  <si>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</si>
  <si>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</si>
  <si>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</si>
  <si>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</si>
  <si>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</si>
  <si>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</si>
  <si>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</si>
  <si>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</si>
  <si>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</si>
  <si>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</si>
  <si>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</si>
  <si>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</si>
  <si>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</si>
  <si>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</si>
  <si>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</si>
  <si>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</si>
  <si>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</si>
  <si>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</si>
  <si>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</si>
  <si>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</si>
  <si>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</si>
  <si>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</si>
  <si>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</si>
  <si>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</si>
  <si>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</si>
  <si>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</si>
  <si>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</si>
  <si>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</si>
  <si>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</si>
  <si>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</si>
  <si>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</si>
  <si>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</si>
  <si>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</si>
  <si>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</si>
  <si>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</si>
  <si>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</si>
  <si>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</si>
  <si>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</si>
  <si>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</si>
  <si>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</si>
  <si>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</si>
  <si>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</si>
  <si>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</si>
  <si>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</si>
  <si>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</si>
  <si>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</si>
  <si>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</si>
  <si>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</si>
  <si>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</si>
  <si>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</si>
  <si>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</si>
  <si>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</si>
  <si>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</si>
  <si>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</si>
  <si>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</si>
  <si>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</si>
  <si>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</si>
  <si>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</si>
  <si>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</si>
  <si>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</si>
  <si>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</si>
  <si>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</si>
  <si>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</si>
  <si>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</si>
  <si>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</si>
  <si>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</si>
  <si>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</si>
  <si>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</si>
  <si>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</si>
  <si>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</si>
  <si>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</si>
  <si>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</si>
  <si>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</si>
  <si>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</si>
  <si>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</si>
  <si>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</si>
  <si>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</si>
  <si>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</si>
  <si>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</si>
  <si>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</si>
  <si>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</si>
  <si>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</si>
  <si>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</si>
  <si>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</si>
  <si>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</si>
  <si>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</si>
  <si>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</si>
  <si>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</si>
  <si>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</si>
  <si>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</si>
  <si>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</si>
  <si>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</si>
  <si>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</si>
  <si>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</si>
  <si>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</si>
  <si>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</si>
  <si>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</si>
  <si>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</si>
  <si>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</si>
  <si>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</si>
  <si>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</si>
  <si>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</si>
  <si>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</si>
  <si>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</si>
  <si>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</si>
  <si>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</si>
  <si>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</si>
  <si>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</si>
  <si>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</si>
  <si>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</si>
  <si>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</si>
  <si>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</si>
  <si>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</si>
  <si>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</si>
  <si>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</si>
  <si>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</si>
  <si>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</si>
  <si>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</si>
  <si>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</si>
  <si>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</si>
  <si>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</si>
  <si>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</si>
  <si>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</si>
  <si>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</si>
  <si>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</si>
  <si>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</si>
  <si>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</si>
  <si>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</si>
  <si>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</si>
  <si>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</si>
  <si>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</si>
  <si>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</si>
  <si>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</si>
  <si>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</si>
  <si>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</si>
  <si>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</si>
  <si>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</si>
  <si>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</si>
  <si>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</si>
  <si>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</si>
  <si>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</si>
  <si>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</si>
  <si>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</si>
  <si>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</si>
  <si>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</si>
  <si>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</si>
  <si>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</si>
  <si>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</si>
  <si>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</si>
  <si>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</si>
  <si>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</si>
  <si>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</si>
  <si>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</si>
  <si>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</si>
  <si>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</si>
  <si>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</si>
  <si>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</si>
  <si>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</si>
  <si>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</si>
  <si>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</si>
  <si>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</si>
  <si>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</si>
  <si>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</si>
  <si>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</si>
  <si>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</si>
  <si>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</si>
  <si>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</si>
  <si>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</si>
  <si>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</si>
  <si>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</si>
  <si>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</si>
  <si>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</si>
  <si>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</si>
  <si>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</si>
  <si>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</si>
  <si>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</si>
  <si>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</si>
  <si>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</si>
  <si>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</si>
  <si>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</si>
  <si>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</si>
  <si>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</si>
  <si>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</si>
  <si>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</si>
  <si>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</si>
  <si>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</si>
  <si>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</si>
  <si>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</si>
  <si>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</si>
  <si>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</si>
  <si>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</si>
  <si>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</si>
  <si>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</si>
  <si>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</si>
  <si>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</si>
  <si>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</si>
  <si>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</si>
  <si>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</si>
  <si>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</si>
  <si>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</si>
  <si>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</si>
  <si>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</si>
  <si>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</si>
  <si>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</si>
  <si>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</si>
  <si>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</si>
  <si>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</si>
  <si>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</si>
  <si>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</si>
  <si>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</si>
  <si>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</si>
  <si>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</si>
  <si>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</si>
  <si>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</si>
  <si>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</si>
  <si>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</si>
  <si>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</si>
  <si>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</si>
  <si>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</si>
  <si>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</si>
  <si>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</si>
  <si>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</si>
  <si>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</si>
  <si>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</si>
  <si>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</si>
  <si>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</si>
  <si>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</si>
  <si>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</si>
  <si>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</si>
  <si>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</si>
  <si>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</si>
  <si>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</si>
  <si>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</si>
  <si>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</si>
  <si>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</si>
  <si>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</si>
  <si>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</si>
  <si>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</si>
  <si>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</si>
  <si>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</si>
  <si>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</si>
  <si>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</si>
  <si>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</si>
  <si>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</si>
  <si>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</si>
  <si>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</si>
  <si>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</si>
  <si>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</si>
  <si>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</si>
  <si>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</si>
  <si>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</si>
  <si>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</si>
  <si>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</si>
  <si>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</si>
  <si>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</si>
  <si>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</si>
  <si>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</si>
  <si>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</si>
  <si>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</si>
  <si>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</si>
  <si>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</si>
  <si>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</si>
  <si>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</si>
  <si>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</si>
  <si>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</si>
  <si>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</si>
  <si>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</si>
  <si>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</si>
  <si>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</si>
  <si>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</si>
  <si>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</si>
  <si>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</si>
  <si>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</si>
  <si>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</si>
  <si>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</si>
  <si>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</si>
  <si>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</si>
  <si>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</si>
  <si>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</si>
  <si>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</si>
  <si>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</si>
  <si>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</si>
  <si>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</si>
  <si>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</si>
  <si>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</si>
  <si>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</si>
  <si>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</si>
  <si>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</si>
  <si>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</si>
  <si>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</si>
  <si>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</si>
  <si>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</si>
  <si>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</si>
  <si>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</si>
  <si>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</si>
  <si>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</si>
  <si>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</si>
  <si>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</si>
  <si>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</si>
  <si>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</si>
  <si>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</si>
  <si>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</si>
  <si>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</si>
  <si>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</si>
  <si>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</si>
  <si>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</si>
  <si>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</si>
  <si>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</si>
  <si>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</si>
  <si>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</si>
  <si>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</si>
  <si>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</si>
  <si>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</si>
  <si>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</si>
  <si>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</si>
  <si>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</si>
  <si>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</si>
  <si>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</si>
  <si>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</si>
  <si>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</si>
  <si>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</si>
  <si>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</si>
  <si>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</si>
  <si>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</si>
  <si>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</si>
  <si>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</si>
  <si>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</si>
  <si>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</si>
  <si>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</si>
  <si>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</si>
  <si>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</si>
  <si>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</si>
  <si>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</si>
  <si>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</si>
  <si>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</si>
  <si>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</si>
  <si>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</si>
  <si>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</si>
  <si>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</si>
  <si>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</si>
  <si>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</si>
  <si>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</si>
  <si>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</si>
  <si>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</si>
  <si>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</si>
  <si>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</si>
  <si>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</si>
  <si>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</si>
  <si>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</si>
  <si>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</si>
  <si>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</si>
  <si>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</si>
  <si>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</si>
  <si>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</si>
  <si>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</si>
  <si>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</si>
  <si>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</si>
  <si>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</si>
  <si>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</si>
  <si>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</si>
  <si>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</si>
  <si>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</si>
  <si>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</si>
  <si>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</si>
  <si>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</si>
  <si>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</si>
  <si>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</si>
  <si>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</si>
  <si>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</si>
  <si>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</si>
  <si>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</si>
  <si>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</si>
  <si>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</si>
  <si>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</si>
  <si>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</si>
  <si>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</si>
  <si>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</si>
  <si>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</si>
  <si>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</si>
  <si>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</si>
  <si>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</si>
  <si>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</si>
  <si>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</si>
  <si>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</si>
  <si>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</si>
  <si>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</si>
  <si>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</si>
  <si>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</si>
  <si>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</si>
  <si>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</si>
  <si>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</si>
  <si>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</si>
  <si>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</si>
  <si>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</si>
  <si>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</si>
  <si>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</si>
  <si>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</si>
  <si>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</si>
  <si>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</si>
  <si>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</si>
  <si>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</si>
  <si>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</si>
  <si>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</si>
  <si>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</si>
  <si>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</si>
  <si>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</si>
  <si>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</si>
  <si>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</si>
  <si>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</si>
  <si>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</si>
  <si>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</si>
  <si>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</si>
  <si>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</si>
  <si>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</si>
  <si>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</si>
  <si>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</si>
  <si>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</si>
  <si>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</si>
  <si>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</si>
  <si>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</si>
  <si>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</si>
  <si>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</si>
  <si>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</si>
  <si>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</si>
  <si>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</si>
  <si>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</si>
  <si>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</si>
  <si>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</si>
  <si>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</si>
  <si>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</si>
  <si>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</si>
  <si>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</si>
  <si>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</si>
  <si>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</si>
  <si>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</si>
  <si>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</si>
  <si>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</si>
  <si>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</si>
  <si>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</si>
  <si>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</si>
  <si>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</si>
  <si>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</si>
  <si>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</si>
  <si>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</si>
  <si>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</si>
  <si>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</si>
  <si>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</si>
  <si>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</si>
  <si>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</si>
  <si>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</si>
  <si>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</si>
  <si>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</si>
  <si>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</si>
  <si>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</si>
  <si>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</si>
  <si>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</si>
  <si>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</si>
  <si>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</si>
  <si>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</si>
  <si>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</si>
  <si>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</si>
  <si>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</si>
  <si>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</si>
  <si>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</si>
  <si>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</si>
  <si>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</si>
  <si>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</si>
  <si>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</si>
  <si>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</si>
  <si>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</si>
  <si>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</si>
  <si>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</si>
  <si>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</si>
  <si>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</si>
  <si>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</si>
  <si>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</si>
  <si>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</si>
  <si>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</si>
  <si>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</si>
  <si>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</si>
  <si>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</si>
  <si>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</si>
  <si>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</si>
  <si>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</si>
  <si>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</si>
  <si>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</si>
  <si>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</si>
  <si>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</si>
  <si>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</si>
  <si>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</si>
  <si>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</si>
  <si>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</si>
  <si>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</si>
  <si>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</si>
  <si>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</si>
  <si>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</si>
  <si>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</si>
  <si>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</si>
  <si>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</si>
  <si>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</si>
  <si>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</si>
  <si>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</si>
  <si>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</si>
  <si>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</si>
  <si>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</si>
  <si>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</si>
  <si>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</si>
  <si>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</si>
  <si>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</si>
  <si>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</si>
  <si>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</si>
  <si>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</si>
  <si>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</si>
  <si>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</si>
  <si>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</si>
  <si>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</si>
  <si>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</si>
  <si>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</si>
  <si>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</si>
  <si>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</si>
  <si>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</si>
  <si>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</si>
  <si>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</si>
  <si>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</si>
  <si>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</si>
  <si>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</si>
  <si>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</si>
  <si>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</si>
  <si>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</si>
  <si>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</si>
  <si>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</si>
  <si>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</si>
  <si>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</si>
  <si>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</si>
  <si>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</si>
  <si>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</si>
  <si>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</si>
  <si>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</si>
  <si>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</si>
  <si>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</si>
  <si>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</si>
  <si>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</si>
  <si>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</si>
  <si>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</si>
  <si>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</si>
  <si>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</si>
  <si>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</si>
  <si>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</si>
  <si>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</si>
  <si>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</si>
  <si>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</si>
  <si>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</si>
  <si>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</si>
  <si>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</si>
  <si>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</si>
  <si>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</si>
  <si>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</si>
  <si>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</si>
  <si>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</si>
  <si>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</si>
  <si>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</si>
  <si>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</si>
  <si>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</si>
  <si>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</si>
  <si>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</si>
  <si>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</si>
  <si>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</si>
  <si>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</si>
  <si>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</si>
  <si>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</si>
  <si>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</si>
  <si>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</si>
  <si>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</si>
  <si>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</si>
  <si>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</si>
  <si>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</si>
  <si>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</si>
  <si>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</si>
  <si>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</si>
  <si>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</si>
  <si>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</si>
  <si>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</si>
  <si>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</si>
  <si>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</si>
  <si>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</si>
  <si>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</si>
  <si>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</si>
  <si>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</si>
  <si>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</si>
  <si>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</si>
  <si>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</si>
  <si>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</si>
  <si>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</si>
  <si>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</si>
  <si>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</si>
  <si>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</si>
  <si>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</si>
  <si>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</si>
  <si>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</si>
  <si>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</si>
  <si>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</si>
  <si>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</si>
  <si>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</si>
  <si>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</si>
  <si>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</si>
  <si>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</si>
  <si>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</si>
  <si>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</si>
  <si>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</si>
  <si>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</si>
  <si>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</si>
  <si>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</si>
  <si>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</si>
  <si>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</si>
  <si>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</si>
  <si>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</si>
  <si>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</si>
  <si>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</si>
  <si>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</si>
  <si>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</si>
  <si>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</si>
  <si>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</si>
  <si>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</si>
  <si>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</si>
  <si>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</si>
  <si>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</si>
  <si>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</si>
  <si>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</si>
  <si>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</si>
  <si>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</si>
  <si>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</si>
  <si>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</si>
  <si>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</si>
  <si>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</si>
  <si>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</si>
  <si>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</si>
  <si>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</si>
  <si>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</si>
  <si>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</si>
  <si>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</si>
  <si>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</si>
  <si>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</si>
  <si>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</si>
  <si>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</si>
  <si>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</si>
  <si>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</si>
  <si>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</si>
  <si>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</si>
  <si>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</si>
  <si>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</si>
  <si>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</si>
  <si>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</si>
  <si>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</si>
  <si>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</si>
  <si>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</si>
  <si>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</si>
  <si>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</si>
  <si>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</si>
  <si>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</si>
  <si>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</si>
  <si>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</si>
  <si>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</si>
  <si>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</si>
  <si>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</si>
  <si>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</si>
  <si>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</si>
  <si>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</si>
  <si>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</si>
  <si>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</si>
  <si>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</si>
  <si>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</si>
  <si>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</si>
  <si>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</si>
  <si>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</si>
  <si>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</si>
  <si>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</si>
  <si>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</si>
  <si>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</si>
  <si>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</si>
  <si>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</si>
  <si>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</si>
  <si>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</si>
  <si>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</si>
  <si>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</si>
  <si>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</si>
  <si>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</si>
  <si>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</si>
  <si>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</si>
  <si>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</si>
  <si>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</si>
  <si>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</si>
  <si>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</si>
  <si>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</si>
  <si>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</si>
  <si>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</si>
  <si>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</si>
  <si>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</si>
  <si>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</si>
  <si>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</si>
  <si>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</si>
  <si>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</si>
  <si>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</si>
  <si>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</si>
  <si>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</si>
  <si>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</si>
  <si>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</si>
  <si>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</si>
  <si>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</si>
  <si>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</si>
  <si>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</si>
  <si>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</si>
  <si>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</si>
  <si>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</si>
  <si>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</si>
  <si>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</si>
  <si>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</si>
  <si>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</si>
  <si>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</si>
  <si>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</si>
  <si>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</si>
  <si>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</si>
  <si>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</si>
  <si>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</si>
  <si>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</si>
  <si>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</si>
  <si>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</si>
  <si>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</si>
  <si>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</si>
  <si>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</si>
  <si>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</si>
  <si>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</si>
  <si>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</si>
  <si>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</si>
  <si>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</si>
  <si>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</si>
  <si>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</si>
  <si>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</si>
  <si>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</si>
  <si>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</si>
  <si>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</si>
  <si>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</si>
  <si>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</si>
  <si>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</si>
  <si>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</si>
  <si>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</si>
  <si>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</si>
  <si>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</si>
  <si>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</si>
  <si>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</si>
  <si>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</si>
  <si>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</si>
  <si>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</si>
  <si>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</si>
  <si>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</si>
  <si>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</si>
  <si>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</si>
  <si>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</si>
  <si>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</si>
  <si>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</si>
  <si>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</si>
  <si>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</si>
  <si>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</si>
  <si>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</si>
  <si>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</si>
  <si>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</si>
  <si>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</si>
  <si>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</si>
  <si>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</si>
  <si>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</si>
  <si>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</si>
  <si>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</si>
  <si>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</si>
  <si>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</si>
  <si>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</si>
  <si>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</si>
  <si>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</si>
  <si>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</si>
  <si>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</si>
  <si>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</si>
  <si>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</si>
  <si>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</si>
  <si>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</si>
  <si>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</si>
  <si>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</si>
  <si>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</si>
  <si>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</si>
  <si>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</si>
  <si>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</si>
  <si>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</si>
  <si>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</si>
  <si>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</si>
  <si>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</si>
  <si>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</si>
  <si>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</si>
  <si>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</si>
  <si>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</si>
  <si>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</si>
  <si>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</si>
  <si>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</si>
  <si>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</si>
  <si>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</si>
  <si>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</si>
  <si>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</si>
  <si>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</si>
  <si>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</si>
  <si>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</si>
  <si>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</si>
  <si>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</si>
  <si>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</si>
  <si>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</si>
  <si>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</si>
  <si>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</si>
  <si>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</si>
  <si>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</si>
  <si>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</si>
  <si>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</si>
  <si>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</si>
  <si>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</si>
  <si>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</si>
  <si>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</si>
  <si>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</si>
  <si>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</si>
  <si>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</si>
  <si>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</si>
  <si>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</si>
  <si>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</si>
  <si>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</si>
  <si>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</si>
  <si>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</si>
  <si>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</si>
  <si>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</si>
  <si>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</si>
  <si>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</si>
  <si>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</si>
  <si>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</si>
  <si>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</si>
  <si>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</si>
  <si>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</si>
  <si>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</si>
  <si>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</si>
  <si>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</si>
  <si>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</si>
  <si>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</si>
  <si>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</si>
  <si>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</si>
  <si>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</si>
  <si>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</si>
  <si>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</si>
  <si>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</si>
  <si>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</si>
  <si>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</si>
  <si>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</si>
  <si>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</si>
  <si>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</si>
  <si>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</si>
  <si>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</si>
  <si>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</si>
  <si>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</si>
  <si>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</si>
  <si>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</si>
  <si>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</si>
  <si>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</si>
  <si>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</si>
  <si>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</si>
  <si>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</si>
  <si>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</si>
  <si>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</si>
  <si>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</si>
  <si>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</si>
  <si>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</si>
  <si>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</si>
  <si>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</si>
  <si>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</si>
  <si>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</si>
  <si>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</si>
  <si>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</si>
  <si>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</si>
  <si>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</si>
  <si>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</si>
  <si>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</si>
  <si>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</si>
  <si>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</si>
  <si>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</si>
  <si>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</si>
  <si>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</si>
  <si>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</si>
  <si>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</si>
  <si>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</si>
  <si>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</si>
  <si>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</si>
  <si>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</si>
  <si>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</si>
  <si>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</si>
  <si>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</si>
  <si>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</si>
  <si>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</si>
  <si>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</si>
  <si>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</si>
  <si>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</si>
  <si>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</si>
  <si>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</si>
  <si>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</si>
  <si>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</si>
  <si>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</si>
  <si>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</si>
  <si>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</si>
  <si>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</si>
  <si>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</si>
  <si>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</si>
  <si>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</si>
  <si>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</si>
  <si>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</si>
  <si>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</si>
  <si>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</si>
  <si>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</si>
  <si>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</si>
  <si>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</si>
  <si>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</si>
  <si>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</si>
  <si>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</si>
  <si>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</si>
  <si>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</si>
  <si>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</si>
  <si>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</si>
  <si>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</si>
  <si>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</si>
  <si>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</si>
  <si>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</si>
  <si>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</si>
  <si>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</si>
  <si>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</si>
  <si>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</si>
  <si>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</si>
  <si>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</si>
  <si>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</si>
  <si>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</si>
  <si>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</si>
  <si>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</si>
  <si>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</si>
  <si>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</si>
  <si>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</si>
  <si>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</si>
  <si>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</si>
  <si>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</si>
  <si>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</si>
  <si>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</si>
  <si>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</si>
  <si>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</si>
  <si>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</si>
  <si>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</si>
  <si>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</si>
  <si>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</si>
  <si>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</si>
  <si>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</si>
  <si>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</si>
  <si>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</si>
  <si>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</si>
  <si>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</si>
  <si>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</si>
  <si>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</si>
  <si>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</si>
  <si>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</si>
  <si>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</si>
  <si>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</si>
  <si>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</si>
  <si>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</si>
  <si>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</si>
  <si>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</si>
  <si>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</si>
  <si>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</si>
  <si>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</si>
  <si>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</si>
  <si>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</si>
  <si>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</si>
  <si>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</si>
  <si>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</si>
  <si>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</si>
  <si>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</si>
  <si>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</si>
  <si>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</si>
  <si>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</si>
  <si>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</si>
  <si>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</si>
  <si>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</si>
  <si>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</si>
  <si>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</si>
  <si>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</si>
  <si>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</si>
  <si>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</si>
  <si>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</si>
  <si>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</si>
  <si>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</si>
  <si>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</si>
  <si>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</si>
  <si>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</si>
  <si>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</si>
  <si>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</si>
  <si>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</si>
  <si>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</si>
  <si>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</si>
  <si>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</si>
  <si>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</si>
  <si>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</si>
  <si>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</si>
  <si>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</si>
  <si>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</si>
  <si>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</si>
  <si>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</si>
  <si>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</si>
  <si>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</si>
  <si>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</si>
  <si>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</si>
  <si>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</si>
  <si>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</si>
  <si>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</si>
  <si>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</si>
  <si>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</si>
  <si>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</si>
  <si>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</si>
  <si>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</si>
  <si>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</si>
  <si>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</si>
  <si>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</si>
  <si>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</si>
  <si>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</si>
  <si>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</si>
  <si>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</si>
  <si>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</si>
  <si>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</si>
  <si>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</si>
  <si>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</si>
  <si>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</si>
  <si>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</si>
  <si>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</si>
  <si>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</si>
  <si>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</si>
  <si>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</si>
  <si>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</si>
  <si>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</si>
  <si>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</si>
  <si>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</si>
  <si>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</si>
  <si>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</si>
  <si>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</si>
  <si>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</si>
  <si>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</si>
  <si>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</si>
  <si>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</si>
  <si>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</si>
  <si>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</si>
  <si>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</si>
  <si>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</si>
  <si>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</si>
  <si>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</si>
  <si>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</si>
  <si>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</si>
  <si>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</si>
  <si>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</si>
  <si>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</si>
  <si>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</si>
  <si>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</si>
  <si>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</si>
  <si>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</si>
  <si>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</si>
  <si>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</si>
  <si>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</si>
  <si>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</si>
  <si>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</si>
  <si>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</si>
  <si>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</si>
  <si>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</si>
  <si>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</si>
  <si>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</si>
  <si>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</si>
  <si>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</si>
  <si>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</si>
  <si>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</si>
  <si>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</si>
  <si>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</si>
  <si>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</si>
  <si>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</si>
  <si>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</si>
  <si>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</si>
  <si>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</si>
  <si>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</si>
  <si>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</si>
  <si>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</si>
  <si>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</si>
  <si>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</si>
  <si>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</si>
  <si>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</si>
  <si>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</si>
  <si>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</si>
  <si>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</si>
  <si>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</si>
  <si>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</si>
  <si>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</si>
  <si>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</si>
  <si>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</si>
  <si>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</si>
  <si>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</si>
  <si>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</si>
  <si>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</si>
  <si>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</si>
  <si>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</si>
  <si>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</si>
  <si>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</si>
  <si>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</si>
  <si>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</si>
  <si>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</si>
  <si>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</si>
  <si>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</si>
  <si>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</si>
  <si>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</si>
  <si>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</si>
  <si>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</si>
  <si>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</si>
  <si>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</si>
  <si>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</si>
  <si>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</si>
  <si>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</si>
  <si>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</si>
  <si>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</si>
  <si>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</si>
  <si>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</si>
  <si>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</si>
  <si>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</si>
  <si>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</si>
  <si>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</si>
  <si>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</si>
  <si>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</si>
  <si>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</si>
  <si>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</si>
  <si>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</si>
  <si>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</si>
  <si>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</si>
  <si>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</si>
  <si>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</si>
  <si>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</si>
  <si>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</si>
  <si>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</si>
  <si>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</si>
  <si>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</si>
  <si>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</si>
  <si>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</si>
  <si>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</si>
  <si>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</si>
  <si>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</si>
  <si>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</si>
  <si>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</si>
  <si>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</si>
  <si>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</si>
  <si>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</si>
  <si>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</si>
  <si>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</si>
  <si>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</si>
  <si>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</si>
  <si>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</si>
  <si>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</si>
  <si>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</si>
  <si>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</si>
  <si>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</si>
  <si>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</si>
  <si>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</si>
  <si>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</si>
  <si>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</si>
  <si>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</si>
  <si>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</si>
  <si>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</si>
  <si>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</si>
  <si>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</si>
  <si>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</si>
  <si>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</si>
  <si>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</si>
  <si>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</si>
  <si>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</si>
  <si>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</si>
  <si>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</si>
  <si>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</si>
  <si>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</si>
  <si>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</si>
  <si>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</si>
  <si>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</si>
  <si>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</si>
  <si>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</si>
  <si>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</si>
  <si>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</si>
  <si>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</si>
  <si>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</si>
  <si>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</si>
  <si>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</si>
  <si>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</si>
  <si>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</si>
  <si>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</si>
  <si>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</si>
  <si>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</si>
  <si>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</si>
  <si>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</si>
  <si>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</si>
  <si>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</si>
  <si>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</si>
  <si>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</si>
  <si>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</si>
  <si>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</si>
  <si>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</si>
  <si>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</si>
  <si>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</si>
  <si>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</si>
  <si>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</si>
  <si>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</si>
  <si>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</si>
  <si>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</si>
  <si>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</si>
  <si>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</si>
  <si>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</si>
  <si>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</si>
  <si>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</si>
  <si>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</si>
  <si>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</si>
  <si>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</si>
  <si>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</si>
  <si>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</si>
  <si>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</si>
  <si>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</si>
  <si>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</si>
  <si>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</si>
  <si>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</si>
  <si>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</si>
  <si>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</si>
  <si>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</si>
  <si>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</si>
  <si>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</si>
  <si>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</si>
  <si>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</si>
  <si>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</si>
  <si>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</si>
  <si>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</si>
  <si>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</si>
  <si>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</si>
  <si>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</si>
  <si>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</si>
  <si>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</si>
  <si>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</si>
  <si>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</si>
  <si>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</si>
  <si>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</si>
  <si>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</si>
  <si>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</si>
  <si>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</si>
  <si>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</si>
  <si>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</si>
  <si>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</si>
  <si>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</si>
  <si>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</si>
  <si>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</si>
  <si>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</si>
  <si>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</si>
  <si>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</si>
  <si>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</si>
  <si>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</si>
  <si>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</si>
  <si>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</si>
  <si>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</si>
  <si>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</si>
  <si>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</si>
  <si>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</si>
  <si>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</si>
  <si>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</si>
  <si>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</si>
  <si>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</si>
  <si>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</si>
  <si>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</si>
  <si>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</si>
  <si>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</si>
  <si>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</si>
  <si>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</si>
  <si>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</si>
  <si>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</si>
  <si>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</si>
  <si>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</si>
  <si>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</si>
  <si>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</si>
  <si>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</si>
  <si>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</si>
  <si>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</si>
  <si>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</si>
  <si>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</si>
  <si>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</si>
  <si>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</si>
  <si>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</si>
  <si>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</si>
  <si>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</si>
  <si>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</si>
  <si>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</si>
  <si>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</si>
  <si>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</si>
  <si>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</si>
  <si>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</si>
  <si>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</si>
  <si>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</si>
  <si>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</si>
  <si>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</si>
  <si>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</si>
  <si>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</si>
  <si>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</si>
  <si>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</si>
  <si>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</si>
  <si>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</si>
  <si>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</si>
  <si>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</si>
  <si>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</si>
  <si>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</si>
  <si>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</si>
  <si>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</si>
  <si>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</si>
  <si>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</si>
  <si>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</si>
  <si>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</si>
  <si>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</si>
  <si>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</si>
  <si>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</si>
  <si>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</si>
  <si>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</si>
  <si>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</si>
  <si>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</si>
  <si>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</si>
  <si>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</si>
  <si>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</si>
  <si>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</si>
  <si>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</si>
  <si>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</si>
  <si>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</si>
  <si>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</si>
  <si>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</si>
  <si>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</si>
  <si>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</si>
  <si>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</si>
  <si>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</si>
  <si>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</si>
  <si>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</si>
  <si>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</si>
  <si>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</si>
  <si>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</si>
  <si>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</si>
  <si>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</si>
  <si>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</si>
  <si>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</si>
  <si>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</si>
  <si>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</si>
  <si>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</si>
  <si>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</si>
  <si>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</si>
  <si>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</si>
  <si>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</si>
  <si>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</si>
  <si>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</si>
  <si>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</si>
  <si>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</si>
  <si>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</si>
  <si>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</si>
  <si>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</si>
  <si>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</si>
  <si>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</si>
  <si>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</si>
  <si>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</si>
  <si>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</si>
  <si>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</si>
  <si>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</si>
  <si>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</si>
  <si>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</si>
  <si>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</si>
  <si>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</si>
  <si>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</si>
  <si>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</si>
  <si>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</si>
  <si>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</si>
  <si>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</si>
  <si>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</si>
  <si>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</si>
  <si>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</si>
  <si>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</si>
  <si>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</si>
  <si>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</si>
  <si>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</si>
  <si>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</si>
  <si>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</si>
  <si>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</si>
  <si>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</si>
  <si>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</si>
  <si>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</si>
  <si>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</si>
  <si>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</si>
  <si>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</si>
  <si>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</si>
  <si>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</si>
  <si>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</si>
  <si>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</si>
  <si>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</si>
  <si>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</si>
  <si>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</si>
  <si>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</si>
  <si>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</si>
  <si>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</si>
  <si>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</si>
  <si>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</si>
  <si>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</si>
  <si>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</si>
  <si>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</si>
  <si>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</si>
  <si>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</si>
  <si>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</si>
  <si>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</si>
  <si>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</si>
  <si>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</si>
  <si>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</si>
  <si>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</si>
  <si>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</si>
  <si>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</si>
  <si>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</si>
  <si>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</si>
  <si>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</si>
  <si>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</si>
  <si>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</si>
  <si>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</si>
  <si>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</si>
  <si>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</si>
  <si>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</si>
  <si>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</si>
  <si>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</si>
  <si>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</si>
  <si>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</si>
  <si>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</si>
  <si>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</si>
  <si>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</si>
  <si>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</si>
  <si>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</si>
  <si>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</si>
  <si>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</si>
  <si>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</si>
  <si>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</si>
  <si>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</si>
  <si>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</si>
  <si>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</si>
  <si>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</si>
  <si>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</si>
  <si>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</si>
  <si>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</si>
  <si>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</si>
  <si>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</si>
  <si>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</si>
  <si>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</si>
  <si>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</si>
  <si>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</si>
  <si>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</si>
  <si>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</si>
  <si>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</si>
  <si>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</si>
  <si>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</si>
  <si>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</si>
  <si>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</si>
  <si>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</si>
  <si>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</si>
  <si>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</si>
  <si>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</si>
  <si>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</si>
  <si>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</si>
  <si>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</si>
  <si>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</si>
  <si>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</si>
  <si>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</si>
  <si>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</si>
  <si>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</si>
  <si>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</si>
  <si>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</si>
  <si>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</si>
  <si>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</si>
  <si>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</si>
  <si>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</si>
  <si>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</si>
  <si>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</si>
  <si>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</si>
  <si>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</si>
  <si>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</si>
  <si>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</si>
  <si>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</si>
  <si>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</si>
  <si>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</si>
  <si>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</si>
  <si>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</si>
  <si>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</si>
  <si>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</si>
  <si>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</si>
  <si>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</si>
  <si>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</si>
  <si>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</si>
  <si>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</si>
  <si>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</si>
  <si>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</si>
  <si>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</si>
  <si>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</si>
  <si>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</si>
  <si>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</si>
  <si>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</si>
  <si>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</si>
  <si>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</si>
  <si>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</si>
  <si>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</si>
  <si>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</si>
  <si>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</si>
  <si>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</si>
  <si>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</si>
  <si>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</si>
  <si>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</si>
  <si>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</si>
  <si>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</si>
  <si>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</si>
  <si>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</si>
  <si>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</si>
  <si>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</si>
  <si>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</si>
  <si>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</si>
  <si>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</si>
  <si>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</si>
  <si>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</si>
  <si>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</si>
  <si>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</si>
  <si>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</si>
  <si>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</si>
  <si>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</si>
  <si>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</si>
  <si>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</si>
  <si>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</si>
  <si>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</si>
  <si>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</si>
  <si>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</si>
  <si>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</si>
  <si>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</si>
  <si>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</si>
  <si>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</si>
  <si>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</si>
  <si>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</si>
  <si>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</si>
  <si>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</si>
  <si>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</si>
  <si>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</si>
  <si>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</si>
  <si>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</si>
  <si>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</si>
  <si>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</si>
  <si>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</si>
  <si>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</si>
  <si>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</si>
  <si>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</si>
  <si>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</si>
  <si>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</si>
  <si>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</si>
  <si>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</si>
  <si>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</si>
  <si>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</si>
  <si>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</si>
  <si>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</si>
  <si>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</si>
  <si>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</si>
  <si>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</si>
  <si>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</si>
  <si>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</si>
  <si>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</si>
  <si>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</si>
  <si>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</si>
  <si>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</si>
  <si>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</si>
  <si>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</si>
  <si>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</si>
  <si>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</si>
  <si>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</si>
  <si>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</si>
  <si>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</si>
  <si>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</si>
  <si>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</si>
  <si>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</si>
  <si>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</si>
  <si>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</si>
  <si>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</si>
  <si>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</si>
  <si>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</si>
  <si>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</si>
  <si>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</si>
  <si>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</si>
  <si>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</si>
  <si>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</si>
  <si>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</si>
  <si>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</si>
  <si>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</si>
  <si>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</si>
  <si>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</si>
  <si>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</si>
  <si>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</si>
  <si>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</si>
  <si>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</si>
  <si>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</si>
  <si>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</si>
  <si>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</si>
  <si>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</si>
  <si>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</si>
  <si>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</si>
  <si>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</si>
  <si>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</si>
  <si>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</si>
  <si>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</si>
  <si>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</si>
  <si>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</si>
  <si>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</si>
  <si>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</si>
  <si>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</si>
  <si>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</si>
  <si>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</si>
  <si>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</si>
  <si>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</si>
  <si>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</si>
  <si>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</si>
  <si>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</si>
  <si>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</si>
  <si>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</si>
  <si>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</si>
  <si>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</si>
  <si>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</si>
  <si>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</si>
  <si>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</si>
  <si>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</si>
  <si>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</si>
  <si>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</si>
  <si>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</si>
  <si>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</si>
  <si>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</si>
  <si>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</si>
  <si>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</si>
  <si>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</si>
  <si>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</si>
  <si>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</si>
  <si>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</si>
  <si>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</si>
  <si>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</si>
  <si>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</si>
  <si>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</si>
  <si>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</si>
  <si>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</si>
  <si>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</si>
  <si>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</si>
  <si>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</si>
  <si>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</si>
  <si>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</si>
  <si>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</si>
  <si>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</si>
  <si>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</si>
  <si>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</si>
  <si>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</si>
  <si>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</si>
  <si>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</si>
  <si>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</si>
  <si>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</si>
  <si>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</si>
  <si>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</si>
  <si>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</si>
  <si>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</si>
  <si>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</si>
  <si>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</si>
  <si>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</si>
  <si>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</si>
  <si>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</si>
  <si>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</si>
  <si>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</si>
  <si>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</si>
  <si>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</si>
  <si>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</si>
  <si>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</si>
  <si>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</si>
  <si>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</si>
  <si>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</si>
  <si>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</si>
  <si>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</si>
  <si>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</si>
  <si>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</si>
  <si>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</si>
  <si>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</si>
  <si>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</si>
  <si>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</si>
  <si>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</si>
  <si>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</si>
  <si>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</si>
  <si>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</si>
  <si>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</si>
  <si>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</si>
  <si>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</si>
  <si>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</si>
  <si>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</si>
  <si>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</si>
  <si>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</si>
  <si>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</si>
  <si>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</si>
  <si>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</si>
  <si>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</si>
  <si>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</si>
  <si>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</si>
  <si>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</si>
  <si>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</si>
  <si>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</si>
  <si>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</si>
  <si>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</si>
  <si>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</si>
  <si>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</si>
  <si>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</si>
  <si>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</si>
  <si>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</si>
  <si>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</si>
  <si>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</si>
  <si>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</si>
  <si>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</si>
  <si>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</si>
  <si>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</si>
  <si>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</si>
  <si>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</si>
  <si>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</si>
  <si>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</si>
  <si>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</si>
  <si>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</si>
  <si>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</si>
  <si>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</si>
  <si>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</si>
  <si>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</si>
  <si>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</si>
  <si>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</si>
  <si>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</si>
  <si>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</si>
  <si>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</si>
  <si>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</si>
  <si>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</si>
  <si>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</si>
  <si>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</si>
  <si>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</si>
  <si>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</si>
  <si>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</si>
  <si>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</si>
  <si>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</si>
  <si>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</si>
  <si>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</si>
  <si>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</si>
  <si>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</si>
  <si>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</si>
  <si>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</si>
  <si>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</si>
  <si>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</si>
  <si>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</si>
  <si>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</si>
  <si>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</si>
  <si>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</si>
  <si>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</si>
  <si>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</si>
  <si>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</si>
  <si>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</si>
  <si>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</si>
  <si>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</si>
  <si>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</si>
  <si>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</si>
  <si>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</si>
  <si>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</si>
  <si>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</si>
  <si>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</si>
  <si>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</si>
  <si>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</si>
  <si>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</si>
  <si>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</si>
  <si>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</si>
  <si>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</si>
  <si>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</si>
  <si>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</si>
  <si>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</si>
  <si>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</si>
  <si>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</si>
  <si>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</si>
  <si>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</si>
  <si>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</si>
  <si>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</si>
  <si>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</si>
  <si>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</si>
  <si>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</si>
  <si>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</si>
  <si>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</si>
  <si>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</si>
  <si>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</si>
  <si>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</si>
  <si>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</si>
  <si>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</si>
  <si>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</si>
  <si>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</si>
  <si>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</si>
  <si>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</si>
  <si>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</si>
  <si>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</si>
  <si>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</si>
  <si>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</si>
  <si>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</si>
  <si>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</si>
  <si>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</si>
  <si>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</si>
  <si>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</si>
  <si>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</si>
  <si>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</si>
  <si>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</si>
  <si>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</si>
  <si>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</si>
  <si>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</si>
  <si>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</si>
  <si>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</si>
  <si>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</si>
  <si>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</si>
  <si>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</si>
  <si>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</si>
  <si>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</si>
  <si>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</si>
  <si>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</si>
  <si>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</si>
  <si>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</si>
  <si>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</si>
  <si>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</si>
  <si>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</si>
  <si>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</si>
  <si>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</si>
  <si>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</si>
  <si>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</si>
  <si>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</si>
  <si>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</si>
  <si>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</si>
  <si>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</si>
  <si>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</si>
  <si>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</si>
  <si>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</si>
  <si>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</si>
  <si>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</si>
  <si>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</si>
  <si>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</si>
  <si>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</si>
  <si>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</si>
  <si>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</si>
  <si>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</si>
  <si>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</si>
  <si>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</si>
  <si>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</si>
  <si>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</si>
  <si>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</si>
  <si>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</si>
  <si>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</si>
  <si>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</si>
  <si>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</si>
  <si>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</si>
  <si>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</si>
  <si>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</si>
  <si>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</si>
  <si>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</si>
  <si>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</si>
  <si>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</si>
  <si>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</si>
  <si>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</si>
  <si>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</si>
  <si>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</si>
  <si>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</si>
  <si>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</si>
  <si>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</si>
  <si>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</si>
  <si>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</si>
  <si>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</si>
  <si>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</si>
  <si>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</si>
  <si>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</si>
  <si>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</si>
  <si>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</si>
  <si>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</si>
  <si>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</si>
  <si>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</si>
  <si>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</si>
  <si>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</si>
  <si>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</si>
  <si>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</si>
  <si>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</si>
  <si>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</si>
  <si>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</si>
  <si>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</si>
  <si>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</si>
  <si>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</si>
  <si>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</si>
  <si>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</si>
  <si>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</si>
  <si>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</si>
  <si>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</si>
  <si>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</si>
  <si>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</si>
  <si>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</si>
  <si>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</si>
  <si>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</si>
  <si>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</si>
  <si>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</si>
  <si>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</si>
  <si>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</si>
  <si>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</si>
  <si>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</si>
  <si>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</si>
  <si>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</si>
  <si>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</si>
  <si>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</si>
  <si>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</si>
  <si>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</si>
  <si>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</si>
  <si>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</si>
  <si>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</si>
  <si>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</si>
  <si>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</si>
  <si>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</si>
  <si>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</si>
  <si>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</si>
  <si>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</si>
  <si>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</si>
  <si>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</si>
  <si>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</si>
  <si>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</si>
  <si>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</si>
  <si>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</si>
  <si>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</si>
  <si>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</si>
  <si>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</si>
  <si>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</si>
  <si>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</si>
  <si>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</si>
  <si>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</si>
  <si>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</si>
  <si>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</si>
  <si>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</si>
  <si>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</si>
  <si>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</si>
  <si>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</si>
  <si>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</si>
  <si>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</si>
  <si>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</si>
  <si>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</si>
  <si>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</si>
  <si>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</si>
  <si>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</si>
  <si>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</si>
  <si>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</si>
  <si>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</si>
  <si>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</si>
  <si>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</si>
  <si>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</si>
  <si>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</si>
  <si>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</si>
  <si>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</si>
  <si>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</si>
  <si>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</si>
  <si>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</si>
  <si>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</si>
  <si>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</si>
  <si>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</si>
  <si>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</si>
  <si>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</si>
  <si>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</si>
  <si>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</si>
  <si>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</si>
  <si>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</si>
  <si>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</si>
  <si>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</si>
  <si>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</si>
  <si>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</si>
  <si>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</si>
  <si>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</si>
  <si>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</si>
  <si>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</si>
  <si>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</si>
  <si>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</si>
  <si>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</si>
  <si>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</si>
  <si>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</si>
  <si>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</si>
  <si>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</si>
  <si>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</si>
  <si>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</si>
  <si>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</si>
  <si>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</si>
  <si>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</si>
  <si>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</si>
  <si>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</si>
  <si>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</si>
  <si>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</si>
  <si>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</si>
  <si>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</si>
  <si>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</si>
  <si>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</si>
  <si>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</si>
  <si>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</si>
  <si>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</si>
  <si>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</si>
  <si>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</si>
  <si>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</si>
  <si>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</si>
  <si>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</si>
  <si>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</si>
  <si>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</si>
  <si>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</si>
  <si>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</si>
  <si>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</si>
  <si>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</si>
  <si>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</si>
  <si>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</si>
  <si>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</si>
  <si>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</si>
  <si>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</si>
  <si>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</si>
  <si>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</si>
  <si>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</si>
  <si>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</si>
  <si>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</si>
  <si>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</si>
  <si>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</si>
  <si>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</si>
  <si>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</si>
  <si>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</si>
  <si>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</si>
  <si>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</si>
  <si>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</si>
  <si>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</si>
  <si>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</si>
  <si>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</si>
  <si>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</si>
  <si>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</si>
  <si>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</si>
  <si>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</si>
  <si>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</si>
  <si>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</si>
  <si>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</si>
  <si>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</si>
  <si>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</si>
  <si>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</si>
  <si>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</si>
  <si>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</si>
  <si>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</si>
  <si>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</si>
  <si>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</si>
  <si>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</si>
  <si>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</si>
  <si>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</si>
  <si>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</si>
  <si>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</si>
  <si>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</si>
  <si>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</si>
  <si>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</si>
  <si>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</si>
  <si>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</si>
  <si>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</si>
  <si>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</si>
  <si>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</si>
  <si>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</si>
  <si>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</si>
  <si>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</si>
  <si>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</si>
  <si>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</si>
  <si>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</si>
  <si>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</si>
  <si>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</si>
  <si>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</si>
  <si>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</si>
  <si>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</si>
  <si>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</si>
  <si>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</si>
  <si>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</si>
  <si>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</si>
  <si>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</si>
  <si>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</si>
  <si>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</si>
  <si>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</si>
  <si>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</si>
  <si>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</si>
  <si>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</si>
  <si>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</si>
  <si>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</si>
  <si>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</si>
  <si>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</si>
  <si>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</si>
  <si>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</si>
  <si>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</si>
  <si>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</si>
  <si>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</si>
  <si>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</si>
  <si>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</si>
  <si>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</si>
  <si>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</si>
  <si>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</si>
  <si>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</si>
  <si>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</si>
  <si>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</si>
  <si>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</si>
  <si>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</si>
  <si>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</si>
  <si>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</si>
  <si>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</si>
  <si>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</si>
  <si>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</si>
  <si>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</si>
  <si>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</si>
  <si>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</si>
  <si>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</si>
  <si>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</si>
  <si>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</si>
  <si>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</si>
  <si>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</si>
  <si>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</si>
  <si>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</si>
  <si>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</si>
  <si>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</si>
  <si>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</si>
  <si>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</si>
  <si>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</si>
  <si>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</si>
  <si>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</si>
  <si>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</si>
  <si>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</si>
  <si>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</si>
  <si>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</si>
  <si>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</si>
  <si>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</si>
  <si>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</si>
  <si>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</si>
  <si>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</si>
  <si>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</si>
  <si>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</si>
  <si>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</si>
  <si>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</si>
  <si>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</si>
  <si>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</si>
  <si>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</si>
  <si>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</si>
  <si>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</si>
  <si>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</si>
  <si>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</si>
  <si>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</si>
  <si>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</si>
  <si>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</si>
  <si>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</si>
  <si>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</si>
  <si>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</si>
  <si>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</si>
  <si>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</si>
  <si>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</si>
  <si>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</si>
  <si>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</si>
  <si>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</si>
  <si>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</si>
  <si>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</si>
  <si>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</si>
  <si>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</si>
  <si>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</si>
  <si>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</si>
  <si>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</si>
  <si>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</si>
  <si>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</si>
  <si>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</si>
  <si>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</si>
  <si>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</si>
  <si>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</si>
  <si>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</si>
  <si>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</si>
  <si>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</si>
  <si>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</si>
  <si>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</si>
  <si>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</si>
  <si>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</si>
  <si>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</si>
  <si>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</si>
  <si>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</si>
  <si>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</si>
  <si>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</si>
  <si>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</si>
  <si>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</si>
  <si>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</si>
  <si>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</si>
  <si>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</si>
  <si>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</si>
  <si>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</si>
  <si>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</si>
  <si>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</si>
  <si>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</si>
  <si>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</si>
  <si>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</si>
  <si>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</si>
  <si>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</si>
  <si>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</si>
  <si>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</si>
  <si>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</si>
  <si>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</si>
  <si>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</si>
  <si>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</si>
  <si>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</si>
  <si>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</si>
  <si>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</si>
  <si>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</si>
  <si>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</si>
  <si>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</si>
  <si>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</si>
  <si>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</si>
  <si>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</si>
  <si>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</si>
  <si>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</si>
  <si>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</si>
  <si>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</si>
  <si>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</si>
  <si>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</si>
  <si>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</si>
  <si>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</si>
  <si>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</si>
  <si>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</si>
  <si>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</si>
  <si>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</si>
  <si>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</si>
  <si>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</si>
  <si>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</si>
  <si>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</si>
  <si>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</si>
  <si>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</si>
  <si>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</si>
  <si>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</si>
  <si>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</si>
  <si>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</si>
  <si>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</si>
  <si>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</si>
  <si>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</si>
  <si>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</si>
  <si>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</si>
  <si>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</si>
  <si>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</si>
  <si>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</si>
  <si>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</si>
  <si>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</si>
  <si>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</si>
  <si>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</si>
  <si>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</si>
  <si>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</si>
  <si>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</si>
  <si>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</si>
  <si>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</si>
  <si>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</si>
  <si>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</si>
  <si>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</si>
  <si>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</si>
  <si>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</si>
  <si>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</si>
  <si>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</si>
  <si>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</si>
  <si>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</si>
  <si>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</si>
  <si>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</si>
  <si>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</si>
  <si>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</si>
  <si>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</si>
  <si>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</si>
  <si>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</si>
  <si>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</si>
  <si>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</si>
  <si>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</si>
  <si>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</si>
  <si>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</si>
  <si>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</si>
  <si>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</si>
  <si>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</si>
  <si>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</si>
  <si>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</si>
  <si>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</si>
  <si>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</si>
  <si>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</si>
  <si>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</si>
  <si>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</si>
  <si>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</si>
  <si>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</si>
  <si>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</si>
  <si>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</si>
  <si>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</si>
  <si>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</si>
  <si>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</si>
  <si>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</si>
  <si>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</si>
  <si>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</si>
  <si>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</si>
  <si>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</si>
  <si>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</si>
  <si>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</si>
  <si>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</si>
  <si>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</si>
  <si>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</si>
  <si>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</si>
  <si>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</si>
  <si>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</si>
  <si>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</si>
  <si>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</si>
  <si>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</si>
  <si>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</si>
  <si>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</si>
  <si>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</si>
  <si>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</si>
  <si>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</si>
  <si>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</si>
  <si>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</si>
  <si>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</si>
  <si>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</si>
  <si>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</si>
  <si>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</si>
  <si>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</si>
  <si>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</si>
  <si>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</si>
  <si>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</si>
  <si>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</si>
  <si>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</si>
  <si>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</si>
  <si>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</si>
  <si>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</si>
  <si>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</si>
  <si>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</si>
  <si>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</si>
  <si>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</si>
  <si>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</si>
  <si>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</si>
  <si>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</si>
  <si>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</si>
  <si>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</si>
  <si>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</si>
  <si>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</si>
  <si>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</si>
  <si>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</si>
  <si>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</si>
  <si>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</si>
  <si>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</si>
  <si>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</si>
  <si>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</si>
  <si>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</si>
  <si>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</si>
  <si>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</si>
  <si>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</si>
  <si>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</si>
  <si>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</si>
  <si>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</si>
  <si>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</si>
  <si>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</si>
  <si>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</si>
  <si>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</si>
  <si>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</si>
  <si>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</si>
  <si>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</si>
  <si>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</si>
  <si>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</si>
  <si>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</si>
  <si>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</si>
  <si>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</si>
  <si>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</si>
  <si>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</si>
  <si>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</si>
  <si>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</si>
  <si>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</si>
  <si>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</si>
  <si>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</si>
  <si>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</si>
  <si>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</si>
  <si>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</si>
  <si>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</si>
  <si>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</si>
  <si>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</si>
  <si>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</si>
  <si>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</si>
  <si>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</si>
  <si>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</si>
  <si>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</si>
  <si>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</si>
  <si>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</si>
  <si>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</si>
  <si>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</si>
  <si>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</si>
  <si>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</si>
  <si>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</si>
  <si>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</si>
  <si>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</si>
  <si>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</si>
  <si>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</si>
  <si>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</si>
  <si>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</si>
  <si>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</si>
  <si>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</si>
  <si>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</si>
  <si>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</si>
  <si>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</si>
  <si>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</si>
  <si>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</si>
  <si>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</si>
  <si>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</si>
  <si>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</si>
  <si>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</si>
  <si>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</si>
  <si>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</si>
  <si>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</si>
  <si>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</si>
  <si>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</si>
  <si>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</si>
  <si>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</si>
  <si>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</si>
  <si>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</si>
  <si>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</si>
  <si>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</si>
  <si>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</si>
  <si>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</si>
  <si>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</si>
  <si>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</si>
  <si>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</si>
  <si>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</si>
  <si>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</si>
  <si>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</si>
  <si>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</si>
  <si>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</si>
  <si>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</si>
  <si>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</si>
  <si>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</si>
  <si>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</si>
  <si>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</si>
  <si>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</si>
  <si>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</si>
  <si>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</si>
  <si>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</si>
  <si>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</si>
  <si>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</si>
  <si>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</si>
  <si>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</si>
  <si>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</si>
  <si>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</si>
  <si>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</si>
  <si>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</si>
  <si>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</si>
  <si>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</si>
  <si>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</si>
  <si>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</si>
  <si>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</si>
  <si>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</si>
  <si>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</si>
  <si>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</si>
  <si>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</si>
  <si>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</si>
  <si>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</si>
  <si>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</si>
  <si>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</si>
  <si>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</si>
  <si>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</si>
  <si>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</si>
  <si>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</si>
  <si>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</si>
  <si>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</si>
  <si>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</si>
  <si>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</si>
  <si>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</si>
  <si>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</si>
  <si>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</si>
  <si>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</si>
  <si>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</si>
  <si>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</si>
  <si>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</si>
  <si>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</si>
  <si>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</si>
  <si>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</si>
  <si>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</si>
  <si>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</si>
  <si>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</si>
  <si>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</si>
  <si>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</si>
  <si>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</si>
  <si>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</si>
  <si>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</si>
  <si>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</si>
  <si>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</si>
  <si>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</si>
  <si>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</si>
  <si>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</si>
  <si>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</si>
  <si>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</si>
  <si>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</si>
  <si>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</si>
  <si>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</si>
  <si>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</si>
  <si>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</si>
  <si>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</si>
  <si>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</si>
  <si>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</si>
  <si>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</si>
  <si>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</si>
  <si>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</si>
  <si>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</si>
  <si>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</si>
  <si>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</si>
  <si>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</si>
  <si>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</si>
  <si>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</si>
  <si>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</si>
  <si>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</si>
  <si>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</si>
  <si>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</si>
  <si>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</si>
  <si>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</si>
  <si>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</si>
  <si>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</si>
  <si>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</si>
  <si>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</si>
  <si>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</si>
  <si>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</si>
  <si>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</si>
  <si>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</si>
  <si>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</si>
  <si>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</si>
  <si>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</si>
  <si>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</si>
  <si>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</si>
  <si>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</si>
  <si>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</si>
  <si>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</si>
  <si>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</si>
  <si>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</si>
  <si>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</si>
  <si>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</si>
  <si>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</si>
  <si>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</si>
  <si>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</si>
  <si>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</si>
  <si>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</si>
  <si>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</si>
  <si>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</si>
  <si>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</si>
  <si>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</si>
  <si>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</si>
  <si>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</si>
  <si>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</si>
  <si>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</si>
  <si>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</si>
  <si>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</si>
  <si>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</si>
  <si>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</si>
  <si>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</si>
  <si>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</si>
  <si>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</si>
  <si>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</si>
  <si>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</si>
  <si>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</si>
  <si>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</si>
  <si>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</si>
  <si>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</si>
  <si>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</si>
  <si>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</si>
  <si>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</si>
  <si>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</si>
  <si>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</si>
  <si>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</si>
  <si>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</si>
  <si>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</si>
  <si>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</si>
  <si>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</si>
  <si>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</si>
  <si>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</si>
  <si>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</si>
  <si>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</si>
  <si>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</si>
  <si>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</si>
  <si>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</si>
  <si>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</si>
  <si>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</si>
  <si>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</si>
  <si>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</si>
  <si>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</si>
  <si>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</si>
  <si>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</si>
  <si>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</si>
  <si>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</si>
  <si>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</si>
  <si>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</si>
  <si>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</si>
  <si>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</si>
  <si>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</si>
  <si>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</si>
  <si>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</si>
  <si>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</si>
  <si>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</si>
  <si>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</si>
  <si>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</si>
  <si>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</si>
  <si>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</si>
  <si>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</si>
  <si>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</si>
  <si>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</si>
  <si>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</si>
  <si>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</si>
  <si>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</si>
  <si>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</si>
  <si>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</si>
  <si>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</si>
  <si>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</si>
  <si>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</si>
  <si>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</si>
  <si>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</si>
  <si>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</si>
  <si>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</si>
  <si>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</si>
  <si>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</si>
  <si>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</si>
  <si>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</si>
  <si>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</si>
  <si>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</si>
  <si>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</si>
  <si>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</si>
  <si>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</si>
  <si>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</si>
  <si>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</si>
  <si>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</si>
  <si>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</si>
  <si>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</si>
  <si>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</si>
  <si>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</si>
  <si>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</si>
  <si>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</si>
  <si>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</si>
  <si>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</si>
  <si>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</si>
  <si>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</si>
  <si>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</si>
  <si>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</si>
  <si>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</si>
  <si>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</si>
  <si>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</si>
  <si>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</si>
  <si>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</si>
  <si>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</si>
  <si>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</si>
  <si>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</si>
  <si>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</si>
  <si>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</si>
  <si>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</si>
  <si>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</si>
  <si>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</si>
  <si>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</si>
  <si>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</si>
  <si>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</si>
  <si>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</si>
  <si>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</si>
  <si>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</si>
  <si>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</si>
  <si>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</si>
  <si>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</si>
  <si>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</si>
  <si>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</si>
  <si>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</si>
  <si>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</si>
  <si>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</si>
  <si>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</si>
  <si>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</si>
  <si>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</si>
  <si>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</si>
  <si>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</si>
  <si>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</si>
  <si>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</si>
  <si>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</si>
  <si>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</si>
  <si>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</si>
  <si>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</si>
  <si>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</si>
  <si>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</si>
  <si>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</si>
  <si>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</si>
  <si>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</si>
  <si>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</si>
  <si>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</si>
  <si>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</si>
  <si>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</si>
  <si>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</si>
  <si>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</si>
  <si>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</si>
  <si>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</si>
  <si>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</si>
  <si>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</si>
  <si>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</si>
  <si>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</si>
  <si>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</si>
  <si>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</si>
  <si>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</si>
  <si>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</si>
  <si>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</si>
  <si>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</si>
  <si>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</si>
  <si>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</si>
  <si>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</si>
  <si>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</si>
  <si>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</si>
  <si>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</si>
  <si>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</si>
  <si>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</si>
  <si>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</si>
  <si>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</si>
  <si>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</si>
  <si>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</si>
  <si>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</si>
  <si>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</si>
  <si>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</si>
  <si>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</si>
  <si>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</si>
  <si>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</si>
  <si>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</si>
  <si>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</si>
  <si>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</si>
  <si>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</si>
  <si>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</si>
  <si>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</si>
  <si>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</si>
  <si>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</si>
  <si>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</si>
  <si>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</si>
  <si>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</si>
  <si>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</si>
  <si>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</si>
  <si>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</si>
  <si>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</si>
  <si>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</si>
  <si>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</si>
  <si>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</si>
  <si>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</si>
  <si>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</si>
  <si>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</si>
  <si>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</si>
  <si>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</si>
  <si>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</si>
  <si>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</si>
  <si>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</si>
  <si>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</si>
  <si>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</si>
  <si>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</si>
  <si>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</si>
  <si>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</si>
  <si>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</si>
  <si>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</si>
  <si>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</si>
  <si>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</si>
  <si>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</si>
  <si>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</si>
  <si>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</si>
  <si>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</si>
  <si>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</si>
  <si>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</si>
  <si>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</si>
  <si>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</si>
  <si>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</si>
  <si>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</si>
  <si>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</si>
  <si>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</si>
  <si>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</si>
  <si>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</si>
  <si>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</si>
  <si>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</si>
  <si>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</si>
  <si>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</si>
  <si>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</si>
  <si>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</si>
  <si>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</si>
  <si>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</si>
  <si>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</si>
  <si>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</si>
  <si>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</si>
  <si>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</si>
  <si>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</si>
  <si>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</si>
  <si>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</si>
  <si>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</si>
  <si>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</si>
  <si>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</si>
  <si>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</si>
  <si>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</si>
  <si>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</si>
  <si>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</si>
  <si>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</si>
  <si>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</si>
  <si>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</si>
  <si>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</si>
  <si>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</si>
  <si>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</si>
  <si>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</si>
  <si>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</si>
  <si>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</si>
  <si>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</si>
  <si>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</si>
  <si>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</si>
  <si>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</si>
  <si>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</si>
  <si>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</si>
  <si>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</si>
  <si>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</si>
  <si>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</si>
  <si>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</si>
  <si>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</si>
  <si>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</si>
  <si>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</si>
  <si>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</si>
  <si>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</si>
  <si>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</si>
  <si>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</si>
  <si>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</si>
  <si>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</si>
  <si>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</si>
  <si>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</si>
  <si>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</si>
  <si>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</si>
  <si>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</si>
  <si>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</si>
  <si>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</si>
  <si>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</si>
  <si>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</si>
  <si>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</si>
  <si>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</si>
  <si>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</si>
  <si>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</si>
  <si>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</si>
  <si>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</si>
  <si>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</si>
  <si>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</si>
  <si>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</si>
  <si>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</si>
  <si>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</si>
  <si>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</si>
  <si>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</si>
  <si>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</si>
  <si>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</si>
  <si>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</si>
  <si>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</si>
  <si>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</si>
  <si>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</si>
  <si>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</si>
  <si>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</si>
  <si>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</si>
  <si>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</si>
  <si>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</si>
  <si>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</si>
  <si>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</si>
  <si>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</si>
  <si>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</si>
  <si>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</si>
  <si>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</si>
  <si>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</si>
  <si>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</si>
  <si>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</si>
  <si>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</si>
  <si>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</si>
  <si>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</si>
  <si>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</si>
  <si>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</si>
  <si>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</si>
  <si>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</si>
  <si>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</si>
  <si>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</si>
  <si>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</si>
  <si>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</si>
  <si>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</si>
  <si>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</si>
  <si>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</si>
  <si>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</si>
  <si>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</si>
  <si>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</si>
  <si>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</si>
  <si>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</si>
  <si>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</si>
  <si>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</si>
  <si>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</si>
  <si>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</si>
  <si>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</si>
  <si>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</si>
  <si>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</si>
  <si>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</si>
  <si>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</si>
  <si>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</si>
  <si>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</si>
  <si>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</si>
  <si>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</si>
  <si>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</si>
  <si>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</si>
  <si>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</si>
  <si>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</si>
  <si>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</si>
  <si>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</si>
  <si>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</si>
  <si>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</si>
  <si>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</si>
  <si>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</si>
  <si>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</si>
  <si>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</si>
  <si>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</si>
  <si>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</si>
  <si>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</si>
  <si>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</si>
  <si>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</si>
  <si>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</si>
  <si>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</si>
  <si>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</si>
  <si>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</si>
  <si>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</si>
  <si>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</si>
  <si>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</si>
  <si>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</si>
  <si>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</si>
  <si>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</si>
  <si>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</si>
  <si>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</si>
  <si>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</si>
  <si>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</si>
  <si>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</si>
  <si>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</si>
  <si>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</si>
  <si>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</si>
  <si>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</si>
  <si>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</si>
  <si>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</si>
  <si>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</si>
  <si>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</si>
  <si>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</si>
  <si>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</si>
  <si>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</si>
  <si>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</si>
  <si>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</si>
  <si>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</si>
  <si>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</si>
  <si>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</si>
  <si>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</si>
  <si>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</si>
  <si>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</si>
  <si>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</si>
  <si>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</si>
  <si>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</si>
  <si>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</si>
  <si>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</si>
  <si>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</si>
  <si>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</si>
  <si>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</si>
  <si>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</si>
  <si>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</si>
  <si>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</si>
  <si>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</si>
  <si>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</si>
  <si>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</si>
  <si>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</si>
  <si>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</si>
  <si>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</si>
  <si>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</si>
  <si>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</si>
  <si>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</si>
  <si>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</si>
  <si>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</si>
  <si>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</si>
  <si>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</si>
  <si>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</si>
  <si>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</si>
  <si>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</si>
  <si>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</si>
  <si>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</si>
  <si>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</si>
  <si>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</si>
  <si>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</si>
  <si>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</si>
  <si>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</si>
  <si>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</si>
  <si>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</si>
  <si>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</si>
  <si>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</si>
  <si>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</si>
  <si>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</si>
  <si>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</si>
  <si>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</si>
  <si>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</si>
  <si>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</si>
  <si>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</si>
  <si>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</si>
  <si>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</si>
  <si>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</si>
  <si>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</si>
  <si>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</si>
  <si>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</si>
  <si>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</si>
  <si>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</si>
  <si>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</si>
  <si>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</si>
  <si>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</si>
  <si>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</si>
  <si>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</si>
  <si>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</si>
  <si>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</si>
  <si>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</si>
  <si>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</si>
  <si>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</si>
  <si>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</si>
  <si>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</si>
  <si>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</si>
  <si>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</si>
  <si>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</si>
  <si>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</si>
  <si>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</si>
  <si>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</si>
  <si>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</si>
  <si>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</si>
  <si>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</si>
  <si>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</si>
  <si>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</si>
  <si>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</si>
  <si>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</si>
  <si>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</si>
  <si>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</si>
  <si>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</si>
  <si>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</si>
  <si>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</si>
  <si>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</si>
  <si>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</si>
  <si>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</si>
  <si>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</si>
  <si>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</si>
  <si>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</si>
  <si>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</si>
  <si>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</si>
  <si>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</si>
  <si>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</si>
  <si>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</si>
  <si>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</si>
  <si>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</si>
  <si>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</si>
  <si>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</si>
  <si>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</si>
  <si>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</si>
  <si>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</si>
  <si>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</si>
  <si>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</si>
  <si>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</si>
  <si>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</si>
  <si>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</si>
  <si>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</si>
  <si>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</si>
  <si>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</si>
  <si>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</si>
  <si>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</si>
  <si>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</si>
  <si>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</si>
  <si>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</si>
  <si>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</si>
  <si>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</si>
  <si>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</si>
  <si>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</si>
  <si>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</si>
  <si>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</si>
  <si>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</si>
  <si>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</si>
  <si>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</si>
  <si>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</si>
  <si>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</si>
  <si>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</si>
  <si>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</si>
  <si>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</si>
  <si>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</si>
  <si>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</si>
  <si>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</si>
  <si>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</si>
  <si>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</si>
  <si>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</si>
  <si>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</si>
  <si>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</si>
  <si>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</si>
  <si>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</si>
  <si>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</si>
  <si>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</si>
  <si>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</si>
  <si>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</si>
  <si>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</si>
  <si>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</si>
  <si>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</si>
  <si>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</si>
  <si>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</si>
  <si>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</si>
  <si>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</si>
  <si>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</si>
  <si>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</si>
  <si>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</si>
  <si>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</si>
  <si>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</si>
  <si>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</si>
  <si>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</si>
  <si>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</si>
  <si>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</si>
  <si>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</si>
  <si>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</si>
  <si>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</si>
  <si>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</si>
  <si>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</si>
  <si>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</si>
  <si>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</si>
  <si>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</si>
  <si>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</si>
  <si>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</si>
  <si>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</si>
  <si>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</si>
  <si>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</si>
  <si>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</si>
  <si>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</si>
  <si>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</si>
  <si>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</si>
  <si>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</si>
  <si>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</si>
  <si>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</si>
  <si>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</si>
  <si>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</si>
  <si>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</si>
  <si>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</si>
  <si>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</si>
  <si>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</si>
  <si>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</si>
  <si>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</si>
  <si>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</si>
  <si>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</si>
  <si>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</si>
  <si>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</si>
  <si>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</si>
  <si>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</si>
  <si>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</si>
  <si>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</si>
  <si>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</si>
  <si>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</si>
  <si>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</si>
  <si>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</si>
  <si>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</si>
  <si>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</si>
  <si>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</si>
  <si>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</si>
  <si>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</si>
  <si>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</si>
  <si>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</si>
  <si>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</si>
  <si>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</si>
  <si>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</si>
  <si>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</si>
  <si>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</si>
  <si>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</si>
  <si>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</si>
  <si>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</si>
  <si>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</si>
  <si>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</si>
  <si>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</si>
  <si>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</si>
  <si>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</si>
  <si>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</si>
  <si>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</si>
  <si>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</si>
  <si>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</si>
  <si>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</si>
  <si>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</si>
  <si>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</si>
  <si>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</si>
  <si>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</si>
  <si>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</si>
  <si>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</si>
  <si>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</si>
  <si>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</si>
  <si>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</si>
  <si>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</si>
  <si>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</si>
  <si>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</si>
  <si>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</si>
  <si>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</si>
  <si>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</si>
  <si>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</si>
  <si>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</si>
  <si>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</si>
  <si>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</si>
  <si>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</si>
  <si>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</si>
  <si>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</si>
  <si>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</si>
  <si>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</si>
  <si>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</si>
  <si>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</si>
  <si>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</si>
  <si>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</si>
  <si>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</si>
  <si>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</si>
  <si>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</si>
  <si>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</si>
  <si>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</si>
  <si>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</si>
  <si>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</si>
  <si>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</si>
  <si>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</si>
  <si>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</si>
  <si>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</si>
  <si>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</si>
  <si>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</si>
  <si>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</si>
  <si>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</si>
  <si>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</si>
  <si>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</si>
  <si>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</si>
  <si>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</si>
  <si>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</si>
  <si>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</si>
  <si>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</si>
  <si>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</si>
  <si>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</si>
  <si>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</si>
  <si>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</si>
  <si>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</si>
  <si>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</si>
  <si>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</si>
  <si>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</si>
  <si>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</si>
  <si>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</si>
  <si>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</si>
  <si>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</si>
  <si>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</si>
  <si>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</si>
  <si>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</si>
  <si>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</si>
  <si>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</si>
  <si>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</si>
  <si>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</si>
  <si>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</si>
  <si>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</si>
  <si>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</si>
  <si>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</si>
  <si>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</si>
  <si>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</si>
  <si>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</si>
  <si>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</si>
  <si>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</si>
  <si>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</si>
  <si>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</si>
  <si>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</si>
  <si>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</si>
  <si>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</si>
  <si>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</si>
  <si>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</si>
  <si>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</si>
  <si>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</si>
  <si>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</si>
  <si>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</si>
  <si>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</si>
  <si>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</si>
  <si>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</si>
  <si>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</si>
  <si>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</si>
  <si>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</si>
  <si>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</si>
  <si>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</si>
  <si>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</si>
  <si>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</si>
  <si>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</si>
  <si>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</si>
  <si>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</si>
  <si>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</si>
  <si>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</si>
  <si>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</si>
  <si>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</si>
  <si>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</si>
  <si>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</si>
  <si>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</si>
  <si>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</si>
  <si>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</si>
  <si>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</si>
  <si>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</si>
  <si>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</si>
  <si>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</si>
  <si>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</si>
  <si>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</si>
  <si>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</si>
  <si>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</si>
  <si>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</si>
  <si>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</si>
  <si>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</si>
  <si>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</si>
  <si>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</si>
  <si>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</si>
  <si>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</si>
  <si>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</si>
  <si>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</si>
  <si>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</si>
  <si>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</si>
  <si>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</si>
  <si>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</si>
  <si>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</si>
  <si>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</si>
  <si>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</si>
  <si>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</si>
  <si>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</si>
  <si>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</si>
  <si>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</si>
  <si>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</si>
  <si>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</si>
  <si>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</si>
  <si>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</si>
  <si>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</si>
  <si>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</si>
  <si>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</si>
  <si>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</si>
  <si>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</si>
  <si>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</si>
  <si>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</si>
  <si>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</si>
  <si>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</si>
  <si>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</si>
  <si>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</si>
  <si>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</si>
  <si>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</si>
  <si>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</si>
  <si>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</si>
  <si>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</si>
  <si>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</si>
  <si>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</si>
  <si>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</si>
  <si>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</si>
  <si>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</si>
  <si>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</si>
  <si>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</si>
  <si>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</si>
  <si>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</si>
  <si>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</si>
  <si>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</si>
  <si>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</si>
  <si>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</si>
  <si>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</si>
  <si>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</si>
  <si>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</si>
  <si>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</si>
  <si>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</si>
  <si>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</si>
  <si>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</si>
  <si>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</si>
  <si>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</si>
  <si>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</si>
  <si>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</si>
  <si>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</si>
  <si>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</si>
  <si>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</si>
  <si>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</si>
  <si>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</si>
  <si>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</si>
  <si>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</si>
  <si>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</si>
  <si>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</si>
  <si>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</si>
  <si>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</si>
  <si>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</si>
  <si>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</si>
  <si>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</si>
  <si>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</si>
  <si>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</si>
  <si>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</si>
  <si>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</si>
  <si>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</si>
  <si>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</si>
  <si>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</si>
  <si>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</si>
  <si>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</si>
  <si>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</si>
  <si>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</si>
  <si>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</si>
  <si>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</si>
  <si>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</si>
  <si>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</si>
  <si>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</si>
  <si>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</si>
  <si>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</si>
  <si>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</si>
  <si>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</si>
  <si>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</si>
  <si>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</si>
  <si>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</si>
  <si>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</si>
  <si>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</si>
  <si>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</si>
  <si>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</si>
  <si>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</si>
  <si>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</si>
  <si>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</si>
  <si>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</si>
  <si>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</si>
  <si>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</si>
  <si>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</si>
  <si>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</si>
  <si>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</si>
  <si>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</si>
  <si>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</si>
  <si>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</si>
  <si>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</si>
  <si>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</si>
  <si>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</si>
  <si>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</si>
  <si>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</si>
  <si>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</si>
  <si>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</si>
  <si>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</si>
  <si>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</si>
  <si>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</si>
  <si>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</si>
  <si>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</si>
  <si>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</si>
  <si>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</si>
  <si>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</si>
  <si>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</si>
  <si>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</si>
  <si>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</si>
  <si>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</si>
  <si>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</si>
  <si>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</si>
  <si>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</si>
  <si>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</si>
  <si>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</si>
  <si>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</si>
  <si>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</si>
  <si>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</si>
  <si>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</si>
  <si>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</si>
  <si>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</si>
  <si>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</si>
  <si>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</si>
  <si>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</si>
  <si>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</si>
  <si>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</si>
  <si>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</si>
  <si>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</si>
  <si>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</si>
  <si>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</si>
  <si>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</si>
  <si>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</si>
  <si>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</si>
  <si>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</si>
  <si>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</si>
  <si>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</si>
  <si>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</si>
  <si>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</si>
  <si>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</si>
  <si>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</si>
  <si>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</si>
  <si>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</si>
  <si>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</si>
  <si>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</si>
  <si>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</si>
  <si>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</si>
  <si>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</si>
  <si>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</si>
  <si>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</si>
  <si>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</si>
  <si>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</si>
  <si>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</si>
  <si>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</si>
  <si>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</si>
  <si>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</si>
  <si>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</si>
  <si>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</si>
  <si>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</si>
  <si>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</si>
  <si>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</si>
  <si>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</si>
  <si>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</si>
  <si>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</si>
  <si>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</si>
  <si>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</si>
  <si>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</si>
  <si>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</si>
  <si>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</si>
  <si>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</si>
  <si>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</si>
  <si>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</si>
  <si>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</si>
  <si>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</si>
  <si>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</si>
  <si>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</si>
  <si>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</si>
  <si>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</si>
  <si>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</si>
  <si>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</si>
  <si>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</si>
  <si>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</si>
  <si>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</si>
  <si>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</si>
  <si>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</si>
  <si>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</si>
  <si>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</si>
  <si>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</si>
  <si>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</si>
  <si>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</si>
  <si>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</si>
  <si>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</si>
  <si>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</si>
  <si>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</si>
  <si>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</si>
  <si>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</si>
  <si>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</si>
  <si>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</si>
  <si>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</si>
  <si>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</si>
  <si>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</si>
  <si>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</si>
  <si>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</si>
  <si>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</si>
  <si>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</si>
  <si>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</si>
  <si>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</si>
  <si>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</si>
  <si>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</si>
  <si>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</si>
  <si>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</si>
  <si>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</si>
  <si>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</si>
  <si>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</si>
  <si>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</si>
  <si>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</si>
  <si>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</si>
  <si>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</si>
  <si>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</si>
  <si>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</si>
  <si>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</si>
  <si>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</si>
  <si>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</si>
  <si>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</si>
  <si>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</si>
  <si>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</si>
  <si>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</si>
  <si>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</si>
  <si>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</si>
  <si>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</si>
  <si>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</si>
  <si>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</si>
  <si>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</si>
  <si>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</si>
  <si>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</si>
  <si>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</si>
  <si>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</si>
  <si>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</si>
  <si>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</si>
  <si>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</si>
  <si>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</si>
  <si>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</si>
  <si>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</si>
  <si>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</si>
  <si>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</si>
  <si>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</si>
  <si>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</si>
  <si>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</si>
  <si>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</si>
  <si>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</si>
  <si>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</si>
  <si>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</si>
  <si>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</si>
  <si>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</si>
  <si>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</si>
  <si>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</si>
  <si>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</si>
  <si>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</si>
  <si>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</si>
  <si>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</si>
  <si>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</si>
  <si>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</si>
  <si>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</si>
  <si>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</si>
  <si>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</si>
  <si>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</si>
  <si>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</si>
  <si>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</si>
  <si>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</si>
  <si>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</si>
  <si>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</si>
  <si>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</si>
  <si>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</si>
  <si>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</si>
  <si>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</si>
  <si>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</si>
  <si>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</si>
  <si>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</si>
  <si>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</si>
  <si>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</si>
  <si>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</si>
  <si>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</si>
  <si>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</si>
  <si>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</si>
  <si>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</si>
  <si>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</si>
  <si>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</si>
  <si>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</si>
  <si>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</si>
  <si>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</si>
  <si>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</si>
  <si>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</si>
  <si>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</si>
  <si>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</si>
  <si>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</si>
  <si>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</si>
  <si>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</si>
  <si>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</si>
  <si>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</si>
  <si>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</si>
  <si>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</si>
  <si>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</si>
  <si>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</si>
  <si>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</si>
  <si>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</si>
  <si>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</si>
  <si>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</si>
  <si>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</si>
  <si>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</si>
  <si>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</si>
  <si>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</si>
  <si>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</si>
  <si>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</si>
  <si>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</si>
  <si>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</si>
  <si>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</si>
  <si>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</si>
  <si>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</si>
  <si>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</si>
  <si>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</si>
  <si>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</si>
  <si>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</si>
  <si>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</si>
  <si>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</si>
  <si>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</si>
  <si>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</si>
  <si>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</si>
  <si>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</si>
  <si>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</si>
  <si>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</si>
  <si>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</si>
  <si>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</si>
  <si>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</si>
  <si>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</si>
  <si>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</si>
  <si>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</si>
  <si>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</si>
  <si>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</si>
  <si>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</si>
  <si>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</si>
  <si>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</si>
  <si>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</si>
  <si>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</si>
  <si>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</si>
  <si>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</si>
  <si>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</si>
  <si>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</si>
  <si>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</si>
  <si>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</si>
  <si>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</si>
  <si>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</si>
  <si>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</si>
  <si>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</si>
  <si>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</si>
  <si>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</si>
  <si>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</si>
  <si>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</si>
  <si>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</si>
  <si>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</si>
  <si>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</si>
  <si>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</si>
  <si>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</si>
  <si>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</si>
  <si>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</si>
  <si>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</si>
  <si>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</si>
  <si>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</si>
  <si>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</si>
  <si>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</si>
  <si>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</si>
  <si>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</si>
  <si>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</si>
  <si>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</si>
  <si>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</si>
  <si>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</si>
  <si>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</si>
  <si>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</si>
  <si>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</si>
  <si>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</si>
  <si>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</si>
  <si>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</si>
  <si>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</si>
  <si>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</si>
  <si>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</si>
  <si>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</si>
  <si>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</si>
  <si>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</si>
  <si>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</si>
  <si>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</si>
  <si>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</si>
  <si>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</si>
  <si>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</si>
  <si>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</si>
  <si>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</si>
  <si>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</si>
  <si>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</si>
  <si>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</si>
  <si>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</si>
  <si>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</si>
  <si>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</si>
  <si>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</si>
  <si>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</si>
  <si>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</si>
  <si>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</si>
  <si>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</si>
  <si>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</si>
  <si>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</si>
  <si>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</si>
  <si>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</si>
  <si>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</si>
  <si>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</si>
  <si>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</si>
  <si>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</si>
  <si>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</si>
  <si>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</si>
  <si>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</si>
  <si>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</si>
  <si>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</si>
  <si>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</si>
  <si>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</si>
  <si>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</si>
  <si>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</si>
  <si>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</si>
  <si>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</si>
  <si>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</si>
  <si>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</si>
  <si>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</si>
  <si>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</si>
  <si>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</si>
  <si>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</si>
  <si>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</si>
  <si>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</si>
  <si>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</si>
  <si>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</si>
  <si>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</si>
  <si>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</si>
  <si>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</si>
  <si>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</si>
  <si>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</si>
  <si>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</si>
  <si>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</si>
  <si>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</si>
  <si>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</si>
  <si>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</si>
  <si>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</si>
  <si>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</si>
  <si>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</si>
  <si>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</si>
  <si>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</si>
  <si>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</si>
  <si>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</si>
  <si>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</si>
  <si>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</si>
  <si>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</si>
  <si>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</si>
  <si>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</si>
  <si>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</si>
  <si>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</si>
  <si>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</si>
  <si>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</si>
  <si>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</si>
  <si>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</si>
  <si>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</si>
  <si>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</si>
  <si>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</si>
  <si>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</si>
  <si>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</si>
  <si>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</si>
  <si>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</si>
  <si>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</si>
  <si>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</si>
  <si>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</si>
  <si>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</si>
  <si>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</si>
  <si>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</si>
  <si>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</si>
  <si>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</si>
  <si>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</si>
  <si>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</si>
  <si>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</si>
  <si>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</si>
  <si>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</si>
  <si>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</si>
  <si>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</si>
  <si>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</si>
  <si>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</si>
  <si>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</si>
  <si>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</si>
  <si>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</si>
  <si>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</si>
  <si>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</si>
  <si>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</si>
  <si>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</si>
  <si>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</si>
  <si>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</si>
  <si>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</si>
  <si>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</si>
  <si>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</si>
  <si>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</si>
  <si>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</si>
  <si>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</si>
  <si>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</si>
  <si>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</si>
  <si>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</si>
  <si>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</si>
  <si>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</si>
  <si>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</si>
  <si>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</si>
  <si>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</si>
  <si>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</si>
  <si>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</si>
  <si>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</si>
  <si>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</si>
  <si>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</si>
  <si>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</si>
  <si>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</si>
  <si>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</si>
  <si>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</si>
  <si>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</si>
  <si>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</si>
  <si>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</si>
  <si>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</si>
  <si>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</si>
  <si>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</si>
  <si>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</si>
  <si>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</si>
  <si>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</si>
  <si>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</si>
  <si>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</si>
  <si>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</si>
  <si>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</si>
  <si>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</si>
  <si>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</si>
  <si>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</si>
  <si>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</si>
  <si>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</si>
  <si>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</si>
  <si>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</si>
  <si>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</si>
  <si>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</si>
  <si>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</si>
  <si>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</si>
  <si>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</si>
  <si>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</si>
  <si>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</si>
  <si>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</si>
  <si>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</si>
  <si>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</si>
  <si>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</si>
  <si>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</si>
  <si>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</si>
  <si>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</si>
  <si>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</si>
  <si>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</si>
  <si>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</si>
  <si>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</si>
  <si>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</si>
  <si>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</si>
  <si>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</si>
  <si>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</si>
  <si>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</si>
  <si>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</si>
  <si>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</si>
  <si>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</si>
  <si>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</si>
  <si>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</si>
  <si>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</si>
  <si>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</si>
  <si>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</si>
  <si>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</si>
  <si>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</si>
  <si>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</si>
  <si>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</si>
  <si>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</si>
  <si>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</si>
  <si>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</si>
  <si>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</si>
  <si>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</si>
  <si>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</si>
  <si>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</si>
  <si>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</si>
  <si>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</si>
  <si>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</si>
  <si>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</si>
  <si>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</si>
  <si>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</si>
  <si>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</si>
  <si>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</si>
  <si>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</si>
  <si>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</si>
  <si>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</si>
  <si>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</si>
  <si>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</si>
  <si>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</si>
  <si>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</si>
  <si>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</si>
  <si>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</si>
  <si>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</si>
  <si>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</si>
  <si>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</si>
  <si>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</si>
  <si>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</si>
  <si>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</si>
  <si>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</si>
  <si>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</si>
  <si>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</si>
  <si>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</si>
  <si>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</si>
  <si>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</si>
  <si>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</si>
  <si>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</si>
  <si>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</si>
  <si>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</si>
  <si>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</si>
  <si>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</si>
  <si>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</si>
  <si>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</si>
  <si>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</si>
  <si>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</si>
  <si>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</si>
  <si>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</si>
  <si>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</si>
  <si>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</si>
  <si>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</si>
  <si>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</si>
  <si>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</si>
  <si>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</si>
  <si>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</si>
  <si>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</si>
  <si>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</si>
  <si>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</si>
  <si>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</si>
  <si>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</si>
  <si>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</si>
  <si>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</si>
  <si>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</si>
  <si>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</si>
  <si>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</si>
  <si>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</si>
  <si>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</si>
  <si>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</si>
  <si>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</si>
  <si>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</si>
  <si>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</si>
  <si>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</si>
  <si>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</si>
  <si>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</si>
  <si>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</si>
  <si>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</si>
  <si>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</si>
  <si>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</si>
  <si>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</si>
  <si>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</si>
  <si>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</si>
  <si>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</si>
  <si>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</si>
  <si>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</si>
  <si>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</si>
  <si>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</si>
  <si>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</si>
  <si>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</si>
  <si>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</si>
  <si>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</si>
  <si>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</si>
  <si>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</si>
  <si>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</si>
  <si>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</si>
  <si>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</si>
  <si>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</si>
  <si>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</si>
  <si>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</si>
  <si>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</si>
  <si>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</si>
  <si>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</si>
  <si>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</si>
  <si>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</si>
  <si>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</si>
  <si>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</si>
  <si>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</si>
  <si>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</si>
  <si>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</si>
  <si>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</si>
  <si>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</si>
  <si>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</si>
  <si>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</si>
  <si>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</si>
  <si>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</si>
  <si>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</si>
  <si>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</si>
  <si>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</si>
  <si>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</si>
  <si>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</si>
  <si>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</si>
  <si>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</si>
  <si>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</si>
  <si>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</si>
  <si>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</si>
  <si>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</si>
  <si>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</si>
  <si>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</si>
  <si>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</si>
  <si>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</si>
  <si>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</si>
  <si>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</si>
  <si>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</si>
  <si>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</si>
  <si>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</si>
  <si>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</si>
  <si>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</si>
  <si>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</si>
  <si>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</si>
  <si>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</si>
  <si>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</si>
  <si>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</si>
  <si>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</si>
  <si>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</si>
  <si>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</si>
  <si>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</si>
  <si>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</si>
  <si>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</si>
  <si>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</si>
  <si>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</si>
  <si>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</si>
  <si>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</si>
  <si>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</si>
  <si>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</si>
  <si>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</si>
  <si>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</si>
  <si>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</si>
  <si>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</si>
  <si>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</si>
  <si>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</si>
  <si>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</si>
  <si>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</si>
  <si>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</si>
  <si>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</si>
  <si>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</si>
  <si>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</si>
  <si>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</si>
  <si>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</si>
  <si>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</si>
  <si>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</si>
  <si>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</si>
  <si>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</si>
  <si>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</si>
  <si>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</si>
  <si>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</si>
  <si>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</si>
  <si>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</si>
  <si>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</si>
  <si>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</si>
  <si>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</si>
  <si>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</si>
  <si>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</si>
  <si>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</si>
  <si>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</si>
  <si>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</si>
  <si>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</si>
  <si>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</si>
  <si>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</si>
  <si>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</si>
  <si>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</si>
  <si>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</si>
  <si>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</si>
  <si>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</si>
  <si>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</si>
  <si>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</si>
  <si>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</si>
  <si>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</si>
  <si>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</si>
  <si>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</si>
  <si>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</si>
  <si>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</si>
  <si>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</si>
  <si>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</si>
  <si>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</si>
  <si>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</si>
  <si>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</si>
  <si>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</si>
  <si>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</si>
  <si>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</si>
  <si>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</si>
  <si>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</si>
  <si>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</si>
  <si>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</si>
  <si>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</si>
  <si>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</si>
  <si>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</si>
  <si>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</si>
  <si>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</si>
  <si>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</si>
  <si>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</si>
  <si>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</si>
  <si>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</si>
  <si>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</si>
  <si>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</si>
  <si>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</si>
  <si>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</si>
  <si>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</si>
  <si>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</si>
  <si>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</si>
  <si>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</si>
  <si>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</si>
  <si>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</si>
  <si>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</si>
  <si>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</si>
  <si>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</si>
  <si>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</si>
  <si>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</si>
  <si>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</si>
  <si>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</si>
  <si>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</si>
  <si>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</si>
  <si>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</si>
  <si>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</si>
  <si>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</si>
  <si>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</si>
  <si>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</si>
  <si>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</si>
  <si>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</si>
  <si>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</si>
  <si>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</si>
  <si>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</si>
  <si>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</si>
  <si>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</si>
  <si>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</si>
  <si>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</si>
  <si>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</si>
  <si>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</si>
  <si>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</si>
  <si>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</si>
  <si>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</si>
  <si>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</si>
  <si>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</si>
  <si>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</si>
  <si>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</si>
  <si>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</si>
  <si>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</si>
  <si>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</si>
  <si>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</si>
  <si>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</si>
  <si>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</si>
  <si>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</si>
  <si>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</si>
  <si>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</si>
  <si>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</si>
  <si>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</si>
  <si>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</si>
  <si>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</si>
  <si>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</si>
  <si>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</si>
  <si>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</si>
  <si>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</si>
  <si>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</si>
  <si>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</si>
  <si>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</si>
  <si>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</si>
  <si>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</si>
  <si>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</si>
  <si>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</si>
  <si>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</si>
  <si>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</si>
  <si>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</si>
  <si>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</si>
  <si>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</si>
  <si>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</si>
  <si>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</si>
  <si>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</si>
  <si>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</si>
  <si>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</si>
  <si>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</si>
  <si>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</si>
  <si>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</si>
  <si>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</si>
  <si>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</si>
  <si>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</si>
  <si>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</si>
  <si>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</si>
  <si>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</si>
  <si>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</si>
  <si>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</si>
  <si>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</si>
  <si>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</si>
  <si>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</si>
  <si>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</si>
  <si>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</si>
  <si>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</si>
  <si>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</si>
  <si>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</si>
  <si>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</si>
  <si>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</si>
  <si>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</si>
  <si>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</si>
  <si>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</si>
  <si>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</si>
  <si>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</si>
  <si>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</si>
  <si>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</si>
  <si>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</si>
  <si>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</si>
  <si>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</si>
  <si>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</si>
  <si>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</si>
  <si>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</si>
  <si>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</si>
  <si>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</si>
  <si>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</si>
  <si>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</si>
  <si>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</si>
  <si>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</si>
  <si>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</si>
  <si>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</si>
  <si>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</si>
  <si>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</si>
  <si>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</si>
  <si>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</si>
  <si>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</si>
  <si>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</si>
  <si>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</si>
  <si>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</si>
  <si>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</si>
  <si>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</si>
  <si>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</si>
  <si>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</si>
  <si>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</si>
  <si>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</si>
  <si>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</si>
  <si>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</si>
  <si>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</si>
  <si>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</si>
  <si>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</si>
  <si>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</si>
  <si>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</si>
  <si>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</si>
  <si>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</si>
  <si>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</si>
  <si>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</si>
  <si>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</si>
  <si>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</si>
  <si>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</si>
  <si>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</si>
  <si>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</si>
  <si>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</si>
  <si>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</si>
  <si>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</si>
  <si>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</si>
  <si>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</si>
  <si>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</si>
  <si>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</si>
  <si>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</si>
  <si>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</si>
  <si>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</si>
  <si>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</si>
  <si>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</si>
  <si>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</si>
  <si>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</si>
  <si>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</si>
  <si>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</si>
  <si>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</si>
  <si>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</si>
  <si>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</si>
  <si>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</si>
  <si>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</si>
  <si>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</si>
  <si>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</si>
  <si>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</si>
  <si>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</si>
  <si>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</si>
  <si>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</si>
  <si>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</si>
  <si>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</si>
  <si>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</si>
  <si>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</si>
  <si>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</si>
  <si>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</si>
  <si>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</si>
  <si>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</si>
  <si>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</si>
  <si>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</si>
  <si>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</si>
  <si>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</si>
  <si>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</si>
  <si>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</si>
  <si>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</si>
  <si>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</si>
  <si>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</si>
  <si>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</si>
  <si>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</si>
  <si>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</si>
  <si>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</si>
  <si>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</si>
  <si>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</si>
  <si>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</si>
  <si>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</si>
  <si>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</si>
  <si>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</si>
  <si>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</si>
  <si>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</si>
  <si>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</si>
  <si>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</si>
  <si>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</si>
  <si>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</si>
  <si>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</si>
  <si>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</si>
  <si>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</si>
  <si>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</si>
  <si>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</si>
  <si>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</si>
  <si>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</si>
  <si>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</si>
  <si>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</si>
  <si>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</si>
  <si>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</si>
  <si>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</si>
  <si>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</si>
  <si>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</si>
  <si>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</si>
  <si>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</si>
  <si>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</si>
  <si>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</si>
  <si>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</si>
  <si>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</si>
  <si>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</si>
  <si>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</si>
  <si>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</si>
  <si>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</si>
  <si>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</si>
  <si>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</si>
  <si>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</si>
  <si>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</si>
  <si>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</si>
  <si>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</si>
  <si>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</si>
  <si>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</si>
  <si>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</si>
  <si>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</si>
  <si>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</si>
  <si>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</si>
  <si>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</si>
  <si>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</si>
  <si>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</si>
  <si>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</si>
  <si>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</si>
  <si>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</si>
  <si>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</si>
  <si>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</si>
  <si>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</si>
  <si>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</si>
  <si>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</si>
  <si>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</si>
  <si>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</si>
  <si>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</si>
  <si>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</si>
  <si>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</si>
  <si>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</si>
  <si>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</si>
  <si>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</si>
  <si>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</si>
  <si>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</si>
  <si>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</si>
  <si>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</si>
  <si>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</si>
  <si>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</si>
  <si>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</si>
  <si>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</si>
  <si>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</si>
  <si>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</si>
  <si>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</si>
  <si>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</si>
  <si>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</si>
  <si>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</si>
  <si>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</si>
  <si>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</si>
  <si>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</si>
  <si>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</si>
  <si>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</si>
  <si>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</si>
  <si>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</si>
  <si>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</si>
  <si>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</si>
  <si>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</si>
  <si>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</si>
  <si>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</si>
  <si>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</si>
  <si>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</si>
  <si>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</si>
  <si>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</si>
  <si>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</si>
  <si>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</si>
  <si>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</si>
  <si>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</si>
  <si>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</si>
  <si>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</si>
  <si>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</si>
  <si>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</si>
  <si>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</si>
  <si>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</si>
  <si>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</si>
  <si>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</si>
  <si>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</si>
  <si>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</si>
  <si>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</si>
  <si>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</si>
  <si>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</si>
  <si>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</si>
  <si>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</si>
  <si>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</si>
  <si>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</si>
  <si>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</si>
  <si>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</si>
  <si>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</si>
  <si>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</si>
  <si>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</si>
  <si>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</si>
  <si>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</si>
  <si>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</si>
  <si>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</si>
  <si>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</si>
  <si>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</si>
  <si>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</si>
  <si>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</si>
  <si>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</si>
  <si>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</si>
  <si>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</si>
  <si>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</si>
  <si>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</si>
  <si>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</si>
  <si>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</si>
  <si>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</si>
  <si>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</si>
  <si>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</si>
  <si>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</si>
  <si>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</si>
  <si>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</si>
  <si>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</si>
  <si>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</si>
  <si>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</si>
  <si>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</si>
  <si>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</si>
  <si>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</si>
  <si>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</si>
  <si>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</si>
  <si>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</si>
  <si>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</si>
  <si>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</si>
  <si>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</si>
  <si>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</si>
  <si>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</si>
  <si>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</si>
  <si>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</si>
  <si>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</si>
  <si>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</si>
  <si>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</si>
  <si>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</si>
  <si>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</si>
  <si>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</si>
  <si>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</si>
  <si>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</si>
  <si>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</si>
  <si>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</si>
  <si>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</si>
  <si>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</si>
  <si>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</si>
  <si>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</si>
  <si>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</si>
  <si>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</si>
  <si>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</si>
  <si>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</si>
  <si>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</si>
  <si>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</si>
  <si>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</si>
  <si>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</si>
  <si>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</si>
  <si>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</si>
  <si>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</si>
  <si>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</si>
  <si>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</si>
  <si>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</si>
  <si>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</si>
  <si>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</si>
  <si>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</si>
  <si>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</si>
  <si>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</si>
  <si>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</si>
  <si>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</si>
  <si>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</si>
  <si>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</si>
  <si>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</si>
  <si>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</si>
  <si>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</si>
  <si>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</si>
  <si>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</si>
  <si>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</si>
  <si>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</si>
  <si>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</si>
  <si>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</si>
  <si>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</si>
  <si>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</si>
  <si>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</si>
  <si>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</si>
  <si>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</si>
  <si>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</si>
  <si>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</si>
  <si>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</si>
  <si>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</si>
  <si>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</si>
  <si>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</si>
  <si>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</si>
  <si>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</si>
  <si>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</si>
  <si>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</si>
  <si>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</si>
  <si>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</si>
  <si>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</si>
  <si>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</si>
  <si>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</si>
  <si>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</si>
  <si>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</si>
  <si>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</si>
  <si>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</si>
  <si>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</si>
  <si>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</si>
  <si>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</si>
  <si>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</si>
  <si>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</si>
  <si>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</si>
  <si>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</si>
  <si>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</si>
  <si>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</si>
  <si>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</si>
  <si>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</si>
  <si>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</si>
  <si>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</si>
  <si>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</si>
  <si>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</si>
  <si>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</si>
  <si>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</si>
  <si>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</si>
  <si>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</si>
  <si>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</si>
  <si>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</si>
  <si>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</si>
  <si>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</si>
  <si>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</si>
  <si>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</si>
  <si>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</si>
  <si>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</si>
  <si>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</si>
  <si>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</si>
  <si>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</si>
  <si>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</si>
  <si>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</si>
  <si>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</si>
  <si>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</si>
  <si>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</si>
  <si>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</si>
  <si>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</si>
  <si>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</si>
  <si>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</si>
  <si>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</si>
  <si>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</si>
  <si>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</si>
  <si>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</si>
  <si>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</si>
  <si>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</si>
  <si>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</si>
  <si>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</si>
  <si>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</si>
  <si>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</si>
  <si>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</si>
  <si>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</si>
  <si>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</si>
  <si>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</si>
  <si>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</si>
  <si>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</si>
  <si>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</si>
  <si>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</si>
  <si>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</si>
  <si>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</si>
  <si>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</si>
  <si>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</si>
  <si>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</si>
  <si>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</si>
  <si>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</si>
  <si>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</si>
  <si>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</si>
  <si>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</si>
  <si>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</si>
  <si>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</si>
  <si>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</si>
  <si>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</si>
  <si>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</si>
  <si>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</si>
  <si>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</si>
  <si>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</si>
  <si>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</si>
  <si>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</si>
  <si>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</si>
  <si>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</si>
  <si>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</si>
  <si>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</si>
  <si>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</si>
  <si>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</si>
  <si>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</si>
  <si>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</si>
  <si>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</si>
  <si>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</si>
  <si>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</si>
  <si>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</si>
  <si>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</si>
  <si>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</si>
  <si>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</si>
  <si>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</si>
  <si>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</si>
  <si>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</si>
  <si>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</si>
  <si>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</si>
  <si>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</si>
  <si>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</si>
  <si>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</si>
  <si>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</si>
  <si>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</si>
  <si>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</si>
  <si>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</si>
  <si>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</si>
  <si>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</si>
  <si>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</si>
  <si>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</si>
  <si>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</si>
  <si>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</si>
  <si>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</si>
  <si>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</si>
  <si>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</si>
  <si>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</si>
  <si>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</si>
  <si>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</si>
  <si>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</si>
  <si>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</si>
  <si>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</si>
  <si>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</si>
  <si>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</si>
  <si>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</si>
  <si>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</si>
  <si>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</si>
  <si>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</si>
  <si>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</si>
  <si>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</si>
  <si>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</si>
  <si>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</si>
  <si>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</si>
  <si>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</si>
  <si>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</si>
  <si>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</si>
  <si>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</si>
  <si>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</si>
  <si>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</si>
  <si>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</si>
  <si>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</si>
  <si>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</si>
  <si>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</si>
  <si>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</si>
  <si>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</si>
  <si>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</si>
  <si>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</si>
  <si>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</si>
  <si>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</si>
  <si>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</si>
  <si>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</si>
  <si>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</si>
  <si>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</si>
  <si>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</si>
  <si>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</si>
  <si>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</si>
  <si>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</si>
  <si>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</si>
  <si>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</si>
  <si>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</si>
  <si>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</si>
  <si>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</si>
  <si>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</si>
  <si>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</si>
  <si>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</si>
  <si>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</si>
  <si>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</si>
  <si>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</si>
  <si>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</si>
  <si>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</si>
  <si>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</si>
  <si>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</si>
  <si>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</si>
  <si>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</si>
  <si>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</si>
  <si>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</si>
  <si>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</si>
  <si>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</si>
  <si>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</si>
  <si>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</si>
  <si>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</si>
  <si>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</si>
  <si>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</si>
  <si>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</si>
  <si>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</si>
  <si>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</si>
  <si>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</si>
  <si>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</si>
  <si>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</si>
  <si>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</si>
  <si>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</si>
  <si>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</si>
  <si>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</si>
  <si>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</si>
  <si>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</si>
  <si>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</si>
  <si>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</si>
  <si>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</si>
  <si>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</si>
  <si>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</si>
  <si>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</si>
  <si>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</si>
  <si>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</si>
  <si>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</si>
  <si>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</si>
  <si>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</si>
  <si>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</si>
  <si>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</si>
  <si>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</si>
  <si>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</si>
  <si>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</si>
  <si>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</si>
  <si>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</si>
  <si>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</si>
  <si>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</si>
  <si>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</si>
  <si>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</si>
  <si>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</si>
  <si>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</si>
  <si>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</si>
  <si>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</si>
  <si>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</si>
  <si>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</si>
  <si>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</si>
  <si>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</si>
  <si>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</si>
  <si>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</si>
  <si>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</si>
  <si>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</si>
  <si>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</si>
  <si>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</si>
  <si>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</si>
  <si>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</si>
  <si>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</si>
  <si>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</si>
  <si>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</si>
  <si>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</si>
  <si>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</si>
  <si>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</si>
  <si>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</si>
  <si>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</si>
  <si>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</si>
  <si>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</si>
  <si>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</si>
  <si>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</si>
  <si>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</si>
  <si>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</si>
  <si>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</si>
  <si>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</si>
  <si>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</si>
  <si>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</si>
  <si>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</si>
  <si>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</si>
  <si>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</si>
  <si>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</si>
  <si>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</si>
  <si>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</si>
  <si>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</si>
  <si>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</si>
  <si>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</si>
  <si>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</si>
  <si>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</si>
  <si>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</si>
  <si>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</si>
  <si>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</si>
  <si>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</si>
  <si>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</si>
  <si>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</si>
  <si>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</si>
  <si>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</si>
  <si>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</si>
  <si>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</si>
  <si>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</si>
  <si>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</si>
  <si>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</si>
  <si>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</si>
  <si>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</si>
  <si>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</si>
  <si>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</si>
  <si>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</si>
  <si>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</si>
  <si>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</si>
  <si>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</si>
  <si>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</si>
  <si>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</si>
  <si>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</si>
  <si>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</si>
  <si>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</si>
  <si>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</si>
  <si>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</si>
  <si>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</si>
  <si>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</si>
  <si>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</si>
  <si>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</si>
  <si>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</si>
  <si>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</si>
  <si>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</si>
  <si>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</si>
  <si>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</si>
  <si>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</si>
  <si>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</si>
  <si>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</si>
  <si>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</si>
  <si>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</si>
  <si>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</si>
  <si>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</si>
  <si>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</si>
  <si>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</si>
  <si>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</si>
  <si>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</si>
  <si>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</si>
  <si>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</si>
  <si>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</si>
  <si>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</si>
  <si>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</si>
  <si>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</si>
  <si>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</si>
  <si>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</si>
  <si>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</si>
  <si>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</si>
  <si>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</si>
  <si>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</si>
  <si>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</si>
  <si>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</si>
  <si>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</si>
  <si>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</si>
  <si>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</si>
  <si>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</si>
  <si>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</si>
  <si>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</si>
  <si>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</si>
  <si>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</si>
  <si>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</si>
  <si>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</si>
  <si>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</si>
  <si>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</si>
  <si>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</si>
  <si>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</si>
  <si>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</si>
  <si>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</si>
  <si>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</si>
  <si>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</si>
  <si>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</si>
  <si>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</si>
  <si>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</si>
  <si>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</si>
  <si>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</si>
  <si>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</si>
  <si>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</si>
  <si>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</si>
  <si>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</si>
  <si>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</si>
  <si>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</si>
  <si>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</si>
  <si>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</si>
  <si>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</si>
  <si>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</si>
  <si>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</si>
  <si>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</si>
  <si>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</si>
  <si>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</si>
  <si>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</si>
  <si>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</si>
  <si>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</si>
  <si>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</si>
  <si>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</si>
  <si>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</si>
  <si>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</si>
  <si>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</si>
  <si>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</si>
  <si>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</si>
  <si>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</si>
  <si>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</si>
  <si>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</si>
  <si>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</si>
  <si>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</si>
  <si>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</si>
  <si>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</si>
  <si>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</si>
  <si>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</si>
  <si>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</si>
  <si>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</si>
  <si>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</si>
  <si>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</si>
  <si>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</si>
  <si>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</si>
  <si>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</si>
  <si>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</si>
  <si>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</si>
  <si>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</si>
  <si>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</si>
  <si>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</si>
  <si>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</si>
  <si>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</si>
  <si>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</si>
  <si>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</si>
  <si>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</si>
  <si>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</si>
  <si>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</si>
  <si>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</si>
  <si>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</si>
  <si>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</si>
  <si>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</si>
  <si>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</si>
  <si>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</si>
  <si>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</si>
  <si>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</si>
  <si>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</si>
  <si>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</si>
  <si>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</si>
  <si>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</si>
  <si>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</si>
  <si>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</si>
  <si>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</si>
  <si>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</si>
  <si>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</si>
  <si>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</si>
  <si>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</si>
  <si>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</si>
  <si>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</si>
  <si>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</si>
  <si>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</si>
  <si>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</si>
  <si>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</si>
  <si>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</si>
  <si>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</si>
  <si>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</si>
  <si>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</si>
  <si>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</si>
  <si>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</si>
  <si>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</si>
  <si>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</si>
  <si>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</si>
  <si>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</si>
  <si>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</si>
  <si>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</si>
  <si>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</si>
  <si>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</si>
  <si>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</si>
  <si>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</si>
  <si>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</si>
  <si>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</si>
  <si>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</si>
  <si>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</si>
  <si>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</si>
  <si>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</si>
  <si>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</si>
  <si>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</si>
  <si>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</si>
  <si>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</si>
  <si>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</si>
  <si>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</si>
  <si>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</si>
  <si>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</si>
  <si>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</si>
  <si>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</si>
  <si>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</si>
  <si>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</si>
  <si>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</si>
  <si>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</si>
  <si>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</si>
  <si>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</si>
  <si>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</si>
  <si>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</si>
  <si>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</si>
  <si>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</si>
  <si>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</si>
  <si>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</si>
  <si>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</si>
  <si>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</si>
  <si>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</si>
  <si>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</si>
  <si>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</si>
  <si>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</si>
  <si>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</si>
  <si>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</si>
  <si>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</si>
  <si>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</si>
  <si>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</si>
  <si>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</si>
  <si>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</si>
  <si>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</si>
  <si>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</si>
  <si>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</si>
  <si>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</si>
  <si>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</si>
  <si>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</si>
  <si>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</si>
  <si>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</si>
  <si>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</si>
  <si>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</si>
  <si>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</si>
  <si>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</si>
  <si>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</si>
  <si>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</si>
  <si>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</si>
  <si>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</si>
  <si>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</si>
  <si>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</si>
  <si>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</si>
  <si>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</si>
  <si>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</si>
  <si>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</si>
  <si>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</si>
  <si>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</si>
  <si>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</si>
  <si>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</si>
  <si>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</si>
  <si>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</si>
  <si>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</si>
  <si>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</si>
  <si>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</si>
  <si>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</si>
  <si>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</si>
  <si>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</si>
  <si>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</si>
  <si>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</si>
  <si>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</si>
  <si>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</si>
  <si>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</si>
  <si>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</si>
  <si>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</si>
  <si>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</si>
  <si>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</si>
  <si>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</si>
  <si>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</si>
  <si>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</si>
  <si>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</si>
  <si>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</si>
  <si>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</si>
  <si>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</si>
  <si>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</si>
  <si>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</si>
  <si>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</si>
  <si>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</si>
  <si>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</si>
  <si>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</si>
  <si>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</si>
  <si>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</si>
  <si>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</si>
  <si>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</si>
  <si>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</si>
  <si>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</si>
  <si>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</si>
  <si>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</si>
  <si>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</si>
  <si>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</si>
  <si>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</si>
  <si>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</si>
  <si>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</si>
  <si>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</si>
  <si>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</si>
  <si>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</si>
  <si>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</si>
  <si>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</si>
  <si>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</si>
  <si>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</si>
  <si>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</si>
  <si>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</si>
  <si>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</si>
  <si>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</si>
  <si>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</si>
  <si>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</si>
  <si>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</si>
  <si>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</si>
  <si>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</si>
  <si>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</si>
  <si>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</si>
  <si>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</si>
  <si>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</si>
  <si>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</si>
  <si>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</si>
  <si>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</si>
  <si>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</si>
  <si>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</si>
  <si>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</si>
  <si>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</si>
  <si>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</si>
  <si>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</si>
  <si>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</si>
  <si>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</si>
  <si>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</si>
  <si>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</si>
  <si>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</si>
  <si>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</si>
  <si>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</si>
  <si>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</si>
  <si>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</si>
  <si>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</si>
  <si>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</si>
  <si>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</si>
  <si>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</si>
  <si>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</si>
  <si>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</si>
  <si>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</si>
  <si>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</si>
  <si>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</si>
  <si>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</si>
  <si>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</si>
  <si>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</si>
  <si>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</si>
  <si>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</si>
  <si>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</si>
  <si>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</si>
  <si>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</si>
  <si>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</si>
  <si>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</si>
  <si>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</si>
  <si>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</si>
  <si>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</si>
  <si>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</si>
  <si>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</si>
  <si>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</si>
  <si>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</si>
  <si>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</si>
  <si>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</si>
  <si>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</si>
  <si>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</si>
  <si>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</si>
  <si>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</si>
  <si>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</si>
  <si>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</si>
  <si>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</si>
  <si>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</si>
  <si>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</si>
  <si>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</si>
  <si>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</si>
  <si>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</si>
  <si>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</si>
  <si>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</si>
  <si>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</si>
  <si>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</si>
  <si>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</si>
  <si>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</si>
  <si>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</si>
  <si>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</si>
  <si>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</si>
  <si>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</si>
  <si>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</si>
  <si>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</si>
  <si>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</si>
  <si>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</si>
  <si>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</si>
  <si>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</si>
  <si>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</si>
  <si>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</si>
  <si>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</si>
  <si>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</si>
  <si>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</si>
  <si>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</si>
  <si>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</si>
  <si>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</si>
  <si>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</si>
  <si>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</si>
  <si>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</si>
  <si>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</si>
  <si>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</si>
  <si>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</si>
  <si>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</si>
  <si>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</si>
  <si>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</si>
  <si>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</si>
  <si>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</si>
  <si>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</si>
  <si>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</si>
  <si>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</si>
  <si>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</si>
  <si>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</si>
  <si>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</si>
  <si>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</si>
  <si>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</si>
  <si>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</si>
  <si>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</si>
  <si>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</si>
  <si>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</si>
  <si>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</si>
  <si>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</si>
  <si>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</si>
  <si>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</si>
  <si>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</si>
  <si>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</si>
  <si>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</si>
  <si>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</si>
  <si>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</si>
  <si>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</si>
  <si>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</si>
  <si>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</si>
  <si>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</si>
  <si>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</si>
  <si>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</si>
  <si>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</si>
  <si>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</si>
  <si>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</si>
  <si>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</si>
  <si>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</si>
  <si>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</si>
  <si>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</si>
  <si>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</si>
  <si>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</si>
  <si>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</si>
  <si>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</si>
  <si>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</si>
  <si>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</si>
  <si>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</si>
  <si>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</si>
  <si>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</si>
  <si>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</si>
  <si>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</si>
  <si>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</si>
  <si>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</si>
  <si>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</si>
  <si>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</si>
  <si>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</si>
  <si>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</si>
  <si>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</si>
  <si>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</si>
  <si>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</si>
  <si>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</si>
  <si>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</si>
  <si>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</si>
  <si>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</si>
  <si>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</si>
  <si>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</si>
  <si>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</si>
  <si>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</si>
  <si>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</si>
  <si>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</si>
  <si>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</si>
  <si>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</si>
  <si>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</si>
  <si>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</si>
  <si>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</si>
  <si>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</si>
  <si>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</si>
  <si>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</si>
  <si>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</si>
  <si>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</si>
  <si>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</si>
  <si>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</si>
  <si>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</si>
  <si>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</si>
  <si>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</si>
  <si>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</si>
  <si>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</si>
  <si>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</si>
  <si>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</si>
  <si>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</si>
  <si>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</si>
  <si>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</si>
  <si>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</si>
  <si>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</si>
  <si>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</si>
  <si>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</si>
  <si>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</si>
  <si>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</si>
  <si>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</si>
  <si>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</si>
  <si>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</si>
  <si>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</si>
  <si>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</si>
  <si>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</si>
  <si>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</si>
  <si>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</si>
  <si>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</si>
  <si>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</si>
  <si>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</si>
  <si>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</si>
  <si>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</si>
  <si>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</si>
  <si>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</si>
  <si>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</si>
  <si>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</si>
  <si>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</si>
  <si>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</si>
  <si>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</si>
  <si>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</si>
  <si>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</si>
  <si>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</si>
  <si>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</si>
  <si>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</si>
  <si>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</si>
  <si>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</si>
  <si>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</si>
  <si>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</si>
  <si>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</si>
  <si>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</si>
  <si>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</si>
  <si>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</si>
  <si>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</si>
  <si>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</si>
  <si>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</si>
  <si>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</si>
  <si>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</si>
  <si>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</si>
  <si>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</si>
  <si>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</si>
  <si>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</si>
  <si>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</si>
  <si>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</si>
  <si>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</si>
  <si>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</si>
  <si>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</si>
  <si>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</si>
  <si>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</si>
  <si>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</si>
  <si>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</si>
  <si>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</si>
  <si>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</si>
  <si>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</si>
  <si>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</si>
  <si>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</si>
  <si>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</si>
  <si>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</si>
  <si>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</si>
  <si>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</si>
  <si>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</si>
  <si>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</si>
  <si>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</si>
  <si>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</si>
  <si>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</si>
  <si>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</si>
  <si>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</si>
  <si>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</si>
  <si>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</si>
  <si>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</si>
  <si>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</si>
  <si>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</si>
  <si>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</si>
  <si>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</si>
  <si>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</si>
  <si>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</si>
  <si>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</si>
  <si>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</si>
  <si>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</si>
  <si>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</si>
  <si>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</si>
  <si>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</si>
  <si>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</si>
  <si>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</si>
  <si>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</si>
  <si>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</si>
  <si>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</si>
  <si>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</si>
  <si>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</si>
  <si>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</si>
  <si>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</si>
  <si>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</si>
  <si>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</si>
  <si>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</si>
  <si>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</si>
  <si>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</si>
  <si>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</si>
  <si>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</si>
  <si>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</si>
  <si>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</si>
  <si>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</si>
  <si>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</si>
  <si>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</si>
  <si>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</si>
  <si>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</si>
  <si>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</si>
  <si>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</si>
  <si>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</si>
  <si>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</si>
  <si>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</si>
  <si>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</si>
  <si>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</si>
  <si>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</si>
  <si>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</si>
  <si>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</si>
  <si>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</si>
  <si>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</si>
  <si>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</si>
  <si>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</si>
  <si>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</si>
  <si>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</si>
  <si>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</si>
  <si>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</si>
  <si>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</si>
  <si>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</si>
  <si>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</si>
  <si>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</si>
  <si>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</si>
  <si>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</si>
  <si>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</si>
  <si>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</si>
  <si>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</si>
  <si>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</si>
  <si>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</si>
  <si>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</si>
  <si>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</si>
  <si>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</si>
  <si>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</si>
  <si>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</si>
  <si>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</si>
  <si>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</si>
  <si>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</si>
  <si>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</si>
  <si>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</si>
  <si>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</si>
  <si>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</si>
  <si>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</si>
  <si>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</si>
  <si>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</si>
  <si>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</si>
  <si>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</si>
  <si>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</si>
  <si>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</si>
  <si>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</si>
  <si>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</si>
  <si>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</si>
  <si>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</si>
  <si>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</si>
  <si>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</si>
  <si>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</si>
  <si>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</si>
  <si>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</si>
  <si>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</si>
  <si>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</si>
  <si>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</si>
  <si>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</si>
  <si>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</si>
  <si>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</si>
  <si>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</si>
  <si>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</si>
  <si>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</si>
  <si>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</si>
  <si>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</si>
  <si>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</si>
  <si>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</si>
  <si>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</si>
  <si>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</si>
  <si>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</si>
  <si>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</si>
  <si>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</si>
  <si>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</si>
  <si>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</si>
  <si>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</si>
  <si>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</si>
  <si>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</si>
  <si>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</si>
  <si>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</si>
  <si>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</si>
  <si>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</si>
  <si>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</si>
  <si>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</si>
  <si>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</si>
  <si>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</si>
  <si>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</si>
  <si>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</si>
  <si>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</si>
  <si>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</si>
  <si>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</si>
  <si>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</si>
  <si>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</si>
  <si>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</si>
  <si>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</si>
  <si>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</si>
  <si>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</si>
  <si>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</si>
  <si>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</si>
  <si>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</si>
  <si>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</si>
  <si>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</si>
  <si>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</si>
  <si>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</si>
  <si>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</si>
  <si>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</si>
  <si>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</si>
  <si>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</si>
  <si>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</si>
  <si>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</si>
  <si>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</si>
  <si>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</si>
  <si>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</si>
  <si>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</si>
  <si>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</si>
  <si>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</si>
  <si>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</si>
  <si>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</si>
  <si>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</si>
  <si>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</si>
  <si>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</si>
  <si>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</si>
  <si>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</si>
  <si>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</si>
  <si>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</si>
  <si>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</si>
  <si>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</si>
  <si>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</si>
  <si>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</si>
  <si>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</si>
  <si>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</si>
  <si>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</si>
  <si>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</si>
  <si>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</si>
  <si>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</si>
  <si>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</si>
  <si>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</si>
  <si>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</si>
  <si>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</si>
  <si>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</si>
  <si>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</si>
  <si>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</si>
  <si>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</si>
  <si>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</si>
  <si>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</si>
  <si>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</si>
  <si>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</si>
  <si>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</si>
  <si>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</si>
  <si>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</si>
  <si>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</si>
  <si>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</si>
  <si>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</si>
  <si>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</si>
  <si>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</si>
  <si>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</si>
  <si>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</si>
  <si>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</si>
  <si>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</si>
  <si>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</si>
  <si>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</si>
  <si>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</si>
  <si>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</si>
  <si>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</si>
  <si>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</si>
  <si>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</si>
  <si>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</si>
  <si>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</si>
  <si>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</si>
  <si>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</si>
  <si>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</si>
  <si>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</si>
  <si>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</si>
  <si>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</si>
  <si>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</si>
  <si>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</si>
  <si>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</si>
  <si>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</si>
  <si>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</si>
  <si>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</si>
  <si>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</si>
  <si>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</si>
  <si>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</si>
  <si>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</si>
  <si>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</si>
  <si>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</si>
  <si>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</si>
  <si>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</si>
  <si>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</si>
  <si>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</si>
  <si>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</si>
  <si>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</si>
  <si>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</si>
  <si>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</si>
  <si>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</si>
  <si>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</si>
  <si>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</si>
  <si>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</si>
  <si>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</si>
  <si>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</si>
  <si>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</si>
  <si>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</si>
  <si>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</si>
  <si>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</si>
  <si>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</si>
  <si>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</si>
  <si>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</si>
  <si>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</si>
  <si>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</si>
  <si>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</si>
  <si>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</si>
  <si>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</si>
  <si>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</si>
  <si>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</si>
  <si>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</si>
  <si>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</si>
  <si>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</si>
  <si>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</si>
  <si>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</si>
  <si>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</si>
  <si>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</si>
  <si>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</si>
  <si>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</si>
  <si>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</si>
  <si>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</si>
  <si>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</si>
  <si>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</si>
  <si>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</si>
  <si>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</si>
  <si>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</si>
  <si>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</si>
  <si>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</si>
  <si>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</si>
  <si>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</si>
  <si>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</si>
  <si>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</si>
  <si>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</si>
  <si>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</si>
  <si>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</si>
  <si>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</si>
  <si>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</si>
  <si>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</si>
  <si>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</si>
  <si>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</si>
  <si>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</si>
  <si>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</si>
  <si>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</si>
  <si>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</si>
  <si>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</si>
  <si>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</si>
  <si>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</si>
  <si>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</si>
  <si>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</si>
  <si>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</si>
  <si>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</si>
  <si>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</si>
  <si>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</si>
  <si>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</si>
  <si>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</si>
  <si>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</si>
  <si>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</si>
  <si>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</si>
  <si>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</si>
  <si>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</si>
  <si>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</si>
  <si>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</si>
  <si>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</si>
  <si>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</si>
  <si>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</si>
  <si>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</si>
  <si>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</si>
  <si>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</si>
  <si>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</si>
  <si>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</si>
  <si>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</si>
  <si>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</si>
  <si>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</si>
  <si>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</si>
  <si>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</si>
  <si>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</si>
  <si>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</si>
  <si>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</si>
  <si>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</si>
  <si>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</si>
  <si>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</si>
  <si>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</si>
  <si>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</si>
  <si>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</si>
  <si>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</si>
  <si>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</si>
  <si>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</si>
  <si>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</si>
  <si>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</si>
  <si>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</si>
  <si>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</si>
  <si>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</si>
  <si>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</si>
  <si>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</si>
  <si>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</si>
  <si>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</si>
  <si>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</si>
  <si>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</si>
  <si>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</si>
  <si>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</si>
  <si>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</si>
  <si>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</si>
  <si>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</si>
  <si>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</si>
  <si>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</si>
  <si>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</si>
  <si>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</si>
  <si>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</si>
  <si>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</si>
  <si>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</si>
  <si>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</si>
  <si>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</si>
  <si>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</si>
  <si>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</si>
  <si>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</si>
  <si>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</si>
  <si>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</si>
  <si>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</si>
  <si>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</si>
  <si>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</si>
  <si>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</si>
  <si>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</si>
  <si>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</si>
  <si>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</si>
  <si>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</si>
  <si>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</si>
  <si>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</si>
  <si>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</si>
  <si>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</si>
  <si>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</si>
  <si>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</si>
  <si>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</si>
  <si>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</si>
  <si>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</si>
  <si>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</si>
  <si>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</si>
  <si>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</si>
  <si>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</si>
  <si>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</si>
  <si>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</si>
  <si>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</si>
  <si>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</si>
  <si>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</si>
  <si>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</si>
  <si>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</si>
  <si>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</si>
  <si>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</si>
  <si>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</si>
  <si>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</si>
  <si>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</si>
  <si>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</si>
  <si>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</si>
  <si>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</si>
  <si>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</si>
  <si>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</si>
  <si>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</si>
  <si>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</si>
  <si>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</si>
  <si>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</si>
  <si>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</si>
  <si>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</si>
  <si>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</si>
  <si>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</si>
  <si>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</si>
  <si>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</si>
  <si>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</si>
  <si>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</si>
  <si>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</si>
  <si>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</si>
  <si>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</si>
  <si>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</si>
  <si>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</si>
  <si>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</si>
  <si>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</si>
  <si>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</si>
  <si>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</si>
  <si>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</si>
  <si>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</si>
  <si>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</si>
  <si>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</si>
  <si>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</si>
  <si>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</si>
  <si>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</si>
  <si>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</si>
  <si>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</si>
  <si>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</si>
  <si>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</si>
  <si>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</si>
  <si>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</si>
  <si>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</si>
  <si>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</si>
  <si>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</si>
  <si>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</si>
  <si>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</si>
  <si>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</si>
  <si>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</si>
  <si>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</si>
  <si>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</si>
  <si>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</si>
  <si>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</si>
  <si>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</si>
  <si>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</si>
  <si>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</si>
  <si>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</si>
  <si>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</si>
  <si>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</si>
  <si>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</si>
  <si>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</si>
  <si>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</si>
  <si>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</si>
  <si>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</si>
  <si>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</si>
  <si>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</si>
  <si>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</si>
  <si>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</si>
  <si>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</si>
  <si>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</si>
  <si>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</si>
  <si>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</si>
  <si>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</si>
  <si>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</si>
  <si>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</si>
  <si>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</si>
  <si>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</si>
  <si>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</si>
  <si>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</si>
  <si>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</si>
  <si>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</si>
  <si>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</si>
  <si>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</si>
  <si>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</si>
  <si>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</si>
  <si>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</si>
  <si>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</si>
  <si>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</si>
  <si>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</si>
  <si>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</si>
  <si>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</si>
  <si>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</si>
  <si>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</si>
  <si>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</si>
  <si>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</si>
  <si>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</si>
  <si>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</si>
  <si>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</si>
  <si>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</si>
  <si>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</si>
  <si>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</si>
  <si>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</si>
  <si>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</si>
  <si>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</si>
  <si>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</si>
  <si>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</si>
  <si>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</si>
  <si>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</si>
  <si>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</si>
  <si>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</si>
  <si>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</si>
  <si>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</si>
  <si>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</si>
  <si>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</si>
  <si>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</si>
  <si>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</si>
  <si>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</si>
  <si>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</si>
  <si>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</si>
  <si>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</si>
  <si>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</si>
  <si>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</si>
  <si>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</si>
  <si>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</si>
  <si>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</si>
  <si>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</si>
  <si>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</si>
  <si>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</si>
  <si>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</si>
  <si>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</si>
  <si>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</si>
  <si>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</si>
  <si>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</si>
  <si>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</si>
  <si>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</si>
  <si>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</si>
  <si>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</si>
  <si>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</si>
  <si>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</si>
  <si>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</si>
  <si>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</si>
  <si>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</si>
  <si>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</si>
  <si>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</si>
  <si>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</si>
  <si>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</si>
  <si>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</si>
  <si>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</si>
  <si>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</si>
  <si>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</si>
  <si>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</si>
  <si>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</si>
  <si>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</si>
  <si>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</si>
  <si>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</si>
  <si>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</si>
  <si>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</si>
  <si>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</si>
  <si>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</si>
  <si>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</si>
  <si>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</si>
  <si>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</si>
  <si>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</si>
  <si>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</si>
  <si>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</si>
  <si>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</si>
  <si>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</si>
  <si>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</si>
  <si>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</si>
  <si>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</si>
  <si>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</si>
  <si>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</si>
  <si>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</si>
  <si>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</si>
  <si>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</si>
  <si>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</si>
  <si>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</si>
  <si>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</si>
  <si>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</si>
  <si>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</si>
  <si>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</si>
  <si>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</si>
  <si>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</si>
  <si>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</si>
  <si>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</si>
  <si>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</si>
  <si>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</si>
  <si>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</si>
  <si>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</si>
  <si>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</si>
  <si>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</si>
  <si>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</si>
  <si>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</si>
  <si>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</si>
  <si>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</si>
  <si>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</si>
  <si>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</si>
  <si>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</si>
  <si>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</si>
  <si>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</si>
  <si>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</si>
  <si>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</si>
  <si>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</si>
  <si>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</si>
  <si>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</si>
  <si>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</si>
  <si>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</si>
  <si>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</si>
  <si>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</si>
  <si>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</si>
  <si>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</si>
  <si>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</si>
  <si>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</si>
  <si>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</si>
  <si>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</si>
  <si>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</si>
  <si>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</si>
  <si>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</si>
  <si>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</si>
  <si>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</si>
  <si>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</si>
  <si>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</si>
  <si>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</si>
  <si>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</si>
  <si>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</si>
  <si>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</si>
  <si>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</si>
  <si>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</si>
  <si>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</si>
  <si>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</si>
  <si>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</si>
  <si>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</si>
  <si>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</si>
  <si>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</si>
  <si>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</si>
  <si>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</si>
  <si>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</si>
  <si>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</si>
  <si>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</si>
  <si>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</si>
  <si>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</si>
  <si>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</si>
  <si>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</si>
  <si>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</si>
  <si>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</si>
  <si>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</si>
  <si>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</si>
  <si>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</si>
  <si>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</si>
  <si>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</si>
  <si>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</si>
  <si>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</si>
  <si>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</si>
  <si>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</si>
  <si>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</si>
  <si>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</si>
  <si>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</si>
  <si>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</si>
  <si>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</si>
  <si>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</si>
  <si>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</si>
  <si>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</si>
  <si>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</si>
  <si>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</si>
  <si>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</si>
  <si>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</si>
  <si>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</si>
  <si>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</si>
  <si>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</si>
  <si>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</si>
  <si>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</si>
  <si>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</si>
  <si>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</si>
  <si>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</si>
  <si>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</si>
  <si>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</si>
  <si>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</si>
  <si>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</si>
  <si>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</si>
  <si>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</si>
  <si>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</si>
  <si>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</si>
  <si>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</si>
  <si>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</si>
  <si>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</si>
  <si>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</si>
  <si>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</si>
  <si>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</si>
  <si>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</si>
  <si>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</si>
  <si>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</si>
  <si>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</si>
  <si>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</si>
  <si>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</si>
  <si>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</si>
  <si>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</si>
  <si>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</si>
  <si>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</si>
  <si>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</si>
  <si>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</si>
  <si>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</si>
  <si>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</si>
  <si>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</si>
  <si>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</si>
  <si>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</si>
  <si>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</si>
  <si>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</si>
  <si>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</si>
  <si>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</si>
  <si>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</si>
  <si>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</si>
  <si>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</si>
  <si>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</si>
  <si>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</si>
  <si>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</si>
  <si>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</si>
  <si>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</si>
  <si>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</si>
  <si>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</si>
  <si>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</si>
  <si>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</si>
  <si>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</si>
  <si>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</si>
  <si>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</si>
  <si>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</si>
  <si>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</si>
  <si>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</si>
  <si>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</si>
  <si>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</si>
  <si>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</si>
  <si>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</si>
  <si>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</si>
  <si>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</si>
  <si>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</si>
  <si>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</si>
  <si>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</si>
  <si>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</si>
  <si>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</si>
  <si>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</si>
  <si>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</si>
  <si>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</si>
  <si>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</si>
  <si>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</si>
  <si>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</si>
  <si>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</si>
  <si>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</si>
  <si>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</si>
  <si>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</si>
  <si>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</si>
  <si>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</si>
  <si>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</si>
  <si>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</si>
  <si>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</si>
  <si>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</si>
  <si>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</si>
  <si>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</si>
  <si>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</si>
  <si>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</si>
  <si>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</si>
  <si>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</si>
  <si>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</si>
  <si>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</si>
  <si>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</si>
  <si>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</si>
  <si>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</si>
  <si>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</si>
  <si>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</si>
  <si>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</si>
  <si>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</si>
  <si>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</si>
  <si>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</si>
  <si>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</si>
  <si>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</si>
  <si>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</si>
  <si>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</si>
  <si>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</si>
  <si>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</si>
  <si>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</si>
  <si>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</si>
  <si>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</si>
  <si>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</si>
  <si>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</si>
  <si>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</si>
  <si>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</si>
  <si>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</si>
  <si>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</si>
  <si>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</si>
  <si>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</si>
  <si>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</si>
  <si>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</si>
  <si>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</si>
  <si>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</si>
  <si>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</si>
  <si>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</si>
  <si>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</si>
  <si>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</si>
  <si>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</si>
  <si>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</si>
  <si>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</si>
  <si>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</si>
  <si>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</si>
  <si>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</si>
  <si>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</si>
  <si>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</si>
  <si>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</si>
  <si>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</si>
  <si>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</si>
  <si>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</si>
  <si>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</si>
  <si>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</si>
  <si>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</si>
  <si>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</si>
  <si>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</si>
  <si>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</si>
  <si>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</si>
  <si>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</si>
  <si>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</si>
  <si>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</si>
  <si>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</si>
  <si>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</si>
  <si>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</si>
  <si>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</si>
  <si>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</si>
  <si>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</si>
  <si>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</si>
  <si>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</si>
  <si>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</si>
  <si>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</si>
  <si>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</si>
  <si>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</si>
  <si>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</si>
  <si>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</si>
  <si>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</si>
  <si>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</si>
  <si>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</si>
  <si>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</si>
  <si>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</si>
  <si>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</si>
  <si>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</si>
  <si>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</si>
  <si>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</si>
  <si>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</si>
  <si>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</si>
  <si>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</si>
  <si>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</si>
  <si>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</si>
  <si>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</si>
  <si>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</si>
  <si>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</si>
  <si>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</si>
  <si>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</si>
  <si>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</si>
  <si>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</si>
  <si>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</si>
  <si>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</si>
  <si>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</si>
  <si>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</si>
  <si>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</si>
  <si>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</si>
  <si>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</si>
  <si>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</si>
  <si>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</si>
  <si>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</si>
  <si>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</si>
  <si>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</si>
  <si>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</si>
  <si>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</si>
  <si>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</si>
  <si>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</si>
  <si>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</si>
  <si>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</si>
  <si>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</si>
  <si>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</si>
  <si>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</si>
  <si>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</si>
  <si>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</si>
  <si>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</si>
  <si>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</si>
  <si>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</si>
  <si>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</si>
  <si>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</si>
  <si>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</si>
  <si>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</si>
  <si>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</si>
  <si>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</si>
  <si>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</si>
  <si>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</si>
  <si>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</si>
  <si>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</si>
  <si>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</si>
  <si>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</si>
  <si>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</si>
  <si>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</si>
  <si>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</si>
  <si>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</si>
  <si>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</si>
  <si>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</si>
  <si>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</si>
  <si>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</si>
  <si>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</si>
  <si>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</si>
  <si>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</si>
  <si>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</si>
  <si>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</si>
  <si>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</si>
  <si>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</si>
  <si>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</si>
  <si>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</si>
  <si>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</si>
  <si>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</si>
  <si>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</si>
  <si>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</si>
  <si>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</si>
  <si>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</si>
  <si>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</si>
  <si>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</si>
  <si>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</si>
  <si>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</si>
  <si>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</si>
  <si>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</si>
  <si>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</si>
  <si>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</si>
  <si>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</si>
  <si>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</si>
  <si>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</si>
  <si>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</si>
  <si>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</si>
  <si>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</si>
  <si>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</si>
  <si>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</si>
  <si>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</si>
  <si>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</si>
  <si>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</si>
  <si>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</si>
  <si>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</si>
  <si>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</si>
  <si>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</si>
  <si>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</si>
  <si>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</si>
  <si>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</si>
  <si>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</si>
  <si>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</si>
  <si>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</si>
  <si>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</si>
  <si>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</si>
  <si>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</si>
  <si>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</si>
  <si>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</si>
  <si>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</si>
  <si>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</si>
  <si>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</si>
  <si>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</si>
  <si>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</si>
  <si>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</si>
  <si>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</si>
  <si>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</si>
  <si>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</si>
  <si>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</si>
  <si>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</si>
  <si>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</si>
  <si>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</si>
  <si>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</si>
  <si>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</si>
  <si>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</si>
  <si>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</si>
  <si>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</si>
  <si>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</si>
  <si>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</si>
  <si>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</si>
  <si>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</si>
  <si>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</si>
  <si>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</si>
  <si>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</si>
  <si>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</si>
  <si>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</si>
  <si>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</si>
  <si>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</si>
  <si>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</si>
  <si>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</si>
  <si>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</si>
  <si>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</si>
  <si>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</si>
  <si>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</si>
  <si>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</si>
  <si>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</si>
  <si>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</si>
  <si>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</si>
  <si>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</si>
  <si>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</si>
  <si>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</si>
  <si>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</si>
  <si>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</si>
  <si>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</si>
  <si>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</si>
  <si>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</si>
  <si>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</si>
  <si>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</si>
  <si>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</si>
  <si>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</si>
  <si>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</si>
  <si>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</si>
  <si>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</si>
  <si>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</si>
  <si>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</si>
  <si>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</si>
  <si>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</si>
  <si>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</si>
  <si>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</si>
  <si>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</si>
  <si>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</si>
  <si>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</si>
  <si>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</si>
  <si>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</si>
  <si>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</si>
  <si>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</si>
  <si>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</si>
  <si>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</si>
  <si>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</si>
  <si>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</si>
  <si>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</si>
  <si>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</si>
  <si>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</si>
  <si>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</si>
  <si>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</si>
  <si>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</si>
  <si>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</si>
  <si>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</si>
  <si>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</si>
  <si>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</si>
  <si>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</si>
  <si>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</si>
  <si>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</si>
  <si>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</si>
  <si>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</si>
  <si>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</si>
  <si>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</si>
  <si>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</si>
  <si>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</si>
  <si>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</si>
  <si>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</si>
  <si>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</si>
  <si>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</si>
  <si>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</si>
  <si>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</si>
  <si>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</si>
  <si>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</si>
  <si>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</si>
  <si>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</si>
  <si>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</si>
  <si>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</si>
  <si>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</si>
  <si>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</si>
  <si>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</si>
  <si>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</si>
  <si>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</si>
  <si>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</si>
  <si>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</si>
  <si>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</si>
  <si>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</si>
  <si>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</si>
  <si>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</si>
  <si>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</si>
  <si>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</si>
  <si>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</si>
  <si>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</si>
  <si>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</si>
  <si>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</si>
  <si>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</si>
  <si>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</si>
  <si>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</si>
  <si>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</si>
  <si>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</si>
  <si>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</si>
  <si>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</si>
  <si>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</si>
  <si>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</si>
  <si>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</si>
  <si>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</si>
  <si>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</si>
  <si>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</si>
  <si>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</si>
  <si>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</si>
  <si>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</si>
  <si>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</si>
  <si>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</si>
  <si>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</si>
  <si>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</si>
  <si>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</si>
  <si>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</si>
  <si>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</si>
  <si>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</si>
  <si>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</si>
  <si>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</si>
  <si>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</si>
  <si>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</si>
  <si>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</si>
  <si>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</si>
  <si>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</si>
  <si>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</si>
  <si>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</si>
  <si>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</si>
  <si>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</si>
  <si>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</si>
  <si>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</si>
  <si>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</si>
  <si>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</si>
  <si>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</si>
  <si>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</si>
  <si>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</si>
  <si>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</si>
  <si>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</si>
  <si>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</si>
  <si>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</si>
  <si>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</si>
  <si>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</si>
  <si>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</si>
  <si>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</si>
  <si>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</si>
  <si>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</si>
  <si>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</si>
  <si>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</si>
  <si>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</si>
  <si>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</si>
  <si>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</si>
  <si>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</si>
  <si>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</si>
  <si>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</si>
  <si>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</si>
  <si>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</si>
  <si>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</si>
  <si>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</si>
  <si>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</si>
  <si>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</si>
  <si>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</si>
  <si>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</si>
  <si>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</si>
  <si>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</si>
  <si>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</si>
  <si>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</si>
  <si>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</si>
  <si>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</si>
  <si>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</si>
  <si>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</si>
  <si>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</si>
  <si>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</si>
  <si>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</si>
  <si>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</si>
  <si>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</si>
  <si>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</si>
  <si>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</si>
  <si>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</si>
  <si>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</si>
  <si>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</si>
  <si>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</si>
  <si>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</si>
  <si>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</si>
  <si>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</si>
  <si>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</si>
  <si>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</si>
  <si>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</si>
  <si>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</si>
  <si>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</si>
  <si>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</si>
  <si>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</si>
  <si>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</si>
  <si>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</si>
  <si>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</si>
  <si>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</si>
  <si>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</si>
  <si>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</si>
  <si>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</si>
  <si>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</si>
  <si>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</si>
  <si>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</si>
  <si>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</si>
  <si>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</si>
  <si>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</si>
  <si>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</si>
  <si>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</si>
  <si>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</si>
  <si>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</si>
  <si>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</si>
  <si>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</si>
  <si>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</si>
  <si>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</si>
  <si>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</si>
  <si>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</si>
  <si>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</si>
  <si>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</si>
  <si>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</si>
  <si>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</si>
  <si>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</si>
  <si>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</si>
  <si>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</si>
  <si>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</si>
  <si>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</si>
  <si>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</si>
  <si>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</si>
  <si>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</si>
  <si>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</si>
  <si>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</si>
  <si>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</si>
  <si>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</si>
  <si>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</si>
  <si>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</si>
  <si>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</si>
  <si>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</si>
  <si>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</si>
  <si>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</si>
  <si>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</si>
  <si>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</si>
  <si>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</si>
  <si>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</si>
  <si>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</si>
  <si>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</si>
  <si>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</si>
  <si>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</si>
  <si>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</si>
  <si>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</si>
  <si>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</si>
  <si>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</si>
  <si>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</si>
  <si>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</si>
  <si>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</si>
  <si>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</si>
  <si>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</si>
  <si>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</si>
  <si>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</si>
  <si>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</si>
  <si>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</si>
  <si>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</si>
  <si>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</si>
  <si>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</si>
  <si>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</si>
  <si>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</si>
  <si>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</si>
  <si>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</si>
  <si>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</si>
  <si>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</si>
  <si>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</si>
  <si>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</si>
  <si>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</si>
  <si>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</si>
  <si>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</si>
  <si>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</si>
  <si>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</si>
  <si>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</si>
  <si>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</si>
  <si>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</si>
  <si>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</si>
  <si>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</si>
  <si>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</si>
  <si>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</si>
  <si>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</si>
  <si>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</si>
  <si>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</si>
  <si>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</si>
  <si>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</si>
  <si>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</si>
  <si>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</si>
  <si>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</si>
  <si>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</si>
  <si>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</si>
  <si>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</si>
  <si>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</si>
  <si>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</si>
  <si>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</si>
  <si>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</si>
  <si>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</si>
  <si>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</si>
  <si>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</si>
  <si>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</si>
  <si>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</si>
  <si>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</si>
  <si>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</si>
  <si>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</si>
  <si>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</si>
  <si>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</si>
  <si>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</si>
  <si>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</si>
  <si>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</si>
  <si>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</si>
  <si>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</si>
  <si>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</si>
  <si>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</si>
  <si>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</si>
  <si>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</si>
  <si>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</si>
  <si>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</si>
  <si>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</si>
  <si>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</si>
  <si>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</si>
  <si>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</si>
  <si>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</si>
  <si>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</si>
  <si>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</si>
  <si>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</si>
  <si>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</si>
  <si>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</si>
  <si>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</si>
  <si>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</si>
  <si>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</si>
  <si>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</si>
  <si>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</si>
  <si>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</si>
  <si>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</si>
  <si>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</si>
  <si>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</si>
  <si>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</si>
  <si>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</si>
  <si>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</si>
  <si>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</si>
  <si>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</si>
  <si>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</si>
  <si>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</si>
  <si>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</si>
  <si>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</si>
  <si>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</si>
  <si>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</si>
  <si>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</si>
  <si>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</si>
  <si>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</si>
  <si>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</si>
  <si>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</si>
  <si>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</si>
  <si>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</si>
  <si>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</si>
  <si>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</si>
  <si>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</si>
  <si>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</si>
  <si>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</si>
  <si>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</si>
  <si>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</si>
  <si>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</si>
  <si>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</si>
  <si>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</si>
  <si>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</si>
  <si>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</si>
  <si>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</si>
  <si>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</si>
  <si>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</si>
  <si>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</si>
  <si>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</si>
  <si>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</si>
  <si>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</si>
  <si>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</si>
  <si>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</si>
  <si>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</si>
  <si>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</si>
  <si>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</si>
  <si>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</si>
  <si>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</si>
  <si>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</si>
  <si>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</si>
  <si>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</si>
  <si>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</si>
  <si>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</si>
  <si>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</si>
  <si>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</si>
  <si>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</si>
  <si>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</si>
  <si>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</si>
  <si>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</si>
  <si>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</si>
  <si>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</si>
  <si>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</si>
  <si>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</si>
  <si>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</si>
  <si>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</si>
  <si>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</si>
  <si>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</si>
  <si>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</si>
  <si>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</si>
  <si>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</si>
  <si>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</si>
  <si>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</si>
  <si>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</si>
  <si>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</si>
  <si>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</si>
  <si>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</si>
  <si>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</si>
  <si>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</si>
  <si>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</si>
  <si>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</si>
  <si>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</si>
  <si>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</si>
  <si>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</si>
  <si>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</si>
  <si>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</si>
  <si>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</si>
  <si>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</si>
  <si>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</si>
  <si>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</si>
  <si>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</si>
  <si>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</si>
  <si>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</si>
  <si>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</si>
  <si>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</si>
  <si>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</si>
  <si>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</si>
  <si>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</si>
  <si>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</si>
  <si>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</si>
  <si>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</si>
  <si>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</si>
  <si>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</si>
  <si>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</si>
  <si>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</si>
  <si>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</si>
  <si>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</si>
  <si>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</si>
  <si>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</si>
  <si>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</si>
  <si>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</si>
  <si>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</si>
  <si>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</si>
  <si>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</si>
  <si>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</si>
  <si>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</si>
  <si>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</si>
  <si>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</si>
  <si>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</si>
  <si>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</si>
  <si>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</si>
  <si>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</si>
  <si>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</si>
  <si>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</si>
  <si>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</si>
  <si>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</si>
  <si>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</si>
  <si>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</si>
  <si>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</si>
  <si>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</si>
  <si>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</si>
  <si>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</si>
  <si>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</si>
  <si>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</si>
  <si>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</si>
  <si>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</si>
  <si>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</si>
  <si>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</si>
  <si>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</si>
  <si>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</si>
  <si>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</si>
  <si>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</si>
  <si>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</si>
  <si>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</si>
  <si>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</si>
  <si>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</si>
  <si>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</si>
  <si>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</si>
  <si>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</si>
  <si>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</si>
  <si>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</si>
  <si>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</si>
  <si>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</si>
  <si>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</si>
  <si>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</si>
  <si>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</si>
  <si>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</si>
  <si>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</si>
  <si>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</si>
  <si>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</si>
  <si>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</si>
  <si>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</si>
  <si>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</si>
  <si>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</si>
  <si>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</si>
  <si>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</si>
  <si>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</si>
  <si>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</si>
  <si>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</si>
  <si>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</si>
  <si>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</si>
  <si>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</si>
  <si>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</si>
  <si>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</si>
  <si>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</si>
  <si>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</si>
  <si>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</si>
  <si>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</si>
  <si>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</si>
  <si>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</si>
  <si>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</si>
  <si>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</si>
  <si>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</si>
  <si>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</si>
  <si>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</si>
  <si>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</si>
  <si>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</si>
  <si>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</si>
  <si>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</si>
  <si>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</si>
  <si>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</si>
  <si>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</si>
  <si>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</si>
  <si>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</si>
  <si>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</si>
  <si>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</si>
  <si>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</si>
  <si>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</si>
  <si>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</si>
  <si>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</si>
  <si>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</si>
  <si>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</si>
  <si>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</si>
  <si>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</si>
  <si>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</si>
  <si>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</si>
  <si>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</si>
  <si>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</si>
  <si>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</si>
  <si>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</si>
  <si>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</si>
  <si>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</si>
  <si>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</si>
  <si>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</si>
  <si>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</si>
  <si>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</si>
  <si>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</si>
  <si>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</si>
  <si>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</si>
  <si>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</si>
  <si>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</si>
  <si>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</si>
  <si>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</si>
  <si>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</si>
  <si>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</si>
  <si>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</si>
  <si>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</si>
  <si>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</si>
  <si>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</si>
  <si>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</si>
  <si>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</si>
  <si>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</si>
  <si>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</si>
  <si>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</si>
  <si>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</si>
  <si>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</si>
  <si>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</si>
  <si>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</si>
  <si>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</si>
  <si>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</si>
  <si>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</si>
  <si>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</si>
  <si>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</si>
  <si>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</si>
  <si>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</si>
  <si>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</si>
  <si>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</si>
  <si>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</si>
  <si>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</si>
  <si>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</si>
  <si>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</si>
  <si>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</si>
  <si>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</si>
  <si>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</si>
  <si>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</si>
  <si>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</si>
  <si>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</si>
  <si>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</si>
  <si>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</si>
  <si>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</si>
  <si>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</si>
  <si>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</si>
  <si>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</si>
  <si>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</si>
  <si>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</si>
  <si>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</si>
  <si>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</si>
  <si>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</si>
  <si>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</si>
  <si>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</si>
  <si>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</si>
  <si>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</si>
  <si>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</si>
  <si>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</si>
  <si>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</si>
  <si>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</si>
  <si>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</si>
  <si>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</si>
  <si>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</si>
  <si>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</si>
  <si>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</si>
  <si>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</si>
  <si>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</si>
  <si>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</si>
  <si>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</si>
  <si>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</si>
  <si>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</si>
  <si>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</si>
  <si>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</si>
  <si>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</si>
  <si>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</si>
  <si>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</si>
  <si>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</si>
  <si>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</si>
  <si>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</si>
  <si>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</si>
  <si>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</si>
  <si>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</si>
  <si>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</si>
  <si>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</si>
  <si>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</si>
  <si>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</si>
  <si>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</si>
  <si>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</si>
  <si>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</si>
  <si>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</si>
  <si>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</si>
  <si>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</si>
  <si>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</si>
  <si>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</si>
  <si>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</si>
  <si>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</si>
  <si>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</si>
  <si>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</si>
  <si>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</si>
  <si>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</si>
  <si>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</si>
  <si>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</si>
  <si>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</si>
  <si>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</si>
  <si>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</si>
  <si>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</si>
  <si>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</si>
  <si>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</si>
  <si>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</si>
  <si>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</si>
  <si>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</si>
  <si>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</si>
  <si>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</si>
  <si>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</si>
  <si>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</si>
  <si>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</si>
  <si>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</si>
  <si>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</si>
  <si>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</si>
  <si>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</si>
  <si>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</si>
  <si>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</si>
  <si>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</si>
  <si>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</si>
  <si>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</si>
  <si>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</si>
  <si>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</si>
  <si>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</si>
  <si>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</si>
  <si>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</si>
  <si>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</si>
  <si>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</si>
  <si>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</si>
  <si>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</si>
  <si>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</si>
  <si>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</si>
  <si>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</si>
  <si>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</si>
  <si>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</si>
  <si>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</si>
  <si>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</si>
  <si>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</si>
  <si>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</si>
  <si>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</si>
  <si>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</si>
  <si>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</si>
  <si>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</si>
  <si>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</si>
  <si>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</si>
  <si>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</si>
  <si>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</si>
  <si>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</si>
  <si>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</si>
  <si>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</si>
  <si>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</si>
  <si>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</si>
  <si>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</si>
  <si>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</si>
  <si>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</si>
  <si>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</si>
  <si>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</si>
  <si>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</si>
  <si>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</si>
  <si>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</si>
  <si>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</si>
  <si>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</si>
  <si>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</si>
  <si>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</si>
  <si>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</si>
  <si>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</si>
  <si>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</si>
  <si>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</si>
  <si>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</si>
  <si>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</si>
  <si>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</si>
  <si>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</si>
  <si>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</si>
  <si>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</si>
  <si>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</si>
  <si>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</si>
  <si>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</si>
  <si>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</si>
  <si>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</si>
  <si>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</si>
  <si>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</si>
  <si>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</si>
  <si>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</si>
  <si>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</si>
  <si>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</si>
  <si>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</si>
  <si>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</si>
  <si>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</si>
  <si>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</si>
  <si>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</si>
  <si>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</si>
  <si>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</si>
  <si>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</si>
  <si>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</si>
  <si>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</si>
  <si>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</si>
  <si>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</si>
  <si>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</si>
  <si>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</si>
  <si>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</si>
  <si>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</si>
  <si>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</si>
  <si>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</si>
  <si>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</si>
  <si>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</si>
  <si>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</si>
  <si>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</si>
  <si>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</si>
  <si>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</si>
  <si>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</si>
  <si>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</si>
  <si>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</si>
  <si>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</si>
  <si>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</si>
  <si>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</si>
  <si>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</si>
  <si>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</si>
  <si>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</si>
  <si>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</si>
  <si>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</si>
  <si>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</si>
  <si>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</si>
  <si>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</si>
  <si>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</si>
  <si>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</si>
  <si>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</si>
  <si>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</si>
  <si>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</si>
  <si>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</si>
  <si>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</si>
  <si>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</si>
  <si>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</si>
  <si>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</si>
  <si>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</si>
  <si>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</si>
  <si>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</si>
  <si>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</si>
  <si>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</si>
  <si>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</si>
  <si>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</si>
  <si>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</si>
  <si>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</si>
  <si>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</si>
  <si>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</si>
  <si>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</si>
  <si>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</si>
  <si>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</si>
  <si>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</si>
  <si>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</si>
  <si>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</si>
  <si>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</si>
  <si>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</si>
  <si>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</si>
  <si>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</si>
  <si>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</si>
  <si>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</si>
  <si>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</si>
  <si>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</si>
  <si>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</si>
  <si>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</si>
  <si>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</si>
  <si>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</si>
  <si>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</si>
  <si>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</si>
  <si>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</si>
  <si>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</si>
  <si>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</si>
  <si>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</si>
  <si>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</si>
  <si>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</si>
  <si>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</si>
  <si>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</si>
  <si>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</si>
  <si>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</si>
  <si>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</si>
  <si>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</si>
  <si>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</si>
  <si>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</si>
  <si>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</si>
  <si>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</si>
  <si>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</si>
  <si>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</si>
  <si>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</si>
  <si>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</si>
  <si>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</si>
  <si>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</si>
  <si>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</si>
  <si>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</si>
  <si>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</si>
  <si>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</si>
  <si>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</si>
  <si>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</si>
  <si>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</si>
  <si>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</si>
  <si>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</si>
  <si>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</si>
  <si>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</si>
  <si>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</si>
  <si>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</si>
  <si>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</si>
  <si>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</si>
  <si>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</si>
  <si>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</si>
  <si>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</si>
  <si>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</si>
  <si>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</si>
  <si>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</si>
  <si>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</si>
  <si>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</si>
  <si>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</si>
  <si>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</si>
  <si>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</si>
  <si>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</si>
  <si>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</si>
  <si>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</si>
  <si>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</si>
  <si>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</si>
  <si>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</si>
  <si>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</si>
  <si>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</si>
  <si>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</si>
  <si>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</si>
  <si>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</si>
  <si>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</si>
  <si>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</si>
  <si>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</si>
  <si>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</si>
  <si>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</si>
  <si>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</si>
  <si>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</si>
  <si>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</si>
  <si>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</si>
  <si>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</si>
  <si>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</si>
  <si>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</si>
  <si>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</si>
  <si>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</si>
  <si>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</si>
  <si>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</si>
  <si>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</si>
  <si>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</si>
  <si>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</si>
  <si>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</si>
  <si>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</si>
  <si>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</si>
  <si>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</si>
  <si>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</si>
  <si>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</si>
  <si>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</si>
  <si>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</si>
  <si>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</si>
  <si>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</si>
  <si>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</si>
  <si>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</si>
  <si>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</si>
  <si>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</si>
  <si>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</si>
  <si>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</si>
  <si>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</si>
  <si>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</si>
  <si>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</si>
  <si>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</si>
  <si>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</si>
  <si>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</si>
  <si>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</si>
  <si>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</si>
  <si>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</si>
  <si>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</si>
  <si>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</si>
  <si>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</si>
  <si>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</si>
  <si>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</si>
  <si>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</si>
  <si>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</si>
  <si>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</si>
  <si>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</si>
  <si>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</si>
  <si>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</si>
  <si>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</si>
  <si>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</si>
  <si>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</si>
  <si>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</si>
  <si>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</si>
  <si>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</si>
  <si>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</si>
  <si>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</si>
  <si>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</si>
  <si>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</si>
  <si>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</si>
  <si>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</si>
  <si>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</si>
  <si>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</si>
  <si>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</si>
  <si>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</si>
  <si>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</si>
  <si>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</si>
  <si>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</si>
  <si>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</si>
  <si>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</si>
  <si>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</si>
  <si>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</si>
  <si>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</si>
  <si>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</si>
  <si>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</si>
  <si>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</si>
  <si>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</si>
  <si>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</si>
  <si>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</si>
  <si>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</si>
  <si>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</si>
  <si>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</si>
  <si>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</si>
  <si>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</si>
  <si>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</si>
  <si>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</si>
  <si>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</si>
  <si>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</si>
  <si>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</si>
  <si>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</si>
  <si>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</si>
  <si>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</si>
  <si>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</si>
  <si>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</si>
  <si>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</si>
  <si>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</si>
  <si>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</si>
  <si>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</si>
  <si>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</si>
  <si>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</si>
  <si>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</si>
  <si>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</si>
  <si>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</si>
  <si>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</si>
  <si>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</si>
  <si>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</si>
  <si>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</si>
  <si>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</si>
  <si>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</si>
  <si>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</si>
  <si>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</si>
  <si>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</si>
  <si>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</si>
  <si>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</si>
  <si>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</si>
  <si>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</si>
  <si>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</si>
  <si>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</si>
  <si>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</si>
  <si>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</si>
  <si>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</si>
  <si>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</si>
  <si>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</si>
  <si>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</si>
  <si>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</si>
  <si>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</si>
  <si>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</si>
  <si>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</si>
  <si>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</si>
  <si>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</si>
  <si>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</si>
  <si>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</si>
  <si>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</si>
  <si>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</si>
  <si>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</si>
  <si>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</si>
  <si>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</si>
  <si>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</si>
  <si>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</si>
  <si>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</si>
  <si>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</si>
  <si>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</si>
  <si>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</si>
  <si>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</si>
  <si>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</si>
  <si>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</si>
  <si>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</si>
  <si>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</si>
  <si>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</si>
  <si>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</si>
  <si>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</si>
  <si>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</si>
  <si>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</si>
  <si>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</si>
  <si>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</si>
  <si>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</si>
  <si>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</si>
  <si>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</si>
  <si>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</si>
  <si>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</si>
  <si>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</si>
  <si>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</si>
  <si>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</si>
  <si>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</si>
  <si>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</si>
  <si>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</si>
  <si>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</si>
  <si>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</si>
  <si>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</si>
  <si>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</si>
  <si>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</si>
  <si>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</si>
  <si>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</si>
  <si>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</si>
  <si>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</si>
  <si>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</si>
  <si>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</si>
  <si>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</si>
  <si>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</si>
  <si>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</si>
  <si>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</si>
  <si>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</si>
  <si>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</si>
  <si>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</si>
  <si>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</si>
  <si>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</si>
  <si>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</si>
  <si>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</si>
  <si>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</si>
  <si>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</si>
  <si>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</si>
  <si>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</si>
  <si>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</si>
  <si>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</si>
  <si>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</si>
  <si>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</si>
  <si>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</si>
  <si>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</si>
  <si>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</si>
  <si>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</si>
  <si>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</si>
  <si>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</si>
  <si>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</si>
  <si>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</si>
  <si>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</si>
  <si>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</si>
  <si>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</si>
  <si>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</si>
  <si>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</si>
  <si>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</si>
  <si>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</si>
  <si>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</si>
  <si>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</si>
  <si>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</si>
  <si>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</si>
  <si>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</si>
  <si>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</si>
  <si>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</si>
  <si>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</si>
  <si>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</si>
  <si>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</si>
  <si>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</si>
  <si>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</si>
  <si>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</si>
  <si>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</si>
  <si>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</si>
  <si>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</si>
  <si>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</si>
  <si>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</si>
  <si>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</si>
  <si>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</si>
  <si>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</si>
  <si>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</si>
  <si>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</si>
  <si>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</si>
  <si>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</si>
  <si>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</si>
  <si>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</si>
  <si>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</si>
  <si>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</si>
  <si>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</si>
  <si>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</si>
  <si>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</si>
  <si>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</si>
  <si>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</si>
  <si>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</si>
  <si>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</si>
  <si>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</si>
  <si>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</si>
  <si>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</si>
  <si>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</si>
  <si>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</si>
  <si>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</si>
  <si>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</si>
  <si>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</si>
  <si>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</si>
  <si>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</si>
  <si>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</si>
  <si>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</si>
  <si>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</si>
  <si>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</si>
  <si>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</si>
  <si>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</si>
  <si>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</si>
  <si>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</si>
  <si>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</si>
  <si>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</si>
  <si>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</si>
  <si>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</si>
  <si>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</si>
  <si>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</si>
  <si>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</si>
  <si>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</si>
  <si>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</si>
  <si>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</si>
  <si>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</si>
  <si>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</si>
  <si>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</si>
  <si>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</si>
  <si>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</si>
  <si>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</si>
  <si>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</si>
  <si>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</si>
  <si>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</si>
  <si>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</si>
  <si>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</si>
  <si>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</si>
  <si>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</si>
  <si>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</si>
  <si>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</si>
  <si>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</si>
  <si>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</si>
  <si>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</si>
  <si>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</si>
  <si>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</si>
  <si>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</si>
  <si>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</si>
  <si>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</si>
  <si>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</si>
  <si>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</si>
  <si>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</si>
  <si>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</si>
  <si>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</si>
  <si>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</si>
  <si>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</si>
  <si>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</si>
  <si>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</si>
  <si>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</si>
  <si>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</si>
  <si>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</si>
  <si>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</si>
  <si>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</si>
  <si>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</si>
  <si>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</si>
  <si>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</si>
  <si>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</si>
  <si>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</si>
  <si>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</si>
  <si>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</si>
  <si>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</si>
  <si>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</si>
  <si>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</si>
  <si>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</si>
  <si>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</si>
  <si>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</si>
  <si>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</si>
  <si>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</si>
  <si>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</si>
  <si>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</si>
  <si>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</si>
  <si>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</si>
  <si>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</si>
  <si>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</si>
  <si>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</si>
  <si>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</si>
  <si>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</si>
  <si>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</si>
  <si>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</si>
  <si>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</si>
  <si>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</si>
  <si>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</si>
  <si>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</si>
  <si>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</si>
  <si>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</si>
  <si>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</si>
  <si>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</si>
  <si>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</si>
  <si>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</si>
  <si>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</si>
  <si>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</si>
  <si>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</si>
  <si>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</si>
  <si>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</si>
  <si>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</si>
  <si>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</si>
  <si>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</si>
  <si>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</si>
  <si>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</si>
  <si>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</si>
  <si>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</si>
  <si>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</si>
  <si>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</si>
  <si>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</si>
  <si>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</si>
  <si>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</si>
  <si>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</si>
  <si>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</si>
  <si>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</si>
  <si>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</si>
  <si>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</si>
  <si>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</si>
  <si>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</si>
  <si>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</si>
  <si>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</si>
  <si>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</si>
  <si>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</si>
  <si>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</si>
  <si>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</si>
  <si>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</si>
  <si>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</si>
  <si>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</si>
  <si>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</si>
  <si>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</si>
  <si>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</si>
  <si>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</si>
  <si>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</si>
  <si>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</si>
  <si>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</si>
  <si>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</si>
  <si>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</si>
  <si>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</si>
  <si>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</si>
  <si>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</si>
  <si>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</si>
  <si>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</si>
  <si>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</si>
  <si>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</si>
  <si>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</si>
  <si>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</si>
  <si>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</si>
  <si>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</si>
  <si>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</si>
  <si>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</si>
  <si>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</si>
  <si>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</si>
  <si>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</si>
  <si>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</si>
  <si>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</si>
  <si>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</si>
  <si>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</si>
  <si>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</si>
  <si>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</si>
  <si>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</si>
  <si>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</si>
  <si>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</si>
  <si>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</si>
  <si>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</si>
  <si>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</si>
  <si>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</si>
  <si>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</si>
  <si>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</si>
  <si>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</si>
  <si>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</si>
  <si>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</si>
  <si>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</si>
  <si>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</si>
  <si>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</si>
  <si>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</si>
  <si>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</si>
  <si>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</si>
  <si>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</si>
  <si>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</si>
  <si>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</si>
  <si>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</si>
  <si>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</si>
  <si>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</si>
  <si>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</si>
  <si>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</si>
  <si>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</si>
  <si>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</si>
  <si>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</si>
  <si>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</si>
  <si>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</si>
  <si>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</si>
  <si>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</si>
  <si>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</si>
  <si>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</si>
  <si>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</si>
  <si>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</si>
  <si>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</si>
  <si>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</si>
  <si>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</si>
  <si>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</si>
  <si>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</si>
  <si>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</si>
  <si>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</si>
  <si>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</si>
  <si>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</si>
  <si>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</si>
  <si>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</si>
  <si>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</si>
  <si>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</si>
  <si>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</si>
  <si>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</si>
  <si>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</si>
  <si>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</si>
  <si>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</si>
  <si>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</si>
  <si>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</si>
  <si>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</si>
  <si>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</si>
  <si>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</si>
  <si>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</si>
  <si>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</si>
  <si>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</si>
  <si>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</si>
  <si>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</si>
  <si>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</si>
  <si>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</si>
  <si>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</si>
  <si>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</si>
  <si>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</si>
  <si>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</si>
  <si>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</si>
  <si>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</si>
  <si>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</si>
  <si>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</si>
  <si>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</si>
  <si>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</si>
  <si>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</si>
  <si>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</si>
  <si>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</si>
  <si>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</si>
  <si>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</si>
  <si>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</si>
  <si>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</si>
  <si>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</si>
  <si>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</si>
  <si>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</si>
  <si>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</si>
  <si>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</si>
  <si>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</si>
  <si>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</si>
  <si>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</si>
  <si>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</si>
  <si>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</si>
  <si>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</si>
  <si>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</si>
  <si>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</si>
  <si>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</si>
  <si>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</si>
  <si>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</si>
  <si>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</si>
  <si>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</si>
  <si>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</si>
  <si>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</si>
  <si>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</si>
  <si>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</si>
  <si>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</si>
  <si>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</si>
  <si>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</si>
  <si>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</si>
  <si>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</si>
  <si>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</si>
  <si>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</si>
  <si>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</si>
  <si>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</si>
  <si>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</si>
  <si>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</si>
  <si>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</si>
  <si>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</si>
  <si>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</si>
  <si>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</si>
  <si>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</si>
  <si>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</si>
  <si>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</si>
  <si>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</si>
  <si>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</si>
  <si>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</si>
  <si>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</si>
  <si>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</si>
  <si>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</si>
  <si>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</si>
  <si>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</si>
  <si>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</si>
  <si>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</si>
  <si>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</si>
  <si>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</si>
  <si>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</si>
  <si>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</si>
  <si>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</si>
  <si>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</si>
  <si>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</si>
  <si>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</si>
  <si>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</si>
  <si>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</si>
  <si>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</si>
  <si>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</si>
  <si>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</si>
  <si>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</si>
  <si>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</si>
  <si>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</si>
  <si>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</si>
  <si>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</si>
  <si>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</si>
  <si>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</si>
  <si>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</si>
  <si>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</si>
  <si>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</si>
  <si>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</si>
  <si>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</si>
  <si>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</si>
  <si>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</si>
  <si>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</si>
  <si>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</si>
  <si>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</si>
  <si>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</si>
  <si>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</si>
  <si>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</si>
  <si>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</si>
  <si>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</si>
  <si>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</si>
  <si>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</si>
  <si>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</si>
  <si>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</si>
  <si>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</si>
  <si>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</si>
  <si>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</si>
  <si>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</si>
  <si>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</si>
  <si>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</si>
  <si>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</si>
  <si>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</si>
  <si>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</si>
  <si>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</si>
  <si>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</si>
  <si>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</si>
  <si>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</si>
  <si>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</si>
  <si>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</si>
  <si>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</si>
  <si>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</si>
  <si>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</si>
  <si>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</si>
  <si>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</si>
  <si>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</si>
  <si>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</si>
  <si>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</si>
  <si>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</si>
  <si>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</si>
  <si>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</si>
  <si>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</si>
  <si>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</si>
  <si>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</si>
  <si>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</si>
  <si>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</si>
  <si>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</si>
  <si>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</si>
  <si>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</si>
  <si>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</si>
  <si>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</si>
  <si>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</si>
  <si>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</si>
  <si>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</si>
  <si>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</si>
  <si>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</si>
  <si>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</si>
  <si>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</si>
  <si>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</si>
  <si>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</si>
  <si>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</si>
  <si>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</si>
  <si>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</si>
  <si>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</si>
  <si>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</si>
  <si>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</si>
  <si>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</si>
  <si>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</si>
  <si>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</si>
  <si>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</si>
  <si>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</si>
  <si>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</si>
  <si>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</si>
  <si>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</si>
  <si>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</si>
  <si>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</si>
  <si>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</si>
  <si>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</si>
  <si>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</si>
  <si>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</si>
  <si>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</si>
  <si>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</si>
  <si>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</si>
  <si>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</si>
  <si>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</si>
  <si>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</si>
  <si>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</si>
  <si>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</si>
  <si>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</si>
  <si>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</si>
  <si>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</si>
  <si>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</si>
  <si>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</si>
  <si>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</si>
  <si>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</si>
  <si>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</si>
  <si>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</si>
  <si>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</si>
  <si>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</si>
  <si>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</si>
  <si>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</si>
  <si>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</si>
  <si>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</si>
  <si>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</si>
  <si>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</si>
  <si>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</si>
  <si>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</si>
  <si>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</si>
  <si>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</si>
  <si>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</si>
  <si>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</si>
  <si>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</si>
  <si>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</si>
  <si>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</si>
  <si>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</si>
  <si>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</si>
  <si>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</si>
  <si>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</si>
  <si>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</si>
  <si>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</si>
  <si>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</si>
  <si>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</si>
  <si>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</si>
  <si>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</si>
  <si>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</si>
  <si>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</si>
  <si>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</si>
  <si>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</si>
  <si>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</si>
  <si>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</si>
  <si>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</si>
  <si>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</si>
  <si>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</si>
  <si>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</si>
  <si>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</si>
  <si>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</si>
  <si>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</si>
  <si>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</si>
  <si>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</si>
  <si>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</si>
  <si>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</si>
  <si>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</si>
  <si>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</si>
  <si>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</si>
  <si>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</si>
  <si>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</si>
  <si>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</si>
  <si>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</si>
  <si>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</si>
  <si>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</si>
  <si>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</si>
  <si>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</si>
  <si>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</si>
  <si>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</si>
  <si>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</si>
  <si>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</si>
  <si>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</si>
  <si>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</si>
  <si>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</si>
  <si>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</si>
  <si>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</si>
  <si>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</si>
  <si>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</si>
  <si>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</si>
  <si>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</si>
  <si>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</si>
  <si>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</si>
  <si>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</si>
  <si>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</si>
  <si>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</si>
  <si>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</si>
  <si>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</si>
  <si>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</si>
  <si>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</si>
  <si>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</si>
  <si>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</si>
  <si>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</si>
  <si>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</si>
  <si>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</si>
  <si>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</si>
  <si>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</si>
  <si>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</si>
  <si>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</si>
  <si>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</si>
  <si>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</si>
  <si>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</si>
  <si>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</si>
  <si>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</si>
  <si>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</si>
  <si>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</si>
  <si>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</si>
  <si>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</si>
  <si>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</si>
  <si>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</si>
  <si>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</si>
  <si>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</si>
  <si>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</si>
  <si>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</si>
  <si>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</si>
  <si>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</si>
  <si>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</si>
  <si>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</si>
  <si>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</si>
  <si>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</si>
  <si>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</si>
  <si>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</si>
  <si>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</si>
  <si>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</si>
  <si>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</si>
  <si>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</si>
  <si>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</si>
  <si>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</si>
  <si>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</si>
  <si>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</si>
  <si>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</si>
  <si>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</si>
  <si>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</si>
  <si>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</si>
  <si>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</si>
  <si>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</si>
  <si>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</si>
  <si>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</si>
  <si>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</si>
  <si>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</si>
  <si>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</si>
  <si>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</si>
  <si>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</si>
  <si>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</si>
  <si>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</si>
  <si>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</si>
  <si>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</si>
  <si>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</si>
  <si>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18-Mar-21--20-Mar-21--21-Mar-21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</si>
  <si>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</si>
  <si>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</si>
  <si>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</si>
  <si>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</si>
  <si>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</si>
  <si>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</si>
  <si>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</si>
  <si>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</si>
  <si>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</si>
  <si>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</si>
  <si>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</si>
  <si>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</si>
  <si>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</si>
  <si>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</si>
  <si>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</si>
  <si>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</si>
  <si>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</si>
  <si>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</si>
  <si>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</si>
  <si>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</si>
  <si>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</si>
  <si>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</si>
  <si>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</si>
  <si>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</si>
  <si>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</si>
  <si>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</si>
  <si>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</si>
  <si>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</si>
  <si>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</si>
  <si>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</si>
  <si>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</si>
  <si>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</si>
  <si>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</si>
  <si>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</si>
  <si>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</si>
  <si>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</si>
  <si>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</si>
  <si>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</si>
  <si>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</si>
  <si>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</si>
  <si>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</si>
  <si>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</si>
  <si>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</si>
  <si>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</si>
  <si>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</si>
  <si>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</si>
  <si>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</si>
  <si>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</si>
  <si>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</si>
  <si>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</si>
  <si>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</si>
  <si>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</si>
  <si>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</si>
  <si>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</si>
  <si>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</si>
  <si>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</si>
  <si>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</si>
  <si>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</si>
  <si>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</si>
  <si>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</si>
  <si>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</si>
  <si>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</si>
  <si>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</si>
  <si>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</si>
  <si>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</si>
  <si>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</si>
  <si>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</si>
  <si>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</si>
  <si>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</si>
  <si>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</si>
  <si>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</si>
  <si>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</si>
  <si>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</si>
  <si>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</si>
  <si>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</si>
  <si>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</si>
  <si>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</si>
  <si>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</si>
  <si>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</si>
  <si>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</si>
  <si>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</si>
  <si>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</si>
  <si>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</si>
  <si>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</si>
  <si>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</si>
  <si>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</si>
  <si>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</si>
  <si>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</si>
  <si>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</si>
  <si>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</si>
  <si>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</si>
  <si>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</si>
  <si>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</si>
  <si>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</si>
  <si>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</si>
  <si>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</si>
  <si>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</si>
  <si>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</si>
  <si>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</si>
  <si>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</si>
  <si>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</si>
  <si>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</si>
  <si>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</si>
  <si>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</si>
  <si>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</si>
  <si>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</si>
  <si>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</si>
  <si>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</si>
  <si>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</si>
  <si>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</si>
  <si>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</si>
  <si>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</si>
  <si>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</si>
  <si>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</si>
  <si>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</si>
  <si>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</si>
  <si>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</si>
  <si>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</si>
  <si>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</si>
  <si>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</si>
  <si>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</si>
  <si>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</si>
  <si>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</si>
  <si>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</si>
  <si>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</si>
  <si>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</si>
  <si>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</si>
  <si>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</si>
  <si>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</si>
  <si>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</si>
  <si>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</si>
  <si>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</si>
  <si>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</si>
  <si>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</si>
  <si>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</si>
  <si>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</si>
  <si>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</si>
  <si>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</si>
  <si>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</si>
  <si>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</si>
  <si>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</si>
  <si>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</si>
  <si>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</si>
  <si>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</si>
  <si>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</si>
  <si>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</si>
  <si>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</si>
  <si>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</si>
  <si>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</si>
  <si>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</si>
  <si>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</si>
  <si>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</si>
  <si>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</si>
  <si>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</si>
  <si>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</si>
  <si>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</si>
  <si>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</si>
  <si>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</si>
  <si>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</si>
  <si>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</si>
  <si>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</si>
  <si>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</si>
  <si>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</si>
  <si>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</si>
  <si>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</si>
  <si>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</si>
  <si>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</si>
  <si>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</si>
  <si>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</si>
  <si>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</si>
  <si>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</si>
  <si>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</si>
  <si>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</si>
  <si>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</si>
  <si>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</si>
  <si>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</si>
  <si>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</si>
  <si>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</si>
  <si>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</si>
  <si>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</si>
  <si>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</si>
  <si>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</si>
  <si>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</si>
  <si>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</si>
  <si>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</si>
  <si>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</si>
  <si>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</si>
  <si>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</si>
  <si>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</si>
  <si>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</si>
  <si>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</si>
  <si>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</si>
  <si>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</si>
  <si>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</si>
  <si>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</si>
  <si>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</si>
  <si>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</si>
  <si>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</si>
  <si>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</si>
  <si>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</si>
  <si>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</si>
  <si>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</si>
  <si>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</si>
  <si>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</si>
  <si>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</si>
  <si>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</si>
  <si>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</si>
  <si>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</si>
  <si>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</si>
  <si>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</si>
  <si>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</si>
  <si>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</si>
  <si>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</si>
  <si>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</si>
  <si>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</si>
  <si>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</si>
  <si>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</si>
  <si>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</si>
  <si>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</si>
  <si>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</si>
  <si>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</si>
  <si>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</si>
  <si>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</si>
  <si>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</si>
  <si>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</si>
  <si>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</si>
  <si>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</si>
  <si>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</si>
  <si>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</si>
  <si>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</si>
  <si>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</si>
  <si>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</si>
  <si>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</si>
  <si>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</si>
  <si>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</si>
  <si>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</si>
  <si>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</si>
  <si>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</si>
  <si>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</si>
  <si>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</si>
  <si>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</si>
  <si>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</si>
  <si>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</si>
  <si>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</si>
  <si>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</si>
  <si>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</si>
  <si>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</si>
  <si>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</si>
  <si>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</si>
  <si>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</si>
  <si>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</si>
  <si>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</si>
  <si>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</si>
  <si>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</si>
  <si>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</si>
  <si>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</si>
  <si>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</si>
  <si>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</si>
  <si>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</si>
  <si>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</si>
  <si>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</si>
  <si>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</si>
  <si>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</si>
  <si>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</si>
  <si>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</si>
  <si>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</si>
  <si>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</si>
  <si>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</si>
  <si>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</si>
  <si>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</si>
  <si>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</si>
  <si>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</si>
  <si>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</si>
  <si>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</si>
  <si>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</si>
  <si>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</si>
  <si>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</si>
  <si>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</si>
  <si>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</si>
  <si>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</si>
  <si>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</si>
  <si>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</si>
  <si>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</si>
  <si>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</si>
  <si>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</si>
  <si>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</si>
  <si>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</si>
  <si>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</si>
  <si>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</si>
  <si>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</si>
  <si>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</si>
  <si>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</si>
  <si>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</si>
  <si>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</si>
  <si>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</si>
  <si>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</si>
  <si>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</si>
  <si>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</si>
  <si>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</si>
  <si>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</si>
  <si>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</si>
  <si>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</si>
  <si>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</si>
  <si>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</si>
  <si>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</si>
  <si>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</si>
  <si>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</si>
  <si>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</si>
  <si>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</si>
  <si>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</si>
  <si>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</si>
  <si>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</si>
  <si>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</si>
  <si>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</si>
  <si>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</si>
  <si>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</si>
  <si>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</si>
  <si>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</si>
  <si>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</si>
  <si>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</si>
  <si>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</si>
  <si>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</si>
  <si>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</si>
  <si>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</si>
  <si>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</si>
  <si>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</si>
  <si>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</si>
  <si>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</si>
  <si>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</si>
  <si>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</si>
  <si>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</si>
  <si>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</si>
  <si>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</si>
  <si>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</si>
  <si>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</si>
  <si>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</si>
  <si>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</si>
  <si>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</si>
  <si>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</si>
  <si>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</si>
  <si>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</si>
  <si>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</si>
  <si>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</si>
  <si>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</si>
  <si>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</si>
  <si>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</si>
  <si>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</si>
  <si>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</si>
  <si>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</si>
  <si>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</si>
  <si>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</si>
  <si>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</si>
  <si>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</si>
  <si>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</si>
  <si>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</si>
  <si>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</si>
  <si>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</si>
  <si>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</si>
  <si>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</si>
  <si>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</si>
  <si>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</si>
  <si>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</si>
  <si>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</si>
  <si>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</si>
  <si>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</si>
  <si>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</si>
  <si>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</si>
  <si>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</si>
  <si>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</si>
  <si>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</si>
  <si>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</si>
  <si>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</si>
  <si>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</si>
  <si>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</si>
  <si>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</si>
  <si>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</si>
  <si>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</si>
  <si>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</si>
  <si>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</si>
  <si>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</si>
  <si>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</si>
  <si>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</si>
  <si>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</si>
  <si>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</si>
  <si>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</si>
  <si>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</si>
  <si>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</si>
  <si>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</si>
  <si>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</si>
  <si>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</si>
  <si>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</si>
  <si>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</si>
  <si>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</si>
  <si>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</si>
  <si>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</si>
  <si>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</si>
  <si>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</si>
  <si>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</si>
  <si>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</si>
  <si>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</si>
  <si>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</si>
  <si>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</si>
  <si>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</si>
  <si>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</si>
  <si>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</si>
  <si>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</si>
  <si>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</si>
  <si>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</si>
  <si>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</si>
  <si>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</si>
  <si>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</si>
  <si>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</si>
  <si>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</si>
  <si>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</si>
  <si>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</si>
  <si>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</si>
  <si>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</si>
  <si>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</si>
  <si>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</si>
  <si>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</si>
  <si>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</si>
  <si>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</si>
  <si>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</si>
  <si>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</si>
  <si>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</si>
  <si>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</si>
  <si>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</si>
  <si>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</si>
  <si>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</si>
  <si>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</si>
  <si>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</si>
  <si>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</si>
  <si>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</si>
  <si>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</si>
  <si>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</si>
  <si>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</si>
  <si>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</si>
  <si>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</si>
  <si>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</si>
  <si>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</si>
  <si>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</si>
  <si>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</si>
  <si>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</si>
  <si>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</si>
  <si>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</si>
  <si>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</si>
  <si>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</si>
  <si>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</si>
  <si>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</si>
  <si>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</si>
  <si>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</si>
  <si>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</si>
  <si>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</si>
  <si>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</si>
  <si>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</si>
  <si>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</si>
  <si>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</si>
  <si>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</si>
  <si>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</si>
  <si>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</si>
  <si>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</si>
  <si>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</si>
  <si>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</si>
  <si>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</si>
  <si>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</si>
  <si>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</si>
  <si>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</si>
  <si>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</si>
  <si>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</si>
  <si>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</si>
  <si>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</si>
  <si>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</si>
  <si>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</si>
  <si>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</si>
  <si>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</si>
  <si>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</si>
  <si>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</si>
  <si>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</si>
  <si>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</si>
  <si>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</si>
  <si>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</si>
  <si>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</si>
  <si>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</si>
  <si>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</si>
  <si>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</si>
  <si>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</si>
  <si>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</si>
  <si>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</si>
  <si>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</si>
  <si>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</si>
  <si>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</si>
  <si>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</si>
  <si>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</si>
  <si>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</si>
  <si>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</si>
  <si>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</si>
  <si>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</si>
  <si>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</si>
  <si>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</si>
  <si>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</si>
  <si>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</si>
  <si>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</si>
  <si>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</si>
  <si>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</si>
  <si>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</si>
  <si>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</si>
  <si>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</si>
  <si>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</si>
  <si>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</si>
  <si>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</si>
  <si>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</si>
  <si>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</si>
  <si>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</si>
  <si>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</si>
  <si>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</si>
  <si>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</si>
  <si>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</si>
  <si>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</si>
  <si>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</si>
  <si>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</si>
  <si>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</si>
  <si>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</si>
  <si>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</si>
  <si>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</si>
  <si>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</si>
  <si>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</si>
  <si>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</si>
  <si>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</si>
  <si>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</si>
  <si>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</si>
  <si>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</si>
  <si>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</si>
  <si>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</si>
  <si>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</si>
  <si>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</si>
  <si>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</si>
  <si>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</si>
  <si>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</si>
  <si>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</si>
  <si>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</si>
  <si>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</si>
  <si>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</si>
  <si>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</si>
  <si>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</si>
  <si>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</si>
  <si>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</si>
  <si>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</si>
  <si>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</si>
  <si>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</si>
  <si>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</si>
  <si>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</si>
  <si>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</si>
  <si>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</si>
  <si>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</si>
  <si>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</si>
  <si>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</si>
  <si>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</si>
  <si>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</si>
  <si>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</si>
  <si>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</si>
  <si>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</si>
  <si>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</si>
  <si>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</si>
  <si>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</si>
  <si>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</si>
  <si>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</si>
  <si>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</si>
  <si>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</si>
  <si>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</si>
  <si>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</si>
  <si>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</si>
  <si>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</si>
  <si>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</si>
  <si>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</si>
  <si>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</si>
  <si>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</si>
  <si>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</si>
  <si>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</si>
  <si>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</si>
  <si>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</si>
  <si>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</si>
  <si>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</si>
  <si>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</si>
  <si>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</si>
  <si>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</si>
  <si>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</si>
  <si>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</si>
  <si>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</si>
  <si>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</si>
  <si>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</si>
  <si>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</si>
  <si>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</si>
  <si>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</si>
  <si>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</si>
  <si>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</si>
  <si>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</si>
  <si>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</si>
  <si>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</si>
  <si>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</si>
  <si>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</si>
  <si>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</si>
  <si>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</si>
  <si>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</si>
  <si>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</si>
  <si>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</si>
  <si>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</si>
  <si>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</si>
  <si>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</si>
  <si>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</si>
  <si>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</si>
  <si>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</si>
  <si>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</si>
  <si>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</si>
  <si>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</si>
  <si>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</si>
  <si>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</si>
  <si>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</si>
  <si>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</si>
  <si>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</si>
  <si>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</si>
  <si>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</si>
  <si>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</si>
  <si>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</si>
  <si>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</si>
  <si>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</si>
  <si>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</si>
  <si>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</si>
  <si>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</si>
  <si>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</si>
  <si>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</si>
  <si>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</si>
  <si>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</si>
  <si>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</si>
  <si>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</si>
  <si>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</si>
  <si>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</si>
  <si>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</si>
  <si>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</si>
  <si>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</si>
  <si>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</si>
  <si>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</si>
  <si>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</si>
  <si>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</si>
  <si>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</si>
  <si>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</si>
  <si>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</si>
  <si>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</si>
  <si>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</si>
  <si>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</si>
  <si>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</si>
  <si>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</si>
  <si>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</si>
  <si>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</si>
  <si>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</si>
  <si>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</si>
  <si>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</si>
  <si>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</si>
  <si>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</si>
  <si>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</si>
  <si>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</si>
  <si>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</si>
  <si>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</si>
  <si>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</si>
  <si>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</si>
  <si>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</si>
  <si>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</si>
  <si>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</si>
  <si>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</si>
  <si>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</si>
  <si>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</si>
  <si>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</si>
  <si>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</si>
  <si>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</si>
  <si>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</si>
  <si>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</si>
  <si>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</si>
  <si>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</si>
  <si>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</si>
  <si>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</si>
  <si>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</si>
  <si>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</si>
  <si>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</si>
  <si>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</si>
  <si>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</si>
  <si>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</si>
  <si>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</si>
  <si>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</si>
  <si>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</si>
  <si>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</si>
  <si>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</si>
  <si>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</si>
  <si>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</si>
  <si>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</si>
  <si>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</si>
  <si>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</si>
  <si>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</si>
  <si>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</si>
  <si>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</si>
  <si>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</si>
  <si>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</si>
  <si>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</si>
  <si>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</si>
  <si>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</si>
  <si>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</si>
  <si>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</si>
  <si>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</si>
  <si>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</si>
  <si>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</si>
  <si>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</si>
  <si>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</si>
  <si>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</si>
  <si>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</si>
  <si>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</si>
  <si>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</si>
  <si>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</si>
  <si>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</si>
  <si>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</si>
  <si>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</si>
  <si>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</si>
  <si>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</si>
  <si>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</si>
  <si>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</si>
  <si>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</si>
  <si>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</si>
  <si>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</si>
  <si>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</si>
  <si>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</si>
  <si>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</si>
  <si>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</si>
  <si>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</si>
  <si>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</si>
  <si>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</si>
  <si>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</si>
  <si>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</si>
  <si>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</si>
  <si>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</si>
  <si>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</si>
  <si>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</si>
  <si>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</si>
  <si>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</si>
  <si>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</si>
  <si>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</si>
  <si>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</si>
  <si>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</si>
  <si>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</si>
  <si>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</si>
  <si>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</si>
  <si>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</si>
  <si>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</si>
  <si>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</si>
  <si>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</si>
  <si>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</si>
  <si>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</si>
  <si>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</si>
  <si>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</si>
  <si>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</si>
  <si>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</si>
  <si>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</si>
  <si>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</si>
  <si>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</si>
  <si>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</si>
  <si>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</si>
  <si>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</si>
  <si>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</si>
  <si>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</si>
  <si>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</si>
  <si>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</si>
  <si>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</si>
  <si>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</si>
  <si>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</si>
  <si>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</si>
  <si>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</si>
  <si>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</si>
  <si>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</si>
  <si>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</si>
  <si>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</si>
  <si>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</si>
  <si>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</si>
  <si>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</si>
  <si>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</si>
  <si>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</si>
  <si>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</si>
  <si>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</si>
  <si>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</si>
  <si>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</si>
  <si>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</si>
  <si>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</si>
  <si>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</si>
  <si>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</si>
  <si>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</si>
  <si>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</si>
  <si>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</si>
  <si>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</si>
  <si>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</si>
  <si>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</si>
  <si>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</si>
  <si>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</si>
  <si>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</si>
  <si>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</si>
  <si>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</si>
  <si>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</si>
  <si>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</si>
  <si>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</si>
  <si>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</si>
  <si>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</si>
  <si>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</si>
  <si>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</si>
  <si>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</si>
  <si>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</si>
  <si>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</si>
  <si>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</si>
  <si>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</si>
  <si>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</si>
  <si>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</si>
  <si>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</si>
  <si>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</si>
  <si>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</si>
  <si>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</si>
  <si>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</si>
  <si>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</si>
  <si>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</si>
  <si>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</si>
  <si>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</si>
  <si>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</si>
  <si>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</si>
  <si>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</si>
  <si>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</si>
  <si>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</si>
  <si>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</si>
  <si>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</si>
  <si>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</si>
  <si>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</si>
  <si>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</si>
  <si>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</si>
  <si>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</si>
  <si>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</si>
  <si>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</si>
  <si>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</si>
  <si>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</si>
  <si>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</si>
  <si>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</si>
  <si>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</si>
  <si>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</si>
  <si>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</si>
  <si>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</si>
  <si>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</si>
  <si>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</si>
  <si>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</si>
  <si>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</si>
  <si>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</si>
  <si>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</si>
  <si>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</si>
  <si>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</si>
  <si>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</si>
  <si>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</si>
  <si>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</si>
  <si>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</si>
  <si>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</si>
  <si>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</si>
  <si>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</si>
  <si>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</si>
  <si>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</si>
  <si>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</si>
  <si>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</si>
  <si>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</si>
  <si>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</si>
  <si>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</si>
  <si>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</si>
  <si>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</si>
  <si>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</si>
  <si>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</si>
  <si>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</si>
  <si>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</si>
  <si>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</si>
  <si>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</si>
  <si>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</si>
  <si>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</si>
  <si>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</si>
  <si>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</si>
  <si>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</si>
  <si>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</si>
  <si>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</si>
  <si>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</si>
  <si>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</si>
  <si>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</si>
  <si>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</si>
  <si>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</si>
  <si>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</si>
  <si>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</si>
  <si>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</si>
  <si>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</si>
  <si>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</si>
  <si>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</si>
  <si>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</si>
  <si>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</si>
  <si>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</si>
  <si>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</si>
  <si>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</si>
  <si>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</si>
  <si>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</si>
  <si>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</si>
  <si>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</si>
  <si>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</si>
  <si>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</si>
  <si>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</si>
  <si>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</si>
  <si>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</si>
  <si>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</si>
  <si>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</si>
  <si>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</si>
  <si>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</si>
  <si>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</si>
  <si>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</si>
  <si>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</si>
  <si>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</si>
  <si>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</si>
  <si>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</si>
  <si>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</si>
  <si>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</si>
  <si>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</si>
  <si>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</si>
  <si>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</si>
  <si>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</si>
  <si>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</si>
  <si>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</si>
  <si>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</si>
  <si>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</si>
  <si>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</si>
  <si>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</si>
  <si>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</si>
  <si>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</si>
  <si>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</si>
  <si>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</si>
  <si>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</si>
  <si>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</si>
  <si>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</si>
  <si>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</si>
  <si>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</si>
  <si>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</si>
  <si>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</si>
  <si>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</si>
  <si>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</si>
  <si>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</si>
  <si>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</si>
  <si>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</si>
  <si>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</si>
  <si>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</si>
  <si>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</si>
  <si>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</si>
  <si>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</si>
  <si>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</si>
  <si>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</si>
  <si>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</si>
  <si>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</si>
  <si>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</si>
  <si>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</si>
  <si>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</si>
  <si>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</si>
  <si>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</si>
  <si>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</si>
  <si>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</si>
  <si>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</si>
  <si>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</si>
  <si>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</si>
  <si>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</si>
  <si>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</si>
  <si>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</si>
  <si>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</si>
  <si>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</si>
  <si>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</si>
  <si>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</si>
  <si>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</si>
  <si>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</si>
  <si>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</si>
  <si>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</si>
  <si>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</si>
  <si>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</si>
  <si>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</si>
  <si>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</si>
  <si>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</si>
  <si>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</si>
  <si>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</si>
  <si>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</si>
  <si>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</si>
  <si>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</si>
  <si>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</si>
  <si>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</si>
  <si>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</si>
  <si>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</si>
  <si>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</si>
  <si>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</si>
  <si>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</si>
  <si>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</si>
  <si>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</si>
  <si>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</si>
  <si>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</si>
  <si>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</si>
  <si>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</si>
  <si>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</si>
  <si>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</si>
  <si>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</si>
  <si>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</si>
  <si>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</si>
  <si>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</si>
  <si>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</si>
  <si>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</si>
  <si>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</si>
  <si>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</si>
  <si>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</si>
  <si>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</si>
  <si>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</si>
  <si>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</si>
  <si>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</si>
  <si>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</si>
  <si>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</si>
  <si>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</si>
  <si>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</si>
  <si>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</si>
  <si>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</si>
  <si>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</si>
  <si>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</si>
  <si>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</si>
  <si>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</si>
  <si>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</si>
  <si>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</si>
  <si>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</si>
  <si>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</si>
  <si>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</si>
  <si>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</si>
  <si>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</si>
  <si>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</si>
  <si>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</si>
  <si>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</si>
  <si>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</si>
  <si>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</si>
  <si>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</si>
  <si>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</si>
  <si>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</si>
  <si>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</si>
  <si>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</si>
  <si>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</si>
  <si>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</si>
  <si>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</si>
  <si>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</si>
  <si>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</si>
  <si>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</si>
  <si>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</si>
  <si>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</si>
  <si>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</si>
  <si>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</si>
  <si>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</si>
  <si>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</si>
  <si>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</si>
  <si>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</si>
  <si>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</si>
  <si>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</si>
  <si>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</si>
  <si>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</si>
  <si>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</si>
  <si>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</si>
  <si>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</si>
  <si>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</si>
  <si>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</si>
  <si>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</si>
  <si>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</si>
  <si>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</si>
  <si>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</si>
  <si>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</si>
  <si>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</si>
  <si>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</si>
  <si>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</si>
  <si>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</si>
  <si>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</si>
  <si>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</si>
  <si>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</si>
  <si>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</si>
  <si>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</si>
  <si>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</si>
  <si>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</si>
  <si>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</si>
  <si>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</si>
  <si>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</si>
  <si>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</si>
  <si>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</si>
  <si>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</si>
  <si>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</si>
  <si>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</si>
  <si>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</si>
  <si>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</si>
  <si>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</si>
  <si>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</si>
  <si>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</si>
  <si>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</si>
  <si>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</si>
  <si>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</si>
  <si>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</si>
  <si>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</si>
  <si>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</si>
  <si>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</si>
  <si>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</si>
  <si>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</si>
  <si>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</si>
  <si>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</si>
  <si>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</si>
  <si>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</si>
  <si>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</si>
  <si>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</si>
  <si>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</si>
  <si>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</si>
  <si>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</si>
  <si>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</si>
  <si>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</si>
  <si>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</si>
  <si>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</si>
  <si>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</si>
  <si>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</si>
  <si>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</si>
  <si>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</si>
  <si>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</si>
  <si>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</si>
  <si>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</si>
  <si>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</si>
  <si>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</si>
  <si>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</si>
  <si>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</si>
  <si>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</si>
  <si>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</si>
  <si>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</si>
  <si>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</si>
  <si>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</si>
  <si>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</si>
  <si>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</si>
  <si>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</si>
  <si>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</si>
  <si>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</si>
  <si>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</si>
  <si>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</si>
  <si>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</si>
  <si>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</si>
  <si>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</si>
  <si>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</si>
  <si>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</si>
  <si>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</si>
  <si>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</si>
  <si>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</si>
  <si>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</si>
  <si>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</si>
  <si>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</si>
  <si>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</si>
  <si>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</si>
  <si>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</si>
  <si>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</si>
  <si>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</si>
  <si>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</si>
  <si>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</si>
  <si>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</si>
  <si>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</si>
  <si>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</si>
  <si>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</si>
  <si>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</si>
  <si>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</si>
  <si>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</si>
  <si>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</si>
  <si>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</si>
  <si>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</si>
  <si>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</si>
  <si>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</si>
  <si>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</si>
  <si>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</si>
  <si>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</si>
  <si>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</si>
  <si>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</si>
  <si>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</si>
  <si>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</si>
  <si>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</si>
  <si>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</si>
  <si>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</si>
  <si>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</si>
  <si>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</si>
  <si>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</si>
  <si>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</si>
  <si>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</si>
  <si>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</si>
  <si>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</si>
  <si>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</si>
  <si>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</si>
  <si>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</si>
  <si>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</si>
  <si>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</si>
  <si>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</si>
  <si>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</si>
  <si>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</si>
  <si>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</si>
  <si>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</si>
  <si>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</si>
  <si>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</si>
  <si>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</si>
  <si>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</si>
  <si>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</si>
  <si>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</si>
  <si>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</si>
  <si>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</si>
  <si>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</si>
  <si>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</si>
  <si>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</si>
  <si>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</si>
  <si>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</si>
  <si>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</si>
  <si>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</si>
  <si>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</si>
  <si>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</si>
  <si>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</si>
  <si>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</si>
  <si>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</si>
  <si>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</si>
  <si>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</si>
  <si>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</si>
  <si>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</si>
  <si>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</si>
  <si>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</si>
  <si>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</si>
  <si>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</si>
  <si>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</si>
  <si>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</si>
  <si>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</si>
  <si>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</si>
  <si>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</si>
  <si>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</si>
  <si>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</si>
  <si>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</si>
  <si>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</si>
  <si>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</si>
  <si>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</si>
  <si>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</si>
  <si>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</si>
  <si>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</si>
  <si>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</si>
  <si>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</si>
  <si>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</si>
  <si>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</si>
  <si>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</si>
  <si>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</si>
  <si>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</si>
  <si>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</si>
  <si>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</si>
  <si>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</si>
  <si>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</si>
  <si>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</si>
  <si>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</si>
  <si>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</si>
  <si>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</si>
  <si>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</si>
  <si>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</si>
  <si>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</si>
  <si>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</si>
  <si>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</si>
  <si>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</si>
  <si>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</si>
  <si>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</si>
  <si>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</si>
  <si>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</si>
  <si>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</si>
  <si>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</si>
  <si>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</si>
  <si>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</si>
  <si>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</si>
  <si>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</si>
  <si>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</si>
  <si>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</si>
  <si>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</si>
  <si>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</si>
  <si>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</si>
  <si>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</si>
  <si>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</si>
  <si>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</si>
  <si>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</si>
  <si>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</si>
  <si>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</si>
  <si>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</si>
  <si>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</si>
  <si>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</si>
  <si>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</si>
  <si>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</si>
  <si>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</si>
  <si>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</si>
  <si>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</si>
  <si>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</si>
  <si>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</si>
  <si>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</si>
  <si>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</si>
  <si>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</si>
  <si>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</si>
  <si>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</si>
  <si>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</si>
  <si>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</si>
  <si>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</si>
  <si>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</si>
  <si>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</si>
  <si>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</si>
  <si>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</si>
  <si>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</si>
  <si>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</si>
  <si>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</si>
  <si>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</si>
  <si>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</si>
  <si>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</si>
  <si>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</si>
  <si>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</si>
  <si>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</si>
  <si>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</si>
  <si>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</si>
  <si>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</si>
  <si>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</si>
  <si>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</si>
  <si>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</si>
  <si>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</si>
  <si>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</si>
  <si>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</si>
  <si>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</si>
  <si>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</si>
  <si>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</si>
  <si>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</si>
  <si>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</si>
  <si>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</si>
  <si>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</si>
  <si>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</si>
  <si>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</si>
  <si>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</si>
  <si>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</si>
  <si>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</si>
  <si>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</si>
  <si>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</si>
  <si>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</si>
  <si>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</si>
  <si>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</si>
  <si>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</si>
  <si>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</si>
  <si>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</si>
  <si>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</si>
  <si>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</si>
  <si>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</si>
  <si>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</si>
  <si>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</si>
  <si>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</si>
  <si>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</si>
  <si>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</si>
  <si>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</si>
  <si>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</si>
  <si>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</si>
  <si>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</si>
  <si>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</si>
  <si>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</si>
  <si>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</si>
  <si>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</si>
  <si>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</si>
  <si>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</si>
  <si>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</si>
  <si>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</si>
  <si>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</si>
  <si>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</si>
  <si>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</si>
  <si>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</si>
  <si>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</si>
  <si>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</si>
  <si>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</si>
  <si>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</si>
  <si>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</si>
  <si>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</si>
  <si>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</si>
  <si>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</si>
  <si>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</si>
  <si>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</si>
  <si>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</si>
  <si>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</si>
  <si>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</si>
  <si>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</si>
  <si>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</si>
  <si>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</si>
  <si>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</si>
  <si>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</si>
  <si>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</si>
  <si>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</si>
  <si>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</si>
  <si>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</si>
  <si>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</si>
  <si>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</si>
  <si>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</si>
  <si>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</si>
  <si>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</si>
  <si>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</si>
  <si>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</si>
  <si>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</si>
  <si>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</si>
  <si>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</si>
  <si>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</si>
  <si>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</si>
  <si>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</si>
  <si>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</si>
  <si>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</si>
  <si>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</si>
  <si>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</si>
  <si>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</si>
  <si>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</si>
  <si>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</si>
  <si>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</si>
  <si>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</si>
  <si>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</si>
  <si>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</si>
  <si>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</si>
  <si>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</si>
  <si>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</si>
  <si>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</si>
  <si>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</si>
  <si>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</si>
  <si>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</si>
  <si>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</si>
  <si>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</si>
  <si>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</si>
  <si>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</si>
  <si>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</si>
  <si>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</si>
  <si>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</si>
  <si>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</si>
  <si>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</si>
  <si>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</si>
  <si>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</si>
  <si>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</si>
  <si>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</si>
  <si>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</si>
  <si>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</si>
  <si>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</si>
  <si>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</si>
  <si>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</si>
  <si>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</si>
  <si>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</si>
  <si>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</si>
  <si>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</si>
  <si>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</si>
  <si>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</si>
  <si>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</si>
  <si>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</si>
  <si>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</si>
  <si>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</si>
  <si>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</si>
  <si>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</si>
  <si>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</si>
  <si>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</si>
  <si>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</si>
  <si>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</si>
  <si>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</si>
  <si>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</si>
  <si>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</si>
  <si>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</si>
  <si>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</si>
  <si>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</si>
  <si>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</si>
  <si>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</si>
  <si>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</si>
  <si>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</si>
  <si>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</si>
  <si>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</si>
  <si>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</si>
  <si>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</si>
  <si>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</si>
  <si>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</si>
  <si>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</si>
  <si>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</si>
  <si>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</si>
  <si>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</si>
  <si>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</si>
  <si>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</si>
  <si>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</si>
  <si>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</si>
  <si>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</si>
  <si>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</si>
  <si>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</si>
  <si>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</si>
  <si>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</si>
  <si>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</si>
  <si>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</si>
  <si>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</si>
  <si>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</si>
  <si>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</si>
  <si>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</si>
  <si>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</si>
  <si>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</si>
  <si>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</si>
  <si>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</si>
  <si>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</si>
  <si>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</si>
  <si>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</si>
  <si>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</si>
  <si>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</si>
  <si>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</si>
  <si>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</si>
  <si>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</si>
  <si>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</si>
  <si>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</si>
  <si>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</si>
  <si>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</si>
  <si>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</si>
  <si>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</si>
  <si>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</si>
  <si>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</si>
  <si>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</si>
  <si>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</si>
  <si>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</si>
  <si>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</si>
  <si>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</si>
  <si>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</si>
  <si>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</si>
  <si>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</si>
  <si>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</si>
  <si>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</si>
  <si>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</si>
  <si>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</si>
  <si>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</si>
  <si>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</si>
  <si>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</si>
  <si>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</si>
  <si>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</si>
  <si>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</si>
  <si>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</si>
  <si>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</si>
  <si>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</si>
  <si>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</si>
  <si>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</si>
  <si>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</si>
  <si>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</si>
  <si>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</si>
  <si>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</si>
  <si>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</si>
  <si>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</si>
  <si>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</si>
  <si>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</si>
  <si>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</si>
  <si>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</si>
  <si>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</si>
  <si>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</si>
  <si>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</si>
  <si>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</si>
  <si>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</si>
  <si>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</si>
  <si>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</si>
  <si>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</si>
  <si>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</si>
  <si>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</si>
  <si>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</si>
  <si>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</si>
  <si>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</si>
  <si>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</si>
  <si>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</si>
  <si>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</si>
  <si>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</si>
  <si>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</si>
  <si>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</si>
  <si>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</si>
  <si>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</si>
  <si>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</si>
  <si>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</si>
  <si>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</si>
  <si>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</si>
  <si>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</si>
  <si>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</si>
  <si>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</si>
  <si>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</si>
  <si>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</si>
  <si>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</si>
  <si>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</si>
  <si>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</si>
  <si>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</si>
  <si>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</si>
  <si>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</si>
  <si>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</si>
  <si>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</si>
  <si>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</si>
  <si>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</si>
  <si>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</si>
  <si>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</si>
  <si>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</si>
  <si>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</si>
  <si>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</si>
  <si>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</si>
  <si>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</si>
  <si>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</si>
  <si>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</si>
  <si>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</si>
  <si>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</si>
  <si>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</si>
  <si>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</si>
  <si>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</si>
  <si>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</si>
  <si>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</si>
  <si>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</si>
  <si>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</si>
  <si>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</si>
  <si>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</si>
  <si>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</si>
  <si>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</si>
  <si>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</si>
  <si>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</si>
  <si>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</si>
  <si>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</si>
  <si>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</si>
  <si>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</si>
  <si>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</si>
  <si>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</si>
  <si>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</si>
  <si>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</si>
  <si>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</si>
  <si>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</si>
  <si>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</si>
  <si>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</si>
  <si>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</si>
  <si>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</si>
  <si>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</si>
  <si>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</si>
  <si>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</si>
  <si>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</si>
  <si>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</si>
  <si>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</si>
  <si>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</si>
  <si>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</si>
  <si>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</si>
  <si>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</si>
  <si>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</si>
  <si>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</si>
  <si>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</si>
  <si>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</si>
  <si>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</si>
  <si>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</si>
  <si>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</si>
  <si>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</si>
  <si>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</si>
  <si>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</si>
  <si>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</si>
  <si>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</si>
  <si>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</si>
  <si>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</si>
  <si>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</si>
  <si>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</si>
  <si>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</si>
  <si>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</si>
  <si>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</si>
  <si>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</si>
  <si>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</si>
  <si>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</si>
  <si>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</si>
  <si>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</si>
  <si>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</si>
  <si>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</si>
  <si>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</si>
  <si>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</si>
  <si>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</si>
  <si>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</si>
  <si>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</si>
  <si>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</si>
  <si>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</si>
  <si>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</si>
  <si>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</si>
  <si>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</si>
  <si>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</si>
  <si>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</si>
  <si>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</si>
  <si>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</si>
  <si>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</si>
  <si>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</si>
  <si>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</si>
  <si>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</si>
  <si>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</si>
  <si>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</si>
  <si>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</si>
  <si>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</si>
  <si>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</si>
  <si>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</si>
  <si>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</si>
  <si>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</si>
  <si>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</si>
  <si>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</si>
  <si>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</si>
  <si>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</si>
  <si>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</si>
  <si>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</si>
  <si>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</si>
  <si>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</si>
  <si>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</si>
  <si>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</si>
  <si>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</si>
  <si>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</si>
  <si>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</si>
  <si>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</si>
  <si>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</si>
  <si>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</si>
  <si>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</si>
  <si>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</si>
  <si>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</si>
  <si>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</si>
  <si>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</si>
  <si>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</si>
  <si>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</si>
  <si>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</si>
  <si>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</si>
  <si>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</si>
  <si>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</si>
  <si>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</si>
  <si>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</si>
  <si>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</si>
  <si>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</si>
  <si>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</si>
  <si>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</si>
  <si>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</si>
  <si>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</si>
  <si>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</si>
  <si>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</si>
  <si>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</si>
  <si>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</si>
  <si>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</si>
  <si>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</si>
  <si>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</si>
  <si>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</si>
  <si>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</si>
  <si>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</si>
  <si>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</si>
  <si>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</si>
  <si>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</si>
  <si>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</si>
  <si>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</si>
  <si>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</si>
  <si>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</si>
  <si>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</si>
  <si>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</si>
  <si>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</si>
  <si>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</si>
  <si>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</si>
  <si>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</si>
  <si>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</si>
  <si>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</si>
  <si>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</si>
  <si>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</si>
  <si>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</si>
  <si>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</si>
  <si>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</si>
  <si>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</si>
  <si>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</si>
  <si>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</si>
  <si>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</si>
  <si>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</si>
  <si>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</si>
  <si>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</si>
  <si>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</si>
  <si>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</si>
  <si>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</si>
  <si>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</si>
  <si>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</si>
  <si>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</si>
  <si>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</si>
  <si>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</si>
  <si>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</si>
  <si>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</si>
  <si>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</si>
  <si>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</si>
  <si>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</si>
  <si>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</si>
  <si>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</si>
  <si>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</si>
  <si>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</si>
  <si>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</si>
  <si>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</si>
  <si>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</si>
  <si>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</si>
  <si>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</si>
  <si>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</si>
  <si>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</si>
  <si>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</si>
  <si>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</si>
  <si>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</si>
  <si>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</si>
  <si>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</si>
  <si>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</si>
  <si>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</si>
  <si>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</si>
  <si>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</si>
  <si>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</si>
  <si>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</si>
  <si>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</si>
  <si>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</si>
  <si>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</si>
  <si>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</si>
  <si>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</si>
  <si>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</si>
  <si>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</si>
  <si>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</si>
  <si>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</si>
  <si>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</si>
  <si>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</si>
  <si>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</si>
  <si>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</si>
  <si>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</si>
  <si>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</si>
  <si>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</si>
  <si>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</si>
  <si>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</si>
  <si>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</si>
  <si>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</si>
  <si>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</si>
  <si>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</si>
  <si>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</si>
  <si>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</si>
  <si>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</si>
  <si>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</si>
  <si>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</si>
  <si>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</si>
  <si>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</si>
  <si>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</si>
  <si>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</si>
  <si>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</si>
  <si>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</si>
  <si>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</si>
  <si>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</si>
  <si>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</si>
  <si>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</si>
  <si>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</si>
  <si>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</si>
  <si>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</si>
  <si>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</si>
  <si>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</si>
  <si>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</si>
  <si>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</si>
  <si>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</si>
  <si>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</si>
  <si>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</si>
  <si>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</si>
  <si>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</si>
  <si>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</si>
  <si>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</si>
  <si>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</si>
  <si>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</si>
  <si>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</si>
  <si>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</si>
  <si>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</si>
  <si>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</si>
  <si>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</si>
  <si>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</si>
  <si>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</si>
  <si>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</si>
  <si>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</si>
  <si>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</si>
  <si>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</si>
  <si>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</si>
  <si>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</si>
  <si>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</si>
  <si>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</si>
  <si>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</si>
  <si>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</si>
  <si>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</si>
  <si>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</si>
  <si>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</si>
  <si>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</si>
  <si>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</si>
  <si>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</si>
  <si>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</si>
  <si>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</si>
  <si>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</si>
  <si>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</si>
  <si>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</si>
  <si>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</si>
  <si>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</si>
  <si>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</si>
  <si>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</si>
  <si>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</si>
  <si>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</si>
  <si>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</si>
  <si>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</si>
  <si>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</si>
  <si>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</si>
  <si>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</si>
  <si>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</si>
  <si>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</si>
  <si>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</si>
  <si>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</si>
  <si>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</si>
  <si>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</si>
  <si>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</si>
  <si>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</si>
  <si>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</si>
  <si>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</si>
  <si>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</si>
  <si>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</si>
  <si>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</si>
  <si>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</si>
  <si>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</si>
  <si>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</si>
  <si>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</si>
  <si>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</si>
  <si>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</si>
  <si>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</si>
  <si>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</si>
  <si>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</si>
  <si>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</si>
  <si>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</si>
  <si>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</si>
  <si>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</si>
  <si>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</si>
  <si>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</si>
  <si>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</si>
  <si>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</si>
  <si>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</si>
  <si>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</si>
  <si>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</si>
  <si>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</si>
  <si>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</si>
  <si>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</si>
  <si>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</si>
  <si>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</si>
  <si>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</si>
  <si>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</si>
  <si>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</si>
  <si>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</si>
  <si>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</si>
  <si>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</si>
  <si>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</si>
  <si>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</si>
  <si>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</si>
  <si>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</si>
  <si>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</si>
  <si>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</si>
  <si>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</si>
  <si>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</si>
  <si>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</si>
  <si>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</si>
  <si>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</si>
  <si>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</si>
  <si>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</si>
  <si>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</si>
  <si>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</si>
  <si>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</si>
  <si>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</si>
  <si>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</si>
  <si>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</si>
  <si>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</si>
  <si>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</si>
  <si>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</si>
  <si>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</si>
  <si>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</si>
  <si>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</si>
  <si>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</si>
  <si>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</si>
  <si>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</si>
  <si>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</si>
  <si>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</si>
  <si>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</si>
  <si>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</si>
  <si>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</si>
  <si>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</si>
  <si>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</si>
  <si>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</si>
  <si>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</si>
  <si>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</si>
  <si>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</si>
  <si>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</si>
  <si>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</si>
  <si>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</si>
  <si>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</si>
  <si>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</si>
  <si>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</si>
  <si>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</si>
  <si>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</si>
  <si>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</si>
  <si>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</si>
  <si>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</si>
  <si>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</si>
  <si>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</si>
  <si>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</si>
  <si>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</si>
  <si>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</si>
  <si>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</si>
  <si>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</si>
  <si>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</si>
  <si>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</si>
  <si>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</si>
  <si>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</si>
  <si>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</si>
  <si>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</si>
  <si>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</si>
  <si>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</si>
  <si>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</si>
  <si>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</si>
  <si>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</si>
  <si>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</si>
  <si>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</si>
  <si>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</si>
  <si>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</si>
  <si>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</si>
  <si>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</si>
  <si>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</si>
  <si>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</si>
  <si>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</si>
  <si>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</si>
  <si>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</si>
  <si>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</si>
  <si>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</si>
  <si>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</si>
  <si>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</si>
  <si>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</si>
  <si>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</si>
  <si>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</si>
  <si>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</si>
  <si>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</si>
  <si>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</si>
  <si>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</si>
  <si>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</si>
  <si>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</si>
  <si>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</si>
  <si>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</si>
  <si>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</si>
  <si>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</si>
  <si>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</si>
  <si>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</si>
  <si>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</si>
  <si>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</si>
  <si>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</si>
  <si>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</si>
  <si>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</si>
  <si>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</si>
  <si>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</si>
  <si>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</si>
  <si>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</si>
  <si>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</si>
  <si>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</si>
  <si>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</si>
  <si>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</si>
  <si>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</si>
  <si>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</si>
  <si>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</si>
  <si>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</si>
  <si>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</si>
  <si>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</si>
  <si>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</si>
  <si>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</si>
  <si>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</si>
  <si>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</si>
  <si>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</si>
  <si>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</si>
  <si>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</si>
  <si>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</si>
  <si>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</si>
  <si>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</si>
  <si>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</si>
  <si>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</si>
  <si>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</si>
  <si>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</si>
  <si>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</si>
  <si>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</si>
  <si>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</si>
  <si>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</si>
  <si>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</si>
  <si>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</si>
  <si>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</si>
  <si>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</si>
  <si>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</si>
  <si>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</si>
  <si>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</si>
  <si>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</si>
  <si>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</si>
  <si>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</si>
  <si>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</si>
  <si>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</si>
  <si>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</si>
  <si>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</si>
  <si>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</si>
  <si>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</si>
  <si>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</si>
  <si>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</si>
  <si>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</si>
  <si>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</si>
  <si>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</si>
  <si>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</si>
  <si>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</si>
  <si>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</si>
  <si>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</si>
  <si>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</si>
  <si>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</si>
  <si>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</si>
  <si>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</si>
  <si>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</si>
  <si>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</si>
  <si>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</si>
  <si>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</si>
  <si>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</si>
  <si>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</si>
  <si>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</si>
  <si>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</si>
  <si>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</si>
  <si>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</si>
  <si>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</si>
  <si>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</si>
  <si>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</si>
  <si>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</si>
  <si>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</si>
  <si>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</si>
  <si>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</si>
  <si>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</si>
  <si>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</si>
  <si>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</si>
  <si>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</si>
  <si>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</si>
  <si>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</si>
  <si>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</si>
  <si>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</si>
  <si>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</si>
  <si>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</si>
  <si>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</si>
  <si>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</si>
  <si>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</si>
  <si>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</si>
  <si>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</si>
  <si>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</si>
  <si>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</si>
  <si>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</si>
  <si>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</si>
  <si>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</si>
  <si>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</si>
  <si>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</si>
  <si>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</si>
  <si>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</si>
  <si>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</si>
  <si>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</si>
  <si>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</si>
  <si>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</si>
  <si>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</si>
  <si>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</si>
  <si>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</si>
  <si>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</si>
  <si>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</si>
  <si>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</si>
  <si>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</si>
  <si>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</si>
  <si>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</si>
  <si>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</si>
  <si>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</si>
  <si>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</si>
  <si>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</si>
  <si>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</si>
  <si>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</si>
  <si>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</si>
  <si>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</si>
  <si>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</si>
  <si>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</si>
  <si>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</si>
  <si>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2-Mar-21------16-Mar-21--01-Abr-21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</si>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</sst>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0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8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A1ACE6-EAA7-4319-B20E-FD647C68CF7F}" name="Tabla135" displayName="Tabla135" ref="A1:H3309" totalsRowCount="1" headerRowDxfId="79" dataDxfId="78">
  <autoFilter ref="A1:H3308" xr:uid="{EB8CF6FB-4102-4C95-A4E0-0DA70DD90848}"/>
  <tableColumns count="8">
    <tableColumn id="1" xr3:uid="{5E71D22A-5ABA-4283-BB92-67B66C3DAF0E}" name="Fecha" dataDxfId="77" totalsRowDxfId="76"/>
    <tableColumn id="2" xr3:uid="{3A517B56-E88C-4056-8F0E-D243D77D3020}" name="Folio-Serie" dataDxfId="75" totalsRowDxfId="74"/>
    <tableColumn id="3" xr3:uid="{B911AB7B-CB63-46E2-B868-9E7B5BE1D870}" name="Folio-Remision" dataDxfId="73" totalsRowDxfId="72"/>
    <tableColumn id="4" xr3:uid="{7EDF6018-C4E7-4233-9F10-41758EF8C4C5}" name="Nombre-Cliente" dataDxfId="71" totalsRowDxfId="70"/>
    <tableColumn id="6" xr3:uid="{A9560A49-8F1E-4DB6-BE0F-048CF8049171}" name="Importe" totalsRowFunction="sum" dataDxfId="69" totalsRowDxfId="68" dataCellStyle="Moneda"/>
    <tableColumn id="7" xr3:uid="{80350ABB-87C0-438F-B787-ACD0311EEADA}" name="Fecha-Pago" dataDxfId="67" totalsRowDxfId="66"/>
    <tableColumn id="8" xr3:uid="{AEE0018A-2715-4942-B8CD-AE5D0AB1385D}" name="Pagado" totalsRowFunction="sum" dataDxfId="65" totalsRowDxfId="64" dataCellStyle="Moneda"/>
    <tableColumn id="9" xr3:uid="{6F49E6D0-41ED-4610-BB91-1C0495C21458}" name="Saldo" totalsRowFunction="sum" dataDxfId="63" totalsRowDxfId="62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628E0-6181-49F8-B54E-981E36A215F2}" name="Tabla1" displayName="Tabla1" ref="A1:H3900" tableType="xml" totalsRowCount="1" headerRowDxfId="61" connectionId="1">
  <autoFilter ref="A1:H3899" xr:uid="{AB05DB03-58E0-4771-96D6-D346F152307C}"/>
  <tableColumns count="8">
    <tableColumn id="1" xr3:uid="{DC731EA0-3312-4969-854B-5A65C14B1964}" uniqueName="Fecha" name="Fecha" dataDxfId="60" totalsRowDxfId="59">
      <xmlColumnPr mapId="1" xpath="/DATOS/DATOS1/Fecha" xmlDataType="string"/>
    </tableColumn>
    <tableColumn id="2" xr3:uid="{F5565CFE-EA73-46EE-B25C-66EB69287283}" uniqueName="Folio-Serie" name="Folio-Serie" dataDxfId="58" totalsRowDxfId="57">
      <xmlColumnPr mapId="1" xpath="/DATOS/DATOS1/Folio-Serie" xmlDataType="string"/>
    </tableColumn>
    <tableColumn id="3" xr3:uid="{1B4CEBC4-7FC2-4B6D-B335-7E3059A084E2}" uniqueName="Folio-Remision" name="Folio-Remision">
      <xmlColumnPr mapId="1" xpath="/DATOS/DATOS1/Folio-Remision" xmlDataType="integer"/>
    </tableColumn>
    <tableColumn id="4" xr3:uid="{E0335C56-3523-4518-98C0-77508E618D62}" uniqueName="Nombre-Cliente" name="Nombre-Cliente" dataDxfId="56" totalsRowDxfId="55">
      <xmlColumnPr mapId="1" xpath="/DATOS/DATOS1/Nombre-Cliente" xmlDataType="string"/>
    </tableColumn>
    <tableColumn id="6" xr3:uid="{A2946A09-3F38-4E18-AA34-FC98FCC46B60}" uniqueName="Importe" name="Importe" totalsRowFunction="sum" dataDxfId="54" totalsRowDxfId="53" dataCellStyle="Moneda">
      <xmlColumnPr mapId="1" xpath="/DATOS/DATOS1/Importe" xmlDataType="double"/>
    </tableColumn>
    <tableColumn id="7" xr3:uid="{4EDEEBCB-0B52-44C8-AAC3-56B60B4752F6}" uniqueName="Fecha-Pago" name="Fecha-Pago" dataDxfId="52" totalsRowDxfId="51">
      <xmlColumnPr mapId="1" xpath="/DATOS/DATOS1/Fecha-Pago" xmlDataType="string"/>
    </tableColumn>
    <tableColumn id="8" xr3:uid="{86BC3A16-1343-4CB4-AD24-C2008F5C6833}" uniqueName="Pagado" name="Pagado" totalsRowFunction="sum" dataDxfId="50" totalsRowDxfId="49" dataCellStyle="Moneda">
      <xmlColumnPr mapId="1" xpath="/DATOS/DATOS1/Pagado" xmlDataType="double"/>
    </tableColumn>
    <tableColumn id="9" xr3:uid="{4D2CBF8C-03CD-4C1D-B99D-33A3AFC60245}" uniqueName="Saldo" name="Saldo" totalsRowFunction="sum" dataDxfId="48" totalsRowDxfId="47" dataCellStyle="Moneda">
      <calculatedColumnFormula>Tabla1[[#This Row],[Importe]]-Tabla1[[#This Row],[Pagado]]</calculatedColumnFormula>
      <xmlColumnPr mapId="1" xpath="/DATOS/DATOS1/Saldo" xmlDataType="double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B40D-3DF9-431B-9823-5EB5E47CB0DF}" name="Tabla14" displayName="Tabla14" ref="A1:H3300" totalsRowShown="0">
  <autoFilter ref="A1:H3300" xr:uid="{B7A4F68A-B7E1-4797-BE0A-095090C212A9}"/>
  <tableColumns count="8">
    <tableColumn id="1" xr3:uid="{C408A200-328E-4EC8-A453-3D609F75D1FC}" name="Fecha" dataDxfId="46"/>
    <tableColumn id="2" xr3:uid="{03BED5E0-2CD3-4ED9-89BE-B0E9DF36A927}" name="Folio-Serie" dataDxfId="45"/>
    <tableColumn id="3" xr3:uid="{23A174C4-33D5-416B-B187-890523876E67}" name="Folio-Remision"/>
    <tableColumn id="4" xr3:uid="{D4AB929F-80DA-4DBD-AB30-E30F33AE59D5}" name="Nombre-Cliente" dataDxfId="44"/>
    <tableColumn id="6" xr3:uid="{3221343A-621E-499B-8359-A276FBF5036E}" name="Importe" dataDxfId="43" dataCellStyle="Moneda"/>
    <tableColumn id="7" xr3:uid="{795FDD04-FD07-4430-BD26-D5896FE37574}" name="Fecha-Pago" dataDxfId="42"/>
    <tableColumn id="8" xr3:uid="{6A12CE97-88B5-4F78-B146-107911294756}" name="Pagado" dataDxfId="41" dataCellStyle="Moneda"/>
    <tableColumn id="9" xr3:uid="{986047FA-5883-4E09-8E04-EB11B3054AFC}" name="Saldo" dataDxfId="40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0B829-DF5D-492A-92E4-DD5A0F2754BC}" name="Tabla13" displayName="Tabla13" ref="A1:I3213" totalsRowCount="1" headerRowDxfId="39" dataDxfId="38">
  <autoFilter ref="A1:I3212" xr:uid="{933FD490-6617-4B25-BC6D-7651B22EC66D}"/>
  <tableColumns count="9">
    <tableColumn id="1" xr3:uid="{88DB2D6A-96E1-49FB-8C1D-5835FD4EFBCC}" name="Fecha" dataDxfId="37" totalsRowDxfId="8"/>
    <tableColumn id="2" xr3:uid="{FE110873-D787-47BE-8686-7AC53D4C3580}" name="Folio-Serie" dataDxfId="36" totalsRowDxfId="7"/>
    <tableColumn id="3" xr3:uid="{A67BBE1E-8044-48CD-8495-972E0F68313F}" name="Folio-Remision" dataDxfId="35" totalsRowDxfId="6"/>
    <tableColumn id="4" xr3:uid="{25E41622-71F6-4EAD-9BC8-DA033D552492}" name="Nombre-Cliente" dataDxfId="34" totalsRowDxfId="5"/>
    <tableColumn id="6" xr3:uid="{9D78862B-AED1-4606-8E32-7513B4C4366C}" name="Importe" totalsRowFunction="sum" dataDxfId="33" totalsRowDxfId="4" dataCellStyle="Moneda"/>
    <tableColumn id="7" xr3:uid="{775596A4-5B2B-4D9D-A268-A216ACE4E6B6}" name="Fecha-Pago" dataDxfId="32" totalsRowDxfId="3"/>
    <tableColumn id="8" xr3:uid="{BA0171CB-B60D-48DE-A24C-F0AF82644511}" name="Pagado" totalsRowFunction="sum" dataDxfId="31" totalsRowDxfId="2" dataCellStyle="Moneda"/>
    <tableColumn id="9" xr3:uid="{3BD2E133-3C2F-45A0-AE1D-9BD6B7CF825F}" name="Saldo" totalsRowFunction="sum" dataDxfId="30" totalsRowDxfId="1" dataCellStyle="Moneda">
      <calculatedColumnFormula>Tabla13[[#This Row],[Importe]]-Tabla13[[#This Row],[Pagado]]</calculatedColumnFormula>
    </tableColumn>
    <tableColumn id="10" xr3:uid="{A1AAB72A-335E-499A-84AD-4E752F0CE690}" name="Estado" dataDxfId="29" totalsRow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CF017A-3E4F-4D7F-8859-C2314F89F544}" name="Tabla16" displayName="Tabla16" ref="A1:I3601" totalsRowCount="1" headerRowDxfId="28" dataDxfId="27">
  <autoFilter ref="A1:I3600" xr:uid="{616A3551-CC48-4DA4-9317-2E96DEBB2457}"/>
  <tableColumns count="9">
    <tableColumn id="1" xr3:uid="{9E6FC0AC-6A54-4FE1-9E01-BE93201805A7}" name="Fecha" dataDxfId="26" totalsRowDxfId="25"/>
    <tableColumn id="2" xr3:uid="{5EA34ACA-F24C-4283-B9E3-41FEE24D3480}" name="Folio-Serie" dataDxfId="24" totalsRowDxfId="23"/>
    <tableColumn id="3" xr3:uid="{E29E6E52-E302-4661-81C5-0AE3501D76DC}" name="Folio-Remision" dataDxfId="22" totalsRowDxfId="21"/>
    <tableColumn id="4" xr3:uid="{D4C6E39E-0349-44BD-BE84-3D86C7C531D7}" name="Nombre-Cliente" dataDxfId="20" totalsRowDxfId="19"/>
    <tableColumn id="6" xr3:uid="{916FC5E8-BEC7-460D-9701-FB2B3E9296F3}" name="Importe" totalsRowFunction="sum" dataDxfId="18" totalsRowDxfId="17" dataCellStyle="Moneda"/>
    <tableColumn id="7" xr3:uid="{28D72BAC-2797-476A-AE8F-6AAA958FE3D3}" name="Fecha-Pago" dataDxfId="16" totalsRowDxfId="15"/>
    <tableColumn id="8" xr3:uid="{5E777909-8696-46C1-B4DB-B661A414CDAB}" name="Pagado" totalsRowFunction="sum" dataDxfId="14" totalsRowDxfId="13" dataCellStyle="Moneda"/>
    <tableColumn id="9" xr3:uid="{916FAA7F-876F-4065-8200-8848378FDC7D}" name="Saldo" totalsRowFunction="sum" dataDxfId="12" totalsRowDxfId="11" dataCellStyle="Moneda"/>
    <tableColumn id="10" xr3:uid="{C343DB47-0752-4C51-A445-4F407D5EFECA}" name="Estado" dataDxfId="10" totalsRow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AAA10-F46B-4E07-8309-EA2E7131B76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0827-E2E2-429C-9028-CA672F8A4DD7}">
  <dimension ref="A1"/>
  <sheetViews>
    <sheetView workbookViewId="0">
      <selection activeCell="B25" sqref="B25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71D3-4853-42DA-8845-3281ED7D23FE}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C827-91E7-4CC8-A69F-8AC7726892F8}">
  <sheetPr>
    <tabColor theme="7" tint="-0.499984740745262"/>
  </sheetPr>
  <dimension ref="A2:I3838"/>
  <sheetViews>
    <sheetView zoomScale="130" zoomScaleNormal="130" workbookViewId="0">
      <pane xSplit="3" ySplit="2" topLeftCell="E1235" activePane="bottomRight" state="frozen"/>
      <selection pane="topRight" activeCell="D1" sqref="D1"/>
      <selection pane="bottomLeft" activeCell="A3" sqref="A3"/>
      <selection pane="bottomRight" activeCell="F1239" sqref="F1239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xmlns:xlrd2="http://schemas.microsoft.com/office/spreadsheetml/2017/richdata2"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07EA-A007-4C2E-BF24-E86FABC7D449}">
  <sheetPr>
    <tabColor rgb="FFFFC000"/>
  </sheetPr>
  <dimension ref="A1:H3309"/>
  <sheetViews>
    <sheetView topLeftCell="A3290" zoomScale="130" zoomScaleNormal="130" workbookViewId="0">
      <selection activeCell="F3310" sqref="F3310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H3900"/>
  <sheetViews>
    <sheetView zoomScale="115" zoomScaleNormal="115" workbookViewId="0">
      <pane xSplit="3" ySplit="1" topLeftCell="E3884" activePane="bottomRight" state="frozen"/>
      <selection pane="topRight" activeCell="D1" sqref="D1"/>
      <selection pane="bottomLeft" activeCell="A2" sqref="A2"/>
      <selection pane="bottomRight" activeCell="B1165" sqref="B1165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</row>
    <row r="2" spans="1:8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8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8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8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8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8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8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8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8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8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8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8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8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8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8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21830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8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8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8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8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8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8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8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8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4219</v>
      </c>
      <c r="G2456" s="1">
        <v>40807.4</v>
      </c>
      <c r="H2456" s="3">
        <f>Tabla1[[#This Row],[Importe]]-Tabla1[[#This Row],[Pagado]]</f>
        <v>13268.199999999997</v>
      </c>
    </row>
    <row r="2457" spans="1:8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8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8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8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8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8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8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8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45549678.279999942</v>
      </c>
      <c r="H3900" s="4">
        <f>SUBTOTAL(109,Tabla1[Saldo])</f>
        <v>307303.91000000003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EB52-FDEE-44C4-824E-09F4A2AAAFE5}">
  <sheetPr>
    <tabColor rgb="FF00B0F0"/>
  </sheetPr>
  <dimension ref="A1:K3306"/>
  <sheetViews>
    <sheetView zoomScale="130" zoomScaleNormal="130" workbookViewId="0">
      <pane xSplit="3" ySplit="1" topLeftCell="E3286" activePane="bottomRight" state="frozen"/>
      <selection pane="topRight" activeCell="D1" sqref="D1"/>
      <selection pane="bottomLeft" activeCell="A2" sqref="A2"/>
      <selection pane="bottomRight" activeCell="G3303" sqref="G3303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21822</v>
      </c>
      <c r="G704" s="1">
        <f>1500+1200+1000</f>
        <v>3700</v>
      </c>
      <c r="H704" s="3">
        <f>Tabla14[[#This Row],[Importe]]-Tabla14[[#This Row],[Pagado]]</f>
        <v>35408.400000000001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3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0</v>
      </c>
      <c r="H3111" s="3">
        <f>Tabla14[[#This Row],[Importe]]-Tabla14[[#This Row],[Pagado]]</f>
        <v>134645.07999999999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27452506.399999958</v>
      </c>
      <c r="H3300" s="3">
        <f>SUBTOTAL(109,H2:H3299)</f>
        <v>187090.08</v>
      </c>
    </row>
    <row r="3304" spans="1:8" ht="15.75" thickBot="1" x14ac:dyDescent="0.3"/>
    <row r="3305" spans="1:8" x14ac:dyDescent="0.25">
      <c r="E3305" s="76">
        <f>E3300-G3300</f>
        <v>187090.07999999821</v>
      </c>
      <c r="F3305" s="77"/>
      <c r="G3305" s="78"/>
    </row>
    <row r="3306" spans="1:8" ht="15.75" thickBot="1" x14ac:dyDescent="0.3">
      <c r="E3306" s="79"/>
      <c r="F3306" s="80"/>
      <c r="G3306" s="81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B518E-A8E8-49C8-9003-A1CF06A95A59}">
  <sheetPr>
    <tabColor rgb="FF7030A0"/>
  </sheetPr>
  <dimension ref="A1:I3218"/>
  <sheetViews>
    <sheetView zoomScale="115" zoomScaleNormal="115" workbookViewId="0">
      <pane xSplit="3" ySplit="1" topLeftCell="E3199" activePane="bottomRight" state="frozen"/>
      <selection pane="topRight" activeCell="D1" sqref="D1"/>
      <selection pane="bottomLeft" activeCell="A2" sqref="A2"/>
      <selection pane="bottomRight" activeCell="B3215" sqref="B3215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ht="30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 t="s">
        <v>17247</v>
      </c>
      <c r="G2406" s="47">
        <f>5541+2741</f>
        <v>8282</v>
      </c>
      <c r="H2406" s="48">
        <f>Tabla13[[#This Row],[Importe]]-Tabla13[[#This Row],[Pagado]]</f>
        <v>-2741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26767518.679999992</v>
      </c>
      <c r="H3213" s="52">
        <f>SUBTOTAL(109,Tabla13[Saldo])</f>
        <v>56682.2</v>
      </c>
    </row>
    <row r="3217" spans="5:7" ht="16.5" thickBot="1" x14ac:dyDescent="0.3"/>
    <row r="3218" spans="5:7" ht="27" thickBot="1" x14ac:dyDescent="0.45">
      <c r="E3218" s="50" t="s">
        <v>18137</v>
      </c>
      <c r="F3218" s="82">
        <f>Tabla13[[#Totals],[Importe]]-Tabla13[[#Totals],[Pagado]]</f>
        <v>56682.19999999553</v>
      </c>
      <c r="G3218" s="83"/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709E8-9ED5-4BD2-AFDD-46D744BF846A}">
  <sheetPr>
    <tabColor rgb="FFFFC000"/>
  </sheetPr>
  <dimension ref="A1:I3607"/>
  <sheetViews>
    <sheetView tabSelected="1" workbookViewId="0">
      <pane xSplit="3" ySplit="1" topLeftCell="E3581" activePane="bottomRight" state="frozen"/>
      <selection pane="topRight" activeCell="D1" sqref="D1"/>
      <selection pane="bottomLeft" activeCell="A2" sqref="A2"/>
      <selection pane="bottomRight" activeCell="H3605" sqref="H3605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 t="s">
        <v>4219</v>
      </c>
      <c r="G436" s="1">
        <v>0</v>
      </c>
      <c r="H436" s="3">
        <f>Tabla16[[#This Row],[Importe]]-Tabla16[[#This Row],[Pagado]]</f>
        <v>6630.8</v>
      </c>
      <c r="I436" s="7" t="s">
        <v>12422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21831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31.5" x14ac:dyDescent="0.25">
      <c r="A1491" s="63">
        <v>44268</v>
      </c>
      <c r="B1491" s="40" t="s">
        <v>19671</v>
      </c>
      <c r="C1491" s="25">
        <v>50383</v>
      </c>
      <c r="D1491" s="24" t="s">
        <v>3998</v>
      </c>
      <c r="E1491" s="64">
        <v>246081.6</v>
      </c>
      <c r="F1491" s="65" t="s">
        <v>19672</v>
      </c>
      <c r="G1491" s="64">
        <f>20000+20150+76750</f>
        <v>116900</v>
      </c>
      <c r="H1491" s="66">
        <f>Tabla16[[#This Row],[Importe]]-Tabla16[[#This Row],[Pagado]]</f>
        <v>129181.6</v>
      </c>
      <c r="I1491" s="67" t="s">
        <v>16225</v>
      </c>
    </row>
    <row r="1492" spans="1:9" x14ac:dyDescent="0.25">
      <c r="A1492" s="63">
        <v>44268</v>
      </c>
      <c r="B1492" s="40" t="s">
        <v>19673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19674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19675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19676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19677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19678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19679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19680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19681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19682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19683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19684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19685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19686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19687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19688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19689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19690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19691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19692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19693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19694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19695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19696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19697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19698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19699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19700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19701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19702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19703</v>
      </c>
      <c r="C1522" s="25">
        <v>50414</v>
      </c>
      <c r="D1522" s="24" t="s">
        <v>3935</v>
      </c>
      <c r="E1522" s="64">
        <v>46931.5</v>
      </c>
      <c r="F1522" s="65" t="s">
        <v>19704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19705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19706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19707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19708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19709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19710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19711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19712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19713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19714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19715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19716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19717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19718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19719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19720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19721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19722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19723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19724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19725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19726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19727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19728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19729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19730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19731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19732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19733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19734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19735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19736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19737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19738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19739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19740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19741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19742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19743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19744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19745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19746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19747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19748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19749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19750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19751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19752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19753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19754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19755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19756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19757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19758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19759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19760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19761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19762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19763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19764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19765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19766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19767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19768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19769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19770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19771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19772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19773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19774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19775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19776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19777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19778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19779</v>
      </c>
      <c r="C1597" s="25">
        <v>50489</v>
      </c>
      <c r="D1597" s="24" t="s">
        <v>3935</v>
      </c>
      <c r="E1597" s="64">
        <v>77443.8</v>
      </c>
      <c r="F1597" s="65" t="s">
        <v>19780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19781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19782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19783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19784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19785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19786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19787</v>
      </c>
      <c r="C1604" s="25">
        <v>50496</v>
      </c>
      <c r="D1604" s="24" t="s">
        <v>3951</v>
      </c>
      <c r="E1604" s="64">
        <v>5879.7</v>
      </c>
      <c r="F1604" s="65" t="s">
        <v>19704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19788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19789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19790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19791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19792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19793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19794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19795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19796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19797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19798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19799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19800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19801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19802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19803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19804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19805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19806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19807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19808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19809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19810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19811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19812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19813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19814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19815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19816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19817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19818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19819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19820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19821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19822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19823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19824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19825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19826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19827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19828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19829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19830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19831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19832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19833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19834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19835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19836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19837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19838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19839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19840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19841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19842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19843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19844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19845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19846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19847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19848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19849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19850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19851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19852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19853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19854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19855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19856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19857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19858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19859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19860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19861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19862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19863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19864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19865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19866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19867</v>
      </c>
      <c r="C1684" s="25">
        <v>50576</v>
      </c>
      <c r="D1684" s="24" t="s">
        <v>4053</v>
      </c>
      <c r="E1684" s="64">
        <v>3326.4</v>
      </c>
      <c r="F1684" s="65" t="s">
        <v>19868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19869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19870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19871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19872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19873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19874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19875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19876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19877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19878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19879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19880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19881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19882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19883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19884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19885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19886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19887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19888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19889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19890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19891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19892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19893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19894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19895</v>
      </c>
      <c r="C1711" s="25">
        <v>50603</v>
      </c>
      <c r="D1711" s="24" t="s">
        <v>3935</v>
      </c>
      <c r="E1711" s="64">
        <v>58242.7</v>
      </c>
      <c r="F1711" s="65" t="s">
        <v>19896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19897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19898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19899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19900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19901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19902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19903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19904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19905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19906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19907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19908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19909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19910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19911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19912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19913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19914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19915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19916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19917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19918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19919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19920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19921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19922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19923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19924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19925</v>
      </c>
      <c r="C1740" s="25">
        <v>50632</v>
      </c>
      <c r="D1740" s="24" t="s">
        <v>3951</v>
      </c>
      <c r="E1740" s="64">
        <v>6273</v>
      </c>
      <c r="F1740" s="65" t="s">
        <v>19780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19926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19927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19928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19929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19930</v>
      </c>
      <c r="C1745" s="25">
        <v>50637</v>
      </c>
      <c r="D1745" s="24" t="s">
        <v>3994</v>
      </c>
      <c r="E1745" s="64">
        <v>4429.3</v>
      </c>
      <c r="F1745" s="65" t="s">
        <v>19931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19932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19933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19934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19935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19936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19937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19938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19939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19940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19941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19942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19943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19944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19945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19946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19947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19948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19949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19950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19951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19952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19953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19954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19955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19956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19957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19958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19959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19960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19961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19962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19963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19964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19965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19966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19967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19968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19969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19970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19971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19972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19973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19974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19975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19976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19977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19978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19979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19980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19981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19982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19983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19984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19985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19986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19987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19988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19989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19990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19991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19992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19993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19994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19995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19996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19997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19998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19999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20000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20001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20002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20003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20004</v>
      </c>
      <c r="C1818" s="25">
        <v>50710</v>
      </c>
      <c r="D1818" s="24" t="s">
        <v>3935</v>
      </c>
      <c r="E1818" s="64">
        <v>76237.399999999994</v>
      </c>
      <c r="F1818" s="65" t="s">
        <v>20005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20006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20007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20008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20009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20010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20011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20012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20013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20014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20015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20016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20017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20018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20019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20020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20021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20022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20023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20024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20025</v>
      </c>
      <c r="C1838" s="25">
        <v>50730</v>
      </c>
      <c r="D1838" s="24" t="s">
        <v>3950</v>
      </c>
      <c r="E1838" s="64">
        <v>39586</v>
      </c>
      <c r="F1838" s="65" t="s">
        <v>20005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20026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20027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20028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20029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20030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20031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20032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20033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20034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20035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20036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20037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20038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20039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20040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20041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20042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20043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20044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20045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20046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20047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20048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20049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20050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20051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20052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20053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20054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20055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20056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20057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20058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20059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20060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20061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20062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20063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20064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20065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20066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20067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20068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20069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20070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20071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20072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20073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20074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20075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20076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20077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20078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20079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20080</v>
      </c>
      <c r="C1893" s="25">
        <v>50785</v>
      </c>
      <c r="D1893" s="24" t="s">
        <v>3952</v>
      </c>
      <c r="E1893" s="64">
        <v>41552.28</v>
      </c>
      <c r="F1893" s="65" t="s">
        <v>20081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20082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20083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20084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20085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20086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20087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20088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20089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20090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20091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20092</v>
      </c>
      <c r="C1904" s="25">
        <v>50796</v>
      </c>
      <c r="D1904" s="24" t="s">
        <v>3935</v>
      </c>
      <c r="E1904" s="64">
        <v>11164.8</v>
      </c>
      <c r="F1904" s="65" t="s">
        <v>20093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20094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20095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20096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20097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20098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20099</v>
      </c>
      <c r="C1910" s="25">
        <v>50802</v>
      </c>
      <c r="D1910" s="24" t="s">
        <v>3951</v>
      </c>
      <c r="E1910" s="64">
        <v>8163.2</v>
      </c>
      <c r="F1910" s="65" t="s">
        <v>19896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20100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20101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20102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20103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20104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20105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20106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20107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20108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20109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20110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20111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20112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20113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20114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20115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20116</v>
      </c>
      <c r="C1927" s="25">
        <v>50819</v>
      </c>
      <c r="D1927" s="24" t="s">
        <v>4169</v>
      </c>
      <c r="E1927" s="64">
        <v>58.5</v>
      </c>
      <c r="F1927" s="65" t="s">
        <v>20117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20118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20119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20120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20121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20122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20123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20124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20125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20126</v>
      </c>
      <c r="C1936" s="25">
        <v>50828</v>
      </c>
      <c r="D1936" s="24" t="s">
        <v>3935</v>
      </c>
      <c r="E1936" s="64">
        <v>64728.800000000003</v>
      </c>
      <c r="F1936" s="65" t="s">
        <v>20127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20128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20129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20130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20131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20132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20133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20134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20135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20136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20137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20138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20139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20140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20141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20142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20143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20144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20145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20146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20147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20148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20149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20150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20151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20152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20153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20154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20155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20156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20157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20158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20159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20160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20161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20162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20163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20164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20165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20166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20167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20168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20169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20170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20171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20172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20173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20174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20175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20176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20177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20178</v>
      </c>
      <c r="C1987" s="25">
        <v>50879</v>
      </c>
      <c r="D1987" s="24" t="s">
        <v>20179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20180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20181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20182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20183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20184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20185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20186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20187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20188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20189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20190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20191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20192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20193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20194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20195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20196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20197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20198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20199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20200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20201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20202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20203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20204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20205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20206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20207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20208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20209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20210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20211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20212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20213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20214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20215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20216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20217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20218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20219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20220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20221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20222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20223</v>
      </c>
      <c r="C2031" s="25">
        <v>50923</v>
      </c>
      <c r="D2031" s="24" t="s">
        <v>3951</v>
      </c>
      <c r="E2031" s="64">
        <v>5571.9</v>
      </c>
      <c r="F2031" s="65" t="s">
        <v>20005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20224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20225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20226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20227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20228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20229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20230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20231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20232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20233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20234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20235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20236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20237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20238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20239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20240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20241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20242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20243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20244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20245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20246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20247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20248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20249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20250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20251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20252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20253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20254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20255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20256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20257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20258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20259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20260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20261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20262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20263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20264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20265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20266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20267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20268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20269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20270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20271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20272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20273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20274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20275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20276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20277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20278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20279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20280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20281</v>
      </c>
      <c r="C2089" s="25">
        <v>50981</v>
      </c>
      <c r="D2089" s="24" t="s">
        <v>3951</v>
      </c>
      <c r="E2089" s="64">
        <v>6077.2</v>
      </c>
      <c r="F2089" s="65" t="s">
        <v>20127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20282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20283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20284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20285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20286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20287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20288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20289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20290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20291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20292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20293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20294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20295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20296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20297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20298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20299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20300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20301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20302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20303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20304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20305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20306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20307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20308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20309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20310</v>
      </c>
      <c r="C2118" s="25">
        <v>51010</v>
      </c>
      <c r="D2118" s="24" t="s">
        <v>3964</v>
      </c>
      <c r="E2118" s="64">
        <v>117.3</v>
      </c>
      <c r="F2118" s="65" t="s">
        <v>20311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20312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20313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20314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20315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20316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20317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20318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20319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20320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20321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20322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20323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20324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20325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20326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20327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20328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20329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20330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20331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20332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20333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20334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20335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20336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20337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20338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20339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20340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20341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20342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20343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20344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20345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20346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20347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20348</v>
      </c>
      <c r="C2155" s="25">
        <v>51047</v>
      </c>
      <c r="D2155" s="24" t="s">
        <v>20349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20350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20351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20352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20353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20354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20355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20356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20357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20358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20359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20360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20361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20362</v>
      </c>
      <c r="C2168" s="25">
        <v>51060</v>
      </c>
      <c r="D2168" s="24" t="s">
        <v>4010</v>
      </c>
      <c r="E2168" s="64">
        <v>2286.6</v>
      </c>
      <c r="F2168" s="65" t="s">
        <v>20363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20364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20365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20366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20367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20368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20369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20370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20371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20372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20373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20374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20375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20376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20377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20378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20379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20380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20381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20382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20383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20384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20385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20386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20387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20388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20389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20390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20391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20392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20393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20394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20395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20396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20397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20398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20399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20400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20401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20402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20403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20404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20405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20406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20407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20408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20409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20410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20411</v>
      </c>
      <c r="C2216" s="25">
        <v>51108</v>
      </c>
      <c r="D2216" s="24" t="s">
        <v>3935</v>
      </c>
      <c r="E2216" s="64">
        <v>86477.8</v>
      </c>
      <c r="F2216" s="65" t="s">
        <v>20412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20413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20414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20415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20416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20417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20418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20419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20420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20421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20422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20423</v>
      </c>
      <c r="C2227" s="25">
        <v>51119</v>
      </c>
      <c r="D2227" s="24" t="s">
        <v>3950</v>
      </c>
      <c r="E2227" s="64">
        <v>56862.7</v>
      </c>
      <c r="F2227" s="65" t="s">
        <v>20412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20424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20425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20426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20427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20428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20429</v>
      </c>
      <c r="C2233" s="25">
        <v>51125</v>
      </c>
      <c r="D2233" s="24" t="s">
        <v>3951</v>
      </c>
      <c r="E2233" s="64">
        <v>8684.5</v>
      </c>
      <c r="F2233" s="65" t="s">
        <v>20430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20431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20432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20433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20434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20435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20436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20437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20438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20439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20440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20441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20442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20443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20444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20445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20446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20447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20448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20449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20450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20451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20452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20453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20454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20455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20456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20457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20458</v>
      </c>
      <c r="C2261" s="25">
        <v>51153</v>
      </c>
      <c r="D2261" s="24" t="s">
        <v>20459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20460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20461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20462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20463</v>
      </c>
      <c r="C2265" s="25">
        <v>51157</v>
      </c>
      <c r="D2265" s="24" t="s">
        <v>4041</v>
      </c>
      <c r="E2265" s="64">
        <v>597.4</v>
      </c>
      <c r="F2265" s="65" t="s">
        <v>20363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20464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20465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20466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20467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20468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20469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20470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20471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20472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20473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20474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20475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20476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20477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20478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20479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20480</v>
      </c>
      <c r="C2282" s="25">
        <v>51174</v>
      </c>
      <c r="D2282" s="24" t="s">
        <v>20179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20481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20482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20483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20484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20485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20486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20487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20488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20489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20490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20491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20492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20493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20494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20495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20496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20497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20498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20499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20500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20501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20502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20503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20504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20505</v>
      </c>
      <c r="C2307" s="25">
        <v>51199</v>
      </c>
      <c r="D2307" s="24" t="s">
        <v>4001</v>
      </c>
      <c r="E2307" s="64">
        <v>8400</v>
      </c>
      <c r="F2307" s="65" t="s">
        <v>20506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20507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20508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20509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20510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20511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20512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20513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20514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20515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20516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20517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20518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20519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20520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20521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20522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20523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20524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20525</v>
      </c>
      <c r="C2326" s="25">
        <v>51218</v>
      </c>
      <c r="D2326" s="24" t="s">
        <v>20349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20526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20527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20528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20529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20530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20531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20532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20533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20534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20535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20536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20537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20538</v>
      </c>
      <c r="C2339" s="25">
        <v>51231</v>
      </c>
      <c r="D2339" s="24" t="s">
        <v>4107</v>
      </c>
      <c r="E2339" s="64">
        <v>17668.8</v>
      </c>
      <c r="F2339" s="65" t="s">
        <v>4219</v>
      </c>
      <c r="G2339" s="64">
        <v>0</v>
      </c>
      <c r="H2339" s="66">
        <f>Tabla16[[#This Row],[Importe]]-Tabla16[[#This Row],[Pagado]]</f>
        <v>17668.8</v>
      </c>
      <c r="I2339" s="67" t="s">
        <v>12422</v>
      </c>
    </row>
    <row r="2340" spans="1:9" x14ac:dyDescent="0.25">
      <c r="A2340" s="63">
        <v>44275</v>
      </c>
      <c r="B2340" s="40" t="s">
        <v>20539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20540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20541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20542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20543</v>
      </c>
      <c r="C2344" s="25">
        <v>51236</v>
      </c>
      <c r="D2344" s="24" t="s">
        <v>3964</v>
      </c>
      <c r="E2344" s="64">
        <v>567</v>
      </c>
      <c r="F2344" s="65" t="s">
        <v>20363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20544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20545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20546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20547</v>
      </c>
      <c r="C2348" s="25">
        <v>51240</v>
      </c>
      <c r="D2348" s="24" t="s">
        <v>3950</v>
      </c>
      <c r="E2348" s="64">
        <v>12130</v>
      </c>
      <c r="F2348" s="65" t="s">
        <v>20548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20549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20550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20551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20552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20553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20554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20555</v>
      </c>
      <c r="C2355" s="25">
        <v>51247</v>
      </c>
      <c r="D2355" s="24" t="s">
        <v>3935</v>
      </c>
      <c r="E2355" s="64">
        <v>52312.9</v>
      </c>
      <c r="F2355" s="65" t="s">
        <v>20506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20556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20557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20558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20559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20560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20561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20562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20563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20564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20565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20566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20567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20568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20569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20570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20571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20572</v>
      </c>
      <c r="C2372" s="25">
        <v>51264</v>
      </c>
      <c r="D2372" s="24" t="s">
        <v>20179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20573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20574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20575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20576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20577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20578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20579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20580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20581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20582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20583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20584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20585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20586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20587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20588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20589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20590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20591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20592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20593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20594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20595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20596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20597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20598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20599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20600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20601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20602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20603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20604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20605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20606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20607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20608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20609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20610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20611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20612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20613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20614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20615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20616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20617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20618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20619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20620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20621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20622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20623</v>
      </c>
      <c r="C2423" s="25">
        <v>51315</v>
      </c>
      <c r="D2423" s="24" t="s">
        <v>3935</v>
      </c>
      <c r="E2423" s="64">
        <v>92624</v>
      </c>
      <c r="F2423" s="65" t="s">
        <v>20624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20625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20626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20627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20628</v>
      </c>
      <c r="C2427" s="25">
        <v>51319</v>
      </c>
      <c r="D2427" s="24" t="s">
        <v>3951</v>
      </c>
      <c r="E2427" s="64">
        <v>7357</v>
      </c>
      <c r="F2427" s="65" t="s">
        <v>20506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20629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20630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20631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20632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20633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20634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20635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20636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20637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20638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20639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20640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20641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20642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20643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20644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20645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20646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20647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20648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20649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20650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20651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20652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20653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20654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20655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20656</v>
      </c>
      <c r="C2455" s="25">
        <v>51347</v>
      </c>
      <c r="D2455" s="24" t="s">
        <v>20179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20657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20658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20659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20660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20661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20662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20663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20664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20665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20666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20667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20668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20669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20670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20671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20672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20673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20674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20675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20676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20677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20678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20679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20680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20681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20682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20683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20684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20685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20686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20687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20688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20689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20690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20691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20692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20693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20694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20695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20696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20697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20698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20699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20700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20701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20702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20703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20704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20705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20706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20707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20708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20709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20710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20711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20712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20713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20714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20715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20716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20717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20718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20719</v>
      </c>
      <c r="C2518" s="25">
        <v>51410</v>
      </c>
      <c r="D2518" s="24" t="s">
        <v>4042</v>
      </c>
      <c r="E2518" s="64">
        <v>59516.24</v>
      </c>
      <c r="F2518" s="65" t="s">
        <v>20506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20720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20721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20722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20723</v>
      </c>
      <c r="C2522" s="25">
        <v>51414</v>
      </c>
      <c r="D2522" s="24" t="s">
        <v>3952</v>
      </c>
      <c r="E2522" s="64">
        <v>39657.199999999997</v>
      </c>
      <c r="F2522" s="65" t="s">
        <v>20724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x14ac:dyDescent="0.25">
      <c r="A2523" s="63">
        <v>44277</v>
      </c>
      <c r="B2523" s="40" t="s">
        <v>20725</v>
      </c>
      <c r="C2523" s="25">
        <v>51415</v>
      </c>
      <c r="D2523" s="24" t="s">
        <v>3998</v>
      </c>
      <c r="E2523" s="64">
        <v>19658.27</v>
      </c>
      <c r="F2523" s="65" t="s">
        <v>4219</v>
      </c>
      <c r="G2523" s="64">
        <v>0</v>
      </c>
      <c r="H2523" s="66">
        <f>Tabla16[[#This Row],[Importe]]-Tabla16[[#This Row],[Pagado]]</f>
        <v>19658.27</v>
      </c>
      <c r="I2523" s="67" t="s">
        <v>12422</v>
      </c>
    </row>
    <row r="2524" spans="1:9" x14ac:dyDescent="0.25">
      <c r="A2524" s="63">
        <v>44277</v>
      </c>
      <c r="B2524" s="40" t="s">
        <v>20726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20727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20728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20729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20730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20731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20732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20733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20734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20735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20736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20737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20738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20739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20740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20741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20742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20743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20744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20745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20746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20747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20748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20749</v>
      </c>
      <c r="C2547" s="25">
        <v>51439</v>
      </c>
      <c r="D2547" s="24" t="s">
        <v>20750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20751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20752</v>
      </c>
      <c r="C2549" s="25">
        <v>51441</v>
      </c>
      <c r="D2549" s="24" t="s">
        <v>3935</v>
      </c>
      <c r="E2549" s="64">
        <v>41885.1</v>
      </c>
      <c r="F2549" s="65" t="s">
        <v>20753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20754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20755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20756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20757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20758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20759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20760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20761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20762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20763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20764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20765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20766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20767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20768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20769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20770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20771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20772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20773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20774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20775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20776</v>
      </c>
      <c r="C2572" s="25">
        <v>51464</v>
      </c>
      <c r="D2572" s="24" t="s">
        <v>3951</v>
      </c>
      <c r="E2572" s="64">
        <v>8645</v>
      </c>
      <c r="F2572" s="65" t="s">
        <v>20624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20777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20778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20779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20780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20781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20782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20783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20784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20785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20786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20787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20788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20789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20790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20791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20792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20793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20794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20795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20796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20797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20798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20799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20800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20801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20802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20803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20804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20805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20806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20807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20808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20809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20810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20811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20812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20813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20814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20815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20816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20817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20818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20819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20820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20821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20822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20823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20824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20825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20826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20827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20828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20829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20830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20831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20832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20833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20834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20835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20836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20837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20838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20839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20840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20841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20842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20843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20844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20845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20846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20847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20848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20849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20850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20851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20852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20853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20854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20855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20856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20857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20858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20859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20860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20861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20862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20863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20864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20865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20866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20867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20868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20869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20870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20871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20872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20873</v>
      </c>
      <c r="C2669" s="25">
        <v>51561</v>
      </c>
      <c r="D2669" s="24" t="s">
        <v>20750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20874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20875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20876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20877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20878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20879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20880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20881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20882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20883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20884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20885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20886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20887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20888</v>
      </c>
      <c r="C2684" s="25">
        <v>51576</v>
      </c>
      <c r="D2684" s="24" t="s">
        <v>3935</v>
      </c>
      <c r="E2684" s="64">
        <v>83835.3</v>
      </c>
      <c r="F2684" s="65" t="s">
        <v>20889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20890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20891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20892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20893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20894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20895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20896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20897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20898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20899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20900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20901</v>
      </c>
      <c r="C2696" s="25">
        <v>51588</v>
      </c>
      <c r="D2696" s="24" t="s">
        <v>3951</v>
      </c>
      <c r="E2696" s="64">
        <v>4079.7</v>
      </c>
      <c r="F2696" s="65" t="s">
        <v>20753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20902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20903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20904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20905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20906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20907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20908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20909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20910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20911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20912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20913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20914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20915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20916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20917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20918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20919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20920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20921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20922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20923</v>
      </c>
      <c r="C2718" s="25">
        <v>51610</v>
      </c>
      <c r="D2718" s="24" t="s">
        <v>20179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20924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20925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20926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20927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20928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20929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20930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20931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20932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20933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20934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20935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20936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20937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20938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20939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20940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20941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20942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20943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20944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20945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20946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20947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20948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20949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20950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20951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20952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20953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20954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20955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20956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20957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20958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20959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20960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20961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20962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20963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20964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20965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20966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20967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20968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20969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20970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20971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20972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20973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20974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20975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20976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20977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20978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20979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20980</v>
      </c>
      <c r="C2775" s="25">
        <v>51667</v>
      </c>
      <c r="D2775" s="24" t="s">
        <v>20750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20981</v>
      </c>
      <c r="C2776" s="25">
        <v>51668</v>
      </c>
      <c r="D2776" s="24" t="s">
        <v>20982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20983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20984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20985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20986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20987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20988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20989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20990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20991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20992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20993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20994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20995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20996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20997</v>
      </c>
      <c r="C2791" s="25">
        <v>51683</v>
      </c>
      <c r="D2791" s="24" t="s">
        <v>3935</v>
      </c>
      <c r="E2791" s="64">
        <v>84044.4</v>
      </c>
      <c r="F2791" s="65" t="s">
        <v>20998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20999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21000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21001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21002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21003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21004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21005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21006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21007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21008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21009</v>
      </c>
      <c r="C2802" s="25">
        <v>51694</v>
      </c>
      <c r="D2802" s="24" t="s">
        <v>3950</v>
      </c>
      <c r="E2802" s="64">
        <v>28646.7</v>
      </c>
      <c r="F2802" s="65" t="s">
        <v>21010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21011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21012</v>
      </c>
      <c r="C2804" s="25">
        <v>51696</v>
      </c>
      <c r="D2804" s="24" t="s">
        <v>3952</v>
      </c>
      <c r="E2804" s="64">
        <v>43046.2</v>
      </c>
      <c r="F2804" s="65" t="s">
        <v>21823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21013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21014</v>
      </c>
      <c r="C2806" s="25">
        <v>51698</v>
      </c>
      <c r="D2806" s="24" t="s">
        <v>21015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21016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21017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21018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21019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21020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21021</v>
      </c>
      <c r="C2812" s="25">
        <v>51704</v>
      </c>
      <c r="D2812" s="24" t="s">
        <v>3951</v>
      </c>
      <c r="E2812" s="64">
        <v>10045.4</v>
      </c>
      <c r="F2812" s="65" t="s">
        <v>20889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21022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21023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21024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21025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21026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21027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21028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21029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21030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21031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21032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21033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21034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21035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21036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21037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21038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21039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21040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21041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21042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21043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21044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21045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21046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21047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21048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21049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21050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21051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21052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21053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21054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21055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21056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21057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21058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21059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21060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21061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21062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21063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21064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21065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21066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21067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21068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21069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21070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21071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21072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21073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21074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21075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21076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21077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21078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21079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21080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21081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21082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x14ac:dyDescent="0.25">
      <c r="A2874" s="63">
        <v>44280</v>
      </c>
      <c r="B2874" s="40" t="s">
        <v>21083</v>
      </c>
      <c r="C2874" s="25">
        <v>51766</v>
      </c>
      <c r="D2874" s="24" t="s">
        <v>3998</v>
      </c>
      <c r="E2874" s="64">
        <v>14987.2</v>
      </c>
      <c r="F2874" s="65">
        <v>44280</v>
      </c>
      <c r="G2874" s="64">
        <v>12320</v>
      </c>
      <c r="H2874" s="66">
        <f>Tabla16[[#This Row],[Importe]]-Tabla16[[#This Row],[Pagado]]</f>
        <v>2667.2000000000007</v>
      </c>
      <c r="I2874" s="67" t="s">
        <v>16225</v>
      </c>
    </row>
    <row r="2875" spans="1:9" x14ac:dyDescent="0.25">
      <c r="A2875" s="63">
        <v>44280</v>
      </c>
      <c r="B2875" s="40" t="s">
        <v>21084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21085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21086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21087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21088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21089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21090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21091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21092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21093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21094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21095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21096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21097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21098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21099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21100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21101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21102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21103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21104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21105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21106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21107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21108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21109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21110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21111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21112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21113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21114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21115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21116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21117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21118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21119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21120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21121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21122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21123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21124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21125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21126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21127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21128</v>
      </c>
      <c r="C2919" s="25">
        <v>51811</v>
      </c>
      <c r="D2919" s="24" t="s">
        <v>3950</v>
      </c>
      <c r="E2919" s="64">
        <v>32030.6</v>
      </c>
      <c r="F2919" s="65" t="s">
        <v>21129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21130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21131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21132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21133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21134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21135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21136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21137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21138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21139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21140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21141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21142</v>
      </c>
      <c r="C2932" s="25">
        <v>51824</v>
      </c>
      <c r="D2932" s="24" t="s">
        <v>3951</v>
      </c>
      <c r="E2932" s="64">
        <v>7306.7</v>
      </c>
      <c r="F2932" s="65" t="s">
        <v>21010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21143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21144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21145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21146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21147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21148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21149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21150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21151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21152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21153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21154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21155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21156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21157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21158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21159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21160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21161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21162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21163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21164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21165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21166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21167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21168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21169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21170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21171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21172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21173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21174</v>
      </c>
      <c r="C2964" s="25">
        <v>51856</v>
      </c>
      <c r="D2964" s="24" t="s">
        <v>4150</v>
      </c>
      <c r="E2964" s="64">
        <v>24093.9</v>
      </c>
      <c r="F2964" s="65" t="s">
        <v>4219</v>
      </c>
      <c r="G2964" s="64">
        <v>0</v>
      </c>
      <c r="H2964" s="66">
        <f>Tabla16[[#This Row],[Importe]]-Tabla16[[#This Row],[Pagado]]</f>
        <v>24093.9</v>
      </c>
      <c r="I2964" s="67" t="s">
        <v>12422</v>
      </c>
    </row>
    <row r="2965" spans="1:9" x14ac:dyDescent="0.25">
      <c r="A2965" s="63">
        <v>44281</v>
      </c>
      <c r="B2965" s="40" t="s">
        <v>21175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21176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21177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21178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21179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21180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21181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21182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21183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21184</v>
      </c>
      <c r="C2974" s="25">
        <v>51866</v>
      </c>
      <c r="D2974" s="24" t="s">
        <v>20179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21185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21186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21187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21188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21189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21190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21191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21192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21193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21194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21195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21196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21197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21198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21199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21200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21201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21202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21203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21204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21205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21206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21207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21208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21209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21210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21211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21212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21213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21214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21215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21216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21217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21218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21219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21220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21221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21222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21223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21224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21225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21226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21227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21228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21229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21230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21231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21232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21233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21234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21235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21236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21237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21238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21239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21240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21241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21242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21243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21244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21245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21246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21247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21248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21249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21250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21251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21252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21253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21254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21255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21256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21257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21258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21259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21260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21261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21262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21263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21264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21265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21266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21267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21268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21269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21270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21271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21272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21273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21274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21275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21276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21277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21278</v>
      </c>
      <c r="C3068" s="25">
        <v>51960</v>
      </c>
      <c r="D3068" s="24" t="s">
        <v>3951</v>
      </c>
      <c r="E3068" s="64">
        <v>12911.7</v>
      </c>
      <c r="F3068" s="65" t="s">
        <v>21279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21280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21281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21282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21283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21284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21285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21286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21287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21288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21289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21290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21291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21292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21293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21294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21295</v>
      </c>
      <c r="C3084" s="25">
        <v>51976</v>
      </c>
      <c r="D3084" s="24" t="s">
        <v>21015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21296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21297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21298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21299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21300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21301</v>
      </c>
      <c r="C3090" s="25">
        <v>51982</v>
      </c>
      <c r="D3090" s="24" t="s">
        <v>3950</v>
      </c>
      <c r="E3090" s="64">
        <v>53990.1</v>
      </c>
      <c r="F3090" s="65" t="s">
        <v>21302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21303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21304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21305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21306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21307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21308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21309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21310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21311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21312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21313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21314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21315</v>
      </c>
      <c r="C3103" s="25">
        <v>51995</v>
      </c>
      <c r="D3103" s="24" t="s">
        <v>4150</v>
      </c>
      <c r="E3103" s="64">
        <v>19915.8</v>
      </c>
      <c r="F3103" s="65" t="s">
        <v>4219</v>
      </c>
      <c r="G3103" s="64">
        <v>0</v>
      </c>
      <c r="H3103" s="66">
        <f>Tabla16[[#This Row],[Importe]]-Tabla16[[#This Row],[Pagado]]</f>
        <v>19915.8</v>
      </c>
      <c r="I3103" s="67" t="s">
        <v>12422</v>
      </c>
    </row>
    <row r="3104" spans="1:9" x14ac:dyDescent="0.25">
      <c r="A3104" s="63">
        <v>44282</v>
      </c>
      <c r="B3104" s="40" t="s">
        <v>21316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21317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21318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21319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21320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21321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21322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21323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21324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21325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21326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21327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21328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21329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21330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21331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21332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21333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21334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21335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21336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21337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21338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21339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21340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21341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21342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21343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21344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21345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21346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21347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21348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21349</v>
      </c>
      <c r="C3137" s="25">
        <v>52029</v>
      </c>
      <c r="D3137" s="24" t="s">
        <v>20349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21350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21351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21352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21353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21354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21355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21356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21357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21358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21359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21360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21361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21362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21363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21364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21365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21366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21367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21368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21369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21370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21371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21372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21373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21374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21375</v>
      </c>
      <c r="C3163" s="25">
        <v>52055</v>
      </c>
      <c r="D3163" s="24" t="s">
        <v>4107</v>
      </c>
      <c r="E3163" s="64">
        <v>20193.599999999999</v>
      </c>
      <c r="F3163" s="65" t="s">
        <v>4219</v>
      </c>
      <c r="G3163" s="64">
        <v>0</v>
      </c>
      <c r="H3163" s="66">
        <f>Tabla16[[#This Row],[Importe]]-Tabla16[[#This Row],[Pagado]]</f>
        <v>20193.599999999999</v>
      </c>
      <c r="I3163" s="67" t="s">
        <v>12422</v>
      </c>
    </row>
    <row r="3164" spans="1:9" x14ac:dyDescent="0.25">
      <c r="A3164" s="63">
        <v>44282</v>
      </c>
      <c r="B3164" s="40" t="s">
        <v>21376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21377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21378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21379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21380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21381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21382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21383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21384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21385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21386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21387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21388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21389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21390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21391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21392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21393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21394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21395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21396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21397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21398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21399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21400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21401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21402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21403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21404</v>
      </c>
      <c r="C3192" s="25">
        <v>52084</v>
      </c>
      <c r="D3192" s="24" t="s">
        <v>21405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21406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21407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21408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21409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21410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21411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21412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21413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21414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21415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21416</v>
      </c>
      <c r="C3203" s="25">
        <v>52095</v>
      </c>
      <c r="D3203" s="24" t="s">
        <v>3935</v>
      </c>
      <c r="E3203" s="64">
        <v>50961.4</v>
      </c>
      <c r="F3203" s="65" t="s">
        <v>21417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21418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21419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21420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21421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21422</v>
      </c>
      <c r="C3208" s="25">
        <v>52100</v>
      </c>
      <c r="D3208" s="24" t="s">
        <v>20179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21423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21424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21425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21426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21427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21428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21429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21430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21431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21432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21433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21434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21435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21436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21437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21438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21439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21440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21441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21442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21443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21444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21445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21446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21447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21448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21449</v>
      </c>
      <c r="C3235" s="25">
        <v>52127</v>
      </c>
      <c r="D3235" s="24" t="s">
        <v>4053</v>
      </c>
      <c r="E3235" s="64">
        <v>3871.1</v>
      </c>
      <c r="F3235" s="65" t="s">
        <v>21829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21450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21451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21452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21453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21454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21455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21456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21457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21458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21459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21460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21461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21462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21463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21464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21465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21466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21467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21468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21469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21470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21471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21472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21473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21474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21475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21476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21477</v>
      </c>
      <c r="C3263" s="25">
        <v>52155</v>
      </c>
      <c r="D3263" s="24" t="s">
        <v>3935</v>
      </c>
      <c r="E3263" s="64">
        <v>83845.2</v>
      </c>
      <c r="F3263" s="65" t="s">
        <v>21825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21478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21479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21480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21481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21482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21483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21484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21485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21486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21487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21488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21489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21490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21491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21492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21493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21494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21495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21496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21497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21498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21499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21500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21501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21502</v>
      </c>
      <c r="C3288" s="25">
        <v>52180</v>
      </c>
      <c r="D3288" s="24" t="s">
        <v>3950</v>
      </c>
      <c r="E3288" s="64">
        <v>32962.400000000001</v>
      </c>
      <c r="F3288" s="65" t="s">
        <v>21503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21504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21505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21506</v>
      </c>
      <c r="C3291" s="25">
        <v>52183</v>
      </c>
      <c r="D3291" s="24" t="s">
        <v>3951</v>
      </c>
      <c r="E3291" s="64">
        <v>5653</v>
      </c>
      <c r="F3291" s="65" t="s">
        <v>21417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21507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21508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21509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21510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21511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21512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21513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21514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21515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21516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21517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21518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21519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21520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21521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21522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21523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21524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21525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21526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21527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21528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21529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21530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21531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21532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21533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21534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21535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21536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21537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21538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21539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21540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21541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21542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21543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21544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21545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21546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21547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21548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21549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21550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21551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21552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21553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21554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21555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21556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21557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21558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21559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21560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21561</v>
      </c>
      <c r="C3346" s="25">
        <v>52238</v>
      </c>
      <c r="D3346" s="24" t="s">
        <v>20349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21562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21563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21564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21565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21566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21567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21568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21569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21570</v>
      </c>
      <c r="C3355" s="25">
        <v>52247</v>
      </c>
      <c r="D3355" s="24" t="s">
        <v>3991</v>
      </c>
      <c r="E3355" s="64">
        <v>8022</v>
      </c>
      <c r="F3355" s="65" t="s">
        <v>21571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21572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21573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21574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21575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21576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21577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21578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21579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21580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21581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21582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21583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21584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21585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21586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21587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21588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21589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21590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21591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21592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21593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21594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21595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21596</v>
      </c>
      <c r="I3379" s="67" t="s">
        <v>10970</v>
      </c>
    </row>
    <row r="3380" spans="1:9" x14ac:dyDescent="0.25">
      <c r="A3380" s="63">
        <v>44284</v>
      </c>
      <c r="B3380" s="40" t="s">
        <v>21597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21598</v>
      </c>
      <c r="I3380" s="67" t="s">
        <v>10970</v>
      </c>
    </row>
    <row r="3381" spans="1:9" x14ac:dyDescent="0.25">
      <c r="A3381" s="63">
        <v>44284</v>
      </c>
      <c r="B3381" s="40" t="s">
        <v>21599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21600</v>
      </c>
      <c r="I3381" s="67" t="s">
        <v>10970</v>
      </c>
    </row>
    <row r="3382" spans="1:9" x14ac:dyDescent="0.25">
      <c r="A3382" s="63">
        <v>44284</v>
      </c>
      <c r="B3382" s="40" t="s">
        <v>21601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21602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21603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21604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21605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21606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21607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21608</v>
      </c>
      <c r="C3389" s="25">
        <v>52281</v>
      </c>
      <c r="D3389" s="24" t="s">
        <v>3935</v>
      </c>
      <c r="E3389" s="64">
        <v>114396.4</v>
      </c>
      <c r="F3389" s="65" t="s">
        <v>21827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21609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21610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21611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21612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21613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21614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21615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21616</v>
      </c>
      <c r="C3397" s="25">
        <v>52289</v>
      </c>
      <c r="D3397" s="24" t="s">
        <v>3951</v>
      </c>
      <c r="E3397" s="64">
        <v>3299.1</v>
      </c>
      <c r="F3397" s="65" t="s">
        <v>21503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21617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21618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21619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21620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21621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21622</v>
      </c>
      <c r="C3403" s="25">
        <v>52295</v>
      </c>
      <c r="D3403" s="24" t="s">
        <v>3950</v>
      </c>
      <c r="E3403" s="64">
        <v>42103</v>
      </c>
      <c r="F3403" s="65" t="s">
        <v>21826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21623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21624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21625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21626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21627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21628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21629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21630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21631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21632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21633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21634</v>
      </c>
      <c r="C3415" s="25">
        <v>52307</v>
      </c>
      <c r="D3415" s="24" t="s">
        <v>21015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21635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21636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21637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21638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21639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21640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21641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21642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21643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21644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21645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21646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21647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21648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21649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21650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21651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21652</v>
      </c>
      <c r="C3433" s="25">
        <v>52325</v>
      </c>
      <c r="D3433" s="24" t="s">
        <v>20179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21653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21654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21655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21656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21657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21658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21659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21660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21661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21662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21663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21664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21665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21666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21667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21668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21669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21670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21671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21672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21673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21674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21675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21676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21677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21678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21679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21680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21681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21682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21683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21684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21685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21686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21687</v>
      </c>
      <c r="C3468" s="25">
        <v>52360</v>
      </c>
      <c r="D3468" s="24" t="s">
        <v>20349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21688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21689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21690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21691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21692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21693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21694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21695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21696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21697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21698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21699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21700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21701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21702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21703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21704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21705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21706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21707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21708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21709</v>
      </c>
      <c r="C3490" s="25">
        <v>52382</v>
      </c>
      <c r="D3490" s="24" t="s">
        <v>4150</v>
      </c>
      <c r="E3490" s="64">
        <v>37135.5</v>
      </c>
      <c r="F3490" s="65" t="s">
        <v>4219</v>
      </c>
      <c r="G3490" s="64">
        <v>0</v>
      </c>
      <c r="H3490" s="66">
        <f>Tabla16[[#This Row],[Importe]]-Tabla16[[#This Row],[Pagado]]</f>
        <v>37135.5</v>
      </c>
      <c r="I3490" s="67" t="s">
        <v>12422</v>
      </c>
    </row>
    <row r="3491" spans="1:9" x14ac:dyDescent="0.25">
      <c r="A3491" s="63">
        <v>44285</v>
      </c>
      <c r="B3491" s="40" t="s">
        <v>21710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21711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21712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21713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21714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21715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21716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21717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21718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21719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21720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21721</v>
      </c>
      <c r="C3502" s="25">
        <v>52394</v>
      </c>
      <c r="D3502" s="24" t="s">
        <v>3951</v>
      </c>
      <c r="E3502" s="64">
        <v>7820.1</v>
      </c>
      <c r="F3502" s="65" t="s">
        <v>21824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21722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21723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21724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21725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21726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21727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21728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21729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21730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21731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21732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21733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21734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21735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21736</v>
      </c>
      <c r="C3517" s="25">
        <v>52409</v>
      </c>
      <c r="D3517" s="24" t="s">
        <v>3944</v>
      </c>
      <c r="E3517" s="64">
        <v>8617.2000000000007</v>
      </c>
      <c r="F3517" s="65" t="s">
        <v>21828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21737</v>
      </c>
      <c r="C3518" s="25">
        <v>52410</v>
      </c>
      <c r="D3518" s="24" t="s">
        <v>3950</v>
      </c>
      <c r="E3518" s="64">
        <v>28330</v>
      </c>
      <c r="F3518" s="65" t="s">
        <v>21827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21738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21739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21740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21741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21742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21743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21744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21745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21746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21747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21748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21749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21750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21751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21752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21753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21754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21755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21756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21757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21758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21759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21760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21761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21762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21763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21764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21765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21766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21767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21768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21769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21770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21771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21772</v>
      </c>
      <c r="C3553" s="25">
        <v>52445</v>
      </c>
      <c r="D3553" s="24" t="s">
        <v>20179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21773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21774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21775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21776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21777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21778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21779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21780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21781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21782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21783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21784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21785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21786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21787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21788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21789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21790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21791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21792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21793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21794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21795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21796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21797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21798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21799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21800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21801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21802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21803</v>
      </c>
      <c r="C3584" s="25">
        <v>52476</v>
      </c>
      <c r="D3584" s="24" t="s">
        <v>21804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21805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21806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21807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21808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21809</v>
      </c>
      <c r="C3589" s="25">
        <v>52481</v>
      </c>
      <c r="D3589" s="24" t="s">
        <v>21804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21810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21811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21812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21813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21814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21815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21816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21817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21818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21819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21820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32733028.419999924</v>
      </c>
      <c r="H3601" s="72">
        <f>SUBTOTAL(109,Tabla16[Saldo])</f>
        <v>371183.12</v>
      </c>
    </row>
    <row r="3605" spans="5:8" ht="16.5" thickBot="1" x14ac:dyDescent="0.3"/>
    <row r="3606" spans="5:8" ht="15.75" customHeight="1" x14ac:dyDescent="0.25">
      <c r="E3606" s="88" t="s">
        <v>21821</v>
      </c>
      <c r="F3606" s="84">
        <f>Tabla16[[#Totals],[Importe]]-Tabla16[[#Totals],[Pagado]]</f>
        <v>371183.12000000104</v>
      </c>
      <c r="G3606" s="85"/>
    </row>
    <row r="3607" spans="5:8" ht="15.75" customHeight="1" thickBot="1" x14ac:dyDescent="0.3">
      <c r="E3607" s="89"/>
      <c r="F3607" s="86"/>
      <c r="G3607" s="87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041D-B34F-46AF-BA54-667BA0AA255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Hoja3</vt:lpstr>
      <vt:lpstr>Hoja5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2021-05-27T17:00:02Z</dcterms:modified>
</cp:coreProperties>
</file>