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COSTILLA Especial Cerdo   " sheetId="154" state="hidden" r:id="rId10"/>
    <sheet name="ESP SH   o  PULPA ESPALDILLA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state="hidden" r:id="rId15"/>
    <sheet name="T R I P A S  " sheetId="135" state="hidden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S26" i="38" l="1"/>
  <c r="Q25" i="38" l="1"/>
  <c r="Q17" i="38" l="1"/>
  <c r="Q16" i="38"/>
  <c r="Q5" i="38"/>
  <c r="Q6" i="38"/>
  <c r="P11" i="188" l="1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F93" i="14" l="1"/>
  <c r="F94" i="14"/>
  <c r="F95" i="14"/>
  <c r="F96" i="14"/>
  <c r="F97" i="14"/>
  <c r="F98" i="14"/>
  <c r="F99" i="14"/>
  <c r="F100" i="14"/>
  <c r="D89" i="14"/>
  <c r="F89" i="14" s="1"/>
  <c r="K89" i="14" s="1"/>
  <c r="D90" i="14"/>
  <c r="F90" i="14" s="1"/>
  <c r="K90" i="14" s="1"/>
  <c r="D91" i="14"/>
  <c r="F91" i="14" s="1"/>
  <c r="K91" i="14" s="1"/>
  <c r="D92" i="14"/>
  <c r="F92" i="14" s="1"/>
  <c r="K92" i="14" s="1"/>
  <c r="D93" i="14"/>
  <c r="D94" i="14"/>
  <c r="D95" i="14"/>
  <c r="D96" i="14"/>
  <c r="D97" i="14"/>
  <c r="D98" i="14"/>
  <c r="D99" i="14"/>
  <c r="D100" i="14"/>
  <c r="K93" i="14"/>
  <c r="K94" i="14"/>
  <c r="K95" i="14"/>
  <c r="K96" i="14"/>
  <c r="K97" i="14"/>
  <c r="K98" i="14"/>
  <c r="K99" i="14"/>
  <c r="K100" i="14"/>
  <c r="R13" i="40"/>
  <c r="P13" i="40"/>
  <c r="P12" i="40"/>
  <c r="R12" i="40" s="1"/>
  <c r="R11" i="40"/>
  <c r="P11" i="40"/>
  <c r="P10" i="40"/>
  <c r="R10" i="40" s="1"/>
  <c r="R9" i="40"/>
  <c r="U9" i="40" s="1"/>
  <c r="U10" i="40" s="1"/>
  <c r="U11" i="40" s="1"/>
  <c r="U12" i="40" s="1"/>
  <c r="U13" i="40" s="1"/>
  <c r="P9" i="40"/>
  <c r="V9" i="40"/>
  <c r="V10" i="40" s="1"/>
  <c r="V11" i="40" s="1"/>
  <c r="V12" i="40" s="1"/>
  <c r="V13" i="40" s="1"/>
  <c r="D80" i="14" l="1"/>
  <c r="F80" i="14" s="1"/>
  <c r="D81" i="14"/>
  <c r="D82" i="14"/>
  <c r="D83" i="14"/>
  <c r="F83" i="14" s="1"/>
  <c r="K83" i="14" s="1"/>
  <c r="D84" i="14"/>
  <c r="D85" i="14"/>
  <c r="F85" i="14" s="1"/>
  <c r="K85" i="14" s="1"/>
  <c r="D86" i="14"/>
  <c r="F86" i="14" s="1"/>
  <c r="K86" i="14" s="1"/>
  <c r="D87" i="14"/>
  <c r="F87" i="14" s="1"/>
  <c r="K87" i="14" s="1"/>
  <c r="D88" i="14"/>
  <c r="F88" i="14" s="1"/>
  <c r="K88" i="14" s="1"/>
  <c r="F81" i="14"/>
  <c r="F82" i="14"/>
  <c r="K82" i="14" s="1"/>
  <c r="F84" i="14"/>
  <c r="K84" i="14" s="1"/>
  <c r="K81" i="14"/>
  <c r="K101" i="14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K80" i="14" l="1"/>
  <c r="Q20" i="38"/>
  <c r="Q21" i="38" l="1"/>
  <c r="Q24" i="38" l="1"/>
  <c r="Q23" i="38"/>
  <c r="Q22" i="38"/>
  <c r="Q19" i="38"/>
  <c r="W103" i="14" l="1"/>
  <c r="O102" i="14"/>
  <c r="Q103" i="14" s="1"/>
  <c r="P101" i="14"/>
  <c r="R101" i="14" s="1"/>
  <c r="W101" i="14" s="1"/>
  <c r="P79" i="14"/>
  <c r="R79" i="14" s="1"/>
  <c r="W79" i="14" s="1"/>
  <c r="P78" i="14"/>
  <c r="R78" i="14" s="1"/>
  <c r="W78" i="14" s="1"/>
  <c r="P77" i="14"/>
  <c r="R77" i="14" s="1"/>
  <c r="W77" i="14" s="1"/>
  <c r="P76" i="14"/>
  <c r="R76" i="14" s="1"/>
  <c r="W76" i="14" s="1"/>
  <c r="P75" i="14"/>
  <c r="R75" i="14" s="1"/>
  <c r="W75" i="14" s="1"/>
  <c r="P74" i="14"/>
  <c r="R74" i="14" s="1"/>
  <c r="W74" i="14" s="1"/>
  <c r="P73" i="14"/>
  <c r="R73" i="14" s="1"/>
  <c r="W73" i="14" s="1"/>
  <c r="P72" i="14"/>
  <c r="R72" i="14" s="1"/>
  <c r="W72" i="14" s="1"/>
  <c r="P71" i="14"/>
  <c r="R71" i="14" s="1"/>
  <c r="W71" i="14" s="1"/>
  <c r="P70" i="14"/>
  <c r="R70" i="14" s="1"/>
  <c r="W70" i="14" s="1"/>
  <c r="P69" i="14"/>
  <c r="R69" i="14" s="1"/>
  <c r="W69" i="14" s="1"/>
  <c r="P68" i="14"/>
  <c r="R68" i="14" s="1"/>
  <c r="W68" i="14" s="1"/>
  <c r="P67" i="14"/>
  <c r="R67" i="14" s="1"/>
  <c r="W67" i="14" s="1"/>
  <c r="P66" i="14"/>
  <c r="R66" i="14" s="1"/>
  <c r="W66" i="14" s="1"/>
  <c r="P65" i="14"/>
  <c r="R65" i="14" s="1"/>
  <c r="W65" i="14" s="1"/>
  <c r="P64" i="14"/>
  <c r="R64" i="14" s="1"/>
  <c r="W64" i="14" s="1"/>
  <c r="P63" i="14"/>
  <c r="R63" i="14" s="1"/>
  <c r="W63" i="14" s="1"/>
  <c r="P62" i="14"/>
  <c r="R62" i="14" s="1"/>
  <c r="W62" i="14" s="1"/>
  <c r="P61" i="14"/>
  <c r="R61" i="14" s="1"/>
  <c r="W61" i="14" s="1"/>
  <c r="P60" i="14"/>
  <c r="R60" i="14" s="1"/>
  <c r="W60" i="14" s="1"/>
  <c r="P59" i="14"/>
  <c r="R59" i="14" s="1"/>
  <c r="W59" i="14" s="1"/>
  <c r="P58" i="14"/>
  <c r="R58" i="14" s="1"/>
  <c r="W58" i="14" s="1"/>
  <c r="P57" i="14"/>
  <c r="R57" i="14" s="1"/>
  <c r="W57" i="14" s="1"/>
  <c r="P56" i="14"/>
  <c r="R56" i="14" s="1"/>
  <c r="W56" i="14" s="1"/>
  <c r="P55" i="14"/>
  <c r="R55" i="14" s="1"/>
  <c r="W55" i="14" s="1"/>
  <c r="P54" i="14"/>
  <c r="R54" i="14" s="1"/>
  <c r="W54" i="14" s="1"/>
  <c r="R53" i="14"/>
  <c r="W53" i="14" s="1"/>
  <c r="P53" i="14"/>
  <c r="P52" i="14"/>
  <c r="R52" i="14" s="1"/>
  <c r="W52" i="14" s="1"/>
  <c r="P51" i="14"/>
  <c r="R51" i="14" s="1"/>
  <c r="W51" i="14" s="1"/>
  <c r="P50" i="14"/>
  <c r="R50" i="14" s="1"/>
  <c r="W50" i="14" s="1"/>
  <c r="P49" i="14"/>
  <c r="R49" i="14" s="1"/>
  <c r="W49" i="14" s="1"/>
  <c r="P48" i="14"/>
  <c r="R48" i="14" s="1"/>
  <c r="W48" i="14" s="1"/>
  <c r="P47" i="14"/>
  <c r="R47" i="14" s="1"/>
  <c r="W47" i="14" s="1"/>
  <c r="P46" i="14"/>
  <c r="R46" i="14" s="1"/>
  <c r="W46" i="14" s="1"/>
  <c r="P45" i="14"/>
  <c r="R45" i="14" s="1"/>
  <c r="W45" i="14" s="1"/>
  <c r="P44" i="14"/>
  <c r="R44" i="14" s="1"/>
  <c r="W44" i="14" s="1"/>
  <c r="P43" i="14"/>
  <c r="R43" i="14" s="1"/>
  <c r="W43" i="14" s="1"/>
  <c r="P42" i="14"/>
  <c r="R42" i="14" s="1"/>
  <c r="W42" i="14" s="1"/>
  <c r="P41" i="14"/>
  <c r="R41" i="14" s="1"/>
  <c r="W41" i="14" s="1"/>
  <c r="P40" i="14"/>
  <c r="R40" i="14" s="1"/>
  <c r="W40" i="14" s="1"/>
  <c r="P39" i="14"/>
  <c r="R39" i="14" s="1"/>
  <c r="W39" i="14" s="1"/>
  <c r="P38" i="14"/>
  <c r="R38" i="14" s="1"/>
  <c r="W38" i="14" s="1"/>
  <c r="P37" i="14"/>
  <c r="R37" i="14" s="1"/>
  <c r="W37" i="14" s="1"/>
  <c r="P36" i="14"/>
  <c r="R36" i="14" s="1"/>
  <c r="W36" i="14" s="1"/>
  <c r="P35" i="14"/>
  <c r="R35" i="14" s="1"/>
  <c r="W35" i="14" s="1"/>
  <c r="P34" i="14"/>
  <c r="R34" i="14" s="1"/>
  <c r="W34" i="14" s="1"/>
  <c r="P33" i="14"/>
  <c r="R33" i="14" s="1"/>
  <c r="W33" i="14" s="1"/>
  <c r="P32" i="14"/>
  <c r="R32" i="14" s="1"/>
  <c r="W32" i="14" s="1"/>
  <c r="P31" i="14"/>
  <c r="R31" i="14" s="1"/>
  <c r="W31" i="14" s="1"/>
  <c r="P30" i="14"/>
  <c r="R30" i="14" s="1"/>
  <c r="W30" i="14" s="1"/>
  <c r="P29" i="14"/>
  <c r="R29" i="14" s="1"/>
  <c r="W29" i="14" s="1"/>
  <c r="P28" i="14"/>
  <c r="R28" i="14" s="1"/>
  <c r="W28" i="14" s="1"/>
  <c r="P27" i="14"/>
  <c r="R27" i="14" s="1"/>
  <c r="W27" i="14" s="1"/>
  <c r="P26" i="14"/>
  <c r="R26" i="14" s="1"/>
  <c r="W26" i="14" s="1"/>
  <c r="P25" i="14"/>
  <c r="R25" i="14" s="1"/>
  <c r="W25" i="14" s="1"/>
  <c r="P24" i="14"/>
  <c r="R24" i="14" s="1"/>
  <c r="W24" i="14" s="1"/>
  <c r="P23" i="14"/>
  <c r="R23" i="14" s="1"/>
  <c r="W23" i="14" s="1"/>
  <c r="P22" i="14"/>
  <c r="R22" i="14" s="1"/>
  <c r="W22" i="14" s="1"/>
  <c r="P21" i="14"/>
  <c r="R21" i="14" s="1"/>
  <c r="W21" i="14" s="1"/>
  <c r="P20" i="14"/>
  <c r="R20" i="14" s="1"/>
  <c r="W20" i="14" s="1"/>
  <c r="P19" i="14"/>
  <c r="R19" i="14" s="1"/>
  <c r="W19" i="14" s="1"/>
  <c r="P18" i="14"/>
  <c r="R18" i="14" s="1"/>
  <c r="W18" i="14" s="1"/>
  <c r="P17" i="14"/>
  <c r="R17" i="14" s="1"/>
  <c r="W17" i="14" s="1"/>
  <c r="P16" i="14"/>
  <c r="R16" i="14" s="1"/>
  <c r="W16" i="14" s="1"/>
  <c r="P15" i="14"/>
  <c r="R15" i="14" s="1"/>
  <c r="W15" i="14" s="1"/>
  <c r="P14" i="14"/>
  <c r="R14" i="14" s="1"/>
  <c r="W14" i="14" s="1"/>
  <c r="P13" i="14"/>
  <c r="R13" i="14" s="1"/>
  <c r="W13" i="14" s="1"/>
  <c r="P12" i="14"/>
  <c r="R12" i="14" s="1"/>
  <c r="W12" i="14" s="1"/>
  <c r="P11" i="14"/>
  <c r="R11" i="14" s="1"/>
  <c r="W11" i="14" s="1"/>
  <c r="P10" i="14"/>
  <c r="P9" i="14"/>
  <c r="R9" i="14" s="1"/>
  <c r="W9" i="14" s="1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P8" i="14"/>
  <c r="R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AA94" i="40"/>
  <c r="AC97" i="40" s="1"/>
  <c r="AB93" i="40"/>
  <c r="AD93" i="40" s="1"/>
  <c r="AI93" i="40" s="1"/>
  <c r="AB92" i="40"/>
  <c r="AD92" i="40" s="1"/>
  <c r="AI92" i="40" s="1"/>
  <c r="Y92" i="40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I74" i="40"/>
  <c r="AB74" i="40"/>
  <c r="AD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I54" i="40"/>
  <c r="AB54" i="40"/>
  <c r="AD54" i="40" s="1"/>
  <c r="AB53" i="40"/>
  <c r="AD53" i="40" s="1"/>
  <c r="AI53" i="40" s="1"/>
  <c r="AD52" i="40"/>
  <c r="AI52" i="40" s="1"/>
  <c r="AB52" i="40"/>
  <c r="AB51" i="40"/>
  <c r="AD51" i="40" s="1"/>
  <c r="AI51" i="40" s="1"/>
  <c r="AI50" i="40"/>
  <c r="AB50" i="40"/>
  <c r="AD50" i="40" s="1"/>
  <c r="AB49" i="40"/>
  <c r="AD49" i="40" s="1"/>
  <c r="AI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B44" i="40"/>
  <c r="AD44" i="40" s="1"/>
  <c r="AI44" i="40" s="1"/>
  <c r="AB43" i="40"/>
  <c r="AD43" i="40" s="1"/>
  <c r="AI43" i="40" s="1"/>
  <c r="AB42" i="40"/>
  <c r="AD42" i="40" s="1"/>
  <c r="AI42" i="40" s="1"/>
  <c r="AD41" i="40"/>
  <c r="AI41" i="40" s="1"/>
  <c r="AB41" i="40"/>
  <c r="AB40" i="40"/>
  <c r="AD40" i="40" s="1"/>
  <c r="AI40" i="40" s="1"/>
  <c r="AB39" i="40"/>
  <c r="AD39" i="40" s="1"/>
  <c r="AI39" i="40" s="1"/>
  <c r="AB38" i="40"/>
  <c r="AD38" i="40" s="1"/>
  <c r="AI38" i="40" s="1"/>
  <c r="AB37" i="40"/>
  <c r="AD37" i="40" s="1"/>
  <c r="AI37" i="40" s="1"/>
  <c r="AB36" i="40"/>
  <c r="AD36" i="40" s="1"/>
  <c r="AI36" i="40" s="1"/>
  <c r="AB35" i="40"/>
  <c r="AD35" i="40" s="1"/>
  <c r="AI35" i="40" s="1"/>
  <c r="AB34" i="40"/>
  <c r="AD34" i="40" s="1"/>
  <c r="AI34" i="40" s="1"/>
  <c r="AB33" i="40"/>
  <c r="AD33" i="40" s="1"/>
  <c r="AI33" i="40" s="1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B27" i="40"/>
  <c r="AD27" i="40" s="1"/>
  <c r="AI27" i="40" s="1"/>
  <c r="AI26" i="40"/>
  <c r="AB26" i="40"/>
  <c r="AD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B18" i="40"/>
  <c r="AD18" i="40" s="1"/>
  <c r="AI18" i="40" s="1"/>
  <c r="AB17" i="40"/>
  <c r="AD17" i="40" s="1"/>
  <c r="AI17" i="40" s="1"/>
  <c r="AB16" i="40"/>
  <c r="AD16" i="40" s="1"/>
  <c r="AI16" i="40" s="1"/>
  <c r="AD15" i="40"/>
  <c r="AI15" i="40" s="1"/>
  <c r="AB15" i="40"/>
  <c r="AB14" i="40"/>
  <c r="AD14" i="40" s="1"/>
  <c r="AI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B10" i="40"/>
  <c r="AD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AD9" i="40" s="1"/>
  <c r="W8" i="14" l="1"/>
  <c r="U8" i="14"/>
  <c r="U9" i="14" s="1"/>
  <c r="P102" i="14"/>
  <c r="R10" i="14"/>
  <c r="W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AD94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I9" i="40"/>
  <c r="AH92" i="40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Q18" i="38"/>
  <c r="U10" i="14" l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R102" i="14"/>
  <c r="Q73" i="188"/>
  <c r="S5" i="188"/>
  <c r="T5" i="188" s="1"/>
  <c r="F70" i="188"/>
  <c r="AC99" i="40"/>
  <c r="AE5" i="40"/>
  <c r="AF5" i="40" s="1"/>
  <c r="AG92" i="40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S12" i="38"/>
  <c r="Q105" i="14" l="1"/>
  <c r="W102" i="14"/>
  <c r="S5" i="14"/>
  <c r="T5" i="14" s="1"/>
  <c r="E73" i="188"/>
  <c r="G5" i="188"/>
  <c r="H5" i="188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1" i="57" l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Q15" i="38"/>
  <c r="Y83" i="57" l="1"/>
  <c r="AA6" i="57"/>
  <c r="AB6" i="57" s="1"/>
  <c r="Q14" i="38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AB13" i="150"/>
  <c r="Z13" i="150"/>
  <c r="AB12" i="150"/>
  <c r="AB11" i="150"/>
  <c r="Z45" i="150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B9" i="150"/>
  <c r="AF45" i="150" l="1"/>
  <c r="AF46" i="150" s="1"/>
  <c r="AB10" i="150"/>
  <c r="AB45" i="150"/>
  <c r="AC5" i="150" s="1"/>
  <c r="AD6" i="150" s="1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AA48" i="150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F75" i="14" s="1"/>
  <c r="K75" i="14" s="1"/>
  <c r="D76" i="14"/>
  <c r="F76" i="14" s="1"/>
  <c r="K76" i="14" s="1"/>
  <c r="D77" i="14"/>
  <c r="F77" i="14" s="1"/>
  <c r="K77" i="14" s="1"/>
  <c r="D78" i="14"/>
  <c r="F78" i="14" s="1"/>
  <c r="K78" i="14" s="1"/>
  <c r="D79" i="14"/>
  <c r="F79" i="14" s="1"/>
  <c r="K79" i="14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W12" i="40"/>
  <c r="W11" i="40"/>
  <c r="W10" i="40"/>
  <c r="V14" i="40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14" i="40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54" l="1"/>
  <c r="H5" i="54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103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102" i="14"/>
  <c r="E103" i="14" s="1"/>
  <c r="D101" i="14"/>
  <c r="F101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102" i="14"/>
  <c r="F102" i="14"/>
  <c r="K102" i="14" s="1"/>
  <c r="J101" i="14" l="1"/>
  <c r="J89" i="14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20" i="8"/>
  <c r="I21" i="8" s="1"/>
  <c r="E105" i="14"/>
  <c r="G5" i="14"/>
  <c r="H5" i="14" s="1"/>
  <c r="I101" i="14" l="1"/>
  <c r="I89" i="14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F23" i="8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<sst xmlns="http://schemas.openxmlformats.org/spreadsheetml/2006/main" count="3376" uniqueCount="558">
  <si>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</si>
  <si>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</si>
  <si>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</si>
  <si>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</si>
  <si>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</si>
  <si>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</si>
  <si>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</si>
  <si>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</si>
  <si>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</si>
  <si>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</si>
  <si>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</si>
  <si>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</si>
  <si>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</si>
  <si>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</si>
  <si>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</si>
  <si>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</si>
  <si>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</si>
  <si>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</si>
  <si>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</si>
  <si>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</si>
  <si>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</si>
  <si>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</si>
  <si>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</si>
  <si>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</si>
  <si>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</si>
  <si>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</si>
  <si>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</si>
  <si>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</si>
  <si>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</si>
  <si>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</si>
  <si>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</si>
  <si>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</si>
  <si>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</si>
  <si>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</si>
  <si>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</si>
  <si>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</si>
  <si>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</si>
  <si>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</si>
  <si>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</si>
  <si>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</si>
  <si>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</si>
  <si>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</si>
  <si>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</si>
  <si>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</si>
  <si>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</si>
  <si>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</si>
  <si>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</si>
  <si>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</si>
  <si>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</si>
  <si>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</si>
  <si>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</si>
  <si>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</si>
  <si>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</si>
  <si>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</si>
  <si>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</si>
  <si>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</si>
  <si>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</si>
  <si>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</si>
  <si>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</si>
  <si>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</si>
  <si>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</si>
  <si>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</si>
  <si>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</si>
  <si>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</si>
  <si>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</si>
  <si>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</si>
  <si>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</si>
  <si>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</si>
  <si>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</si>
  <si>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</si>
  <si>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</si>
  <si>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</si>
  <si>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</si>
  <si>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</si>
  <si>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</si>
  <si>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</si>
  <si>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</si>
  <si>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</si>
  <si>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</si>
  <si>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</si>
  <si>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</si>
  <si>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</si>
  <si>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</si>
  <si>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</si>
  <si>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</si>
  <si>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</si>
  <si>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</si>
  <si>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</si>
  <si>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</si>
  <si>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</si>
  <si>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</si>
  <si>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</si>
  <si>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</si>
  <si>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</si>
  <si>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</si>
  <si>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</si>
  <si>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</si>
  <si>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</si>
  <si>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</si>
  <si>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</si>
  <si>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</si>
  <si>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</si>
  <si>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</si>
  <si>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</si>
  <si>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</si>
  <si>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</si>
  <si>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</si>
  <si>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</si>
  <si>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</si>
  <si>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</si>
  <si>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</si>
  <si>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</si>
  <si>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</si>
  <si>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</si>
  <si>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</si>
  <si>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</si>
  <si>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</si>
  <si>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</si>
  <si>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</si>
  <si>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</si>
  <si>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</si>
  <si>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</si>
  <si>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</si>
  <si>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</si>
  <si>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</si>
  <si>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</si>
  <si>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</si>
  <si>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</si>
  <si>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</si>
  <si>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</si>
  <si>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</si>
  <si>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</si>
  <si>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</si>
  <si>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</si>
  <si>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</si>
  <si>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</si>
  <si>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</si>
  <si>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</si>
  <si>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</si>
  <si>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</si>
  <si>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</si>
  <si>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</si>
  <si>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</si>
  <si>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</si>
  <si>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</si>
  <si>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</si>
  <si>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</si>
  <si>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</si>
  <si>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</si>
  <si>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</si>
  <si>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</si>
  <si>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</si>
  <si>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</si>
  <si>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</si>
  <si>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</si>
  <si>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</si>
  <si>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</si>
  <si>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</si>
  <si>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</si>
  <si>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</si>
  <si>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</si>
  <si>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</si>
  <si>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</si>
  <si>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</si>
  <si>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</si>
  <si>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</si>
  <si>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</si>
  <si>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</si>
  <si>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</si>
  <si>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</si>
  <si>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</si>
  <si>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</si>
  <si>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</si>
  <si>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</si>
  <si>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</si>
  <si>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</si>
  <si>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</si>
  <si>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</si>
  <si>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</si>
  <si>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</si>
  <si>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</si>
  <si>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</si>
  <si>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</si>
  <si>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</si>
  <si>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</si>
  <si>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</si>
  <si>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</si>
  <si>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</si>
  <si>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</si>
  <si>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</si>
  <si>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</si>
  <si>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</si>
  <si>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</si>
  <si>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</si>
  <si>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</si>
  <si>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</si>
  <si>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</si>
  <si>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</si>
  <si>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</si>
  <si>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</si>
  <si>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</si>
  <si>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</si>
  <si>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</si>
  <si>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</si>
  <si>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</si>
  <si>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</si>
  <si>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</si>
  <si>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</si>
  <si>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</si>
  <si>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</si>
  <si>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</si>
  <si>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</si>
  <si>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</si>
  <si>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</si>
  <si>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</si>
  <si>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</si>
  <si>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</si>
  <si>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</si>
  <si>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</si>
  <si>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</si>
  <si>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</si>
  <si>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</si>
  <si>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</si>
  <si>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</si>
  <si>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</si>
  <si>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</si>
  <si>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</si>
  <si>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</si>
  <si>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</si>
  <si>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</si>
  <si>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</si>
  <si>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</si>
  <si>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</si>
  <si>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</si>
  <si>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</si>
  <si>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</si>
  <si>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</si>
  <si>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</si>
  <si>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</si>
  <si>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</si>
  <si>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</si>
  <si>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</si>
  <si>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</si>
  <si>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</si>
  <si>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</si>
  <si>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</si>
  <si>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</si>
  <si>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</si>
  <si>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</si>
  <si>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</si>
  <si>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</si>
  <si>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</si>
  <si>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</si>
  <si>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</si>
  <si>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</si>
  <si>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</si>
  <si>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</si>
  <si>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</si>
  <si>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</si>
  <si>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</si>
  <si>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</si>
  <si>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</si>
  <si>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</si>
  <si>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</si>
  <si>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</si>
  <si>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</si>
  <si>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</si>
  <si>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</si>
  <si>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</si>
  <si>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</si>
  <si>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</si>
  <si>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</si>
  <si>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</si>
  <si>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</si>
  <si>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</si>
  <si>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</si>
  <si>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</si>
  <si>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</si>
  <si>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</si>
  <si>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</si>
  <si>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</si>
  <si>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</si>
  <si>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</si>
  <si>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</si>
  <si>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</si>
  <si>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</si>
  <si>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</si>
  <si>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</si>
  <si>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</si>
  <si>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</si>
  <si>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</si>
  <si>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</si>
  <si>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</si>
  <si>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</si>
  <si>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</si>
  <si>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</si>
  <si>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</si>
  <si>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</si>
  <si>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</si>
  <si>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</si>
  <si>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</si>
  <si>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</si>
  <si>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</si>
  <si>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</si>
  <si>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</si>
  <si>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</si>
  <si>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</si>
  <si>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</si>
  <si>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</si>
  <si>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</si>
  <si>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</si>
  <si>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</si>
  <si>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</si>
  <si>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</si>
  <si>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</si>
  <si>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</si>
  <si>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</si>
  <si>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</si>
  <si>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</si>
  <si>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</si>
  <si>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</si>
  <si>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</si>
  <si>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</si>
  <si>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</si>
  <si>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</si>
  <si>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</si>
  <si>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</si>
  <si>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</si>
  <si>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</si>
  <si>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</si>
  <si>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</si>
  <si>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</si>
  <si>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</si>
  <si>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</si>
  <si>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</si>
  <si>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</si>
  <si>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</si>
  <si>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</si>
  <si>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</si>
  <si>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</si>
  <si>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</si>
  <si>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</si>
  <si>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</si>
  <si>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</si>
  <si>
    <t>Transfer Bnte 20-Sept-21</t>
  </si>
  <si>
    <t>Transfer Bnte 21-Sept-21</t>
  </si>
  <si>
    <t>Transfet S 10-Sept-21</t>
  </si>
  <si>
    <t>Transfer Bnte 17-Sept-21</t>
  </si>
  <si>
    <t>PED. 70984482</t>
  </si>
  <si>
    <t>A-9412</t>
  </si>
  <si>
    <t xml:space="preserve">GRANJERO FELIZ S DE RL DE CV </t>
  </si>
  <si>
    <t>A14-22767</t>
  </si>
  <si>
    <t>Transfer S 23-Sept-21</t>
  </si>
  <si>
    <t>Transfer B 23-Sept-21</t>
  </si>
  <si>
    <t>Transfer Bnte 22-Sept-21</t>
  </si>
  <si>
    <t>Transfer B 21-Sept-21</t>
  </si>
  <si>
    <t>PED. 71245600</t>
  </si>
  <si>
    <t>TYSON FRESH MEATS</t>
  </si>
  <si>
    <t>PED. 71026219</t>
  </si>
  <si>
    <t>PED. 71126726</t>
  </si>
  <si>
    <t>PED. 71245956</t>
  </si>
  <si>
    <t>PED. 71292975</t>
  </si>
  <si>
    <t>CAMARON COCIDO   41 / 50</t>
  </si>
  <si>
    <t>CAMARON COCIDO                  100 / 200</t>
  </si>
  <si>
    <t>NLSE21-150</t>
  </si>
  <si>
    <t>A-9414</t>
  </si>
  <si>
    <t>NLSE21-149</t>
  </si>
  <si>
    <t>NLSE21-151</t>
  </si>
  <si>
    <t>A-9415</t>
  </si>
  <si>
    <t xml:space="preserve">COMERCIALIZADORA INT MANSIVA </t>
  </si>
  <si>
    <t>MENUDO EXCEL</t>
  </si>
  <si>
    <t xml:space="preserve">COMERCIAL MARIMEX S DE RL DE CV </t>
  </si>
  <si>
    <t>PLA-211</t>
  </si>
  <si>
    <t>CAMARON 100/200</t>
  </si>
  <si>
    <t>CAMARON 41/50</t>
  </si>
  <si>
    <t>SESOS MARQUETA</t>
  </si>
  <si>
    <t xml:space="preserve">CONTRA </t>
  </si>
  <si>
    <t>PED. 71370461</t>
  </si>
  <si>
    <t>A-9416</t>
  </si>
  <si>
    <t>Transfer S 29-Sept-21</t>
  </si>
  <si>
    <t>Transfer S 30-Sept-21</t>
  </si>
  <si>
    <t>Transfer B 30-Sept-21</t>
  </si>
  <si>
    <t>Transfer Bnte 27-Sept-21</t>
  </si>
  <si>
    <t>Transfer Bnte 28-Sept-21</t>
  </si>
  <si>
    <t>Transfer Bnte 29-Sept-21</t>
  </si>
  <si>
    <t>Transfer Bnte 30-Sept-21</t>
  </si>
  <si>
    <t>Transfer B 22-Sept-21</t>
  </si>
  <si>
    <t>Transfer Bnte 23-Sept-21</t>
  </si>
  <si>
    <t>0976 X</t>
  </si>
  <si>
    <t>0977 X</t>
  </si>
  <si>
    <t>0979 X</t>
  </si>
  <si>
    <t>0980 X</t>
  </si>
  <si>
    <t>0981 X</t>
  </si>
  <si>
    <t>0982 X</t>
  </si>
  <si>
    <t>0983 X</t>
  </si>
  <si>
    <t>0987 X</t>
  </si>
  <si>
    <t>0988 X</t>
  </si>
  <si>
    <t>0989 X</t>
  </si>
  <si>
    <t>0990 X</t>
  </si>
  <si>
    <t>0991 X</t>
  </si>
  <si>
    <t>0992 X</t>
  </si>
  <si>
    <t>0993 X</t>
  </si>
  <si>
    <t>0994 X</t>
  </si>
  <si>
    <t>0995 X</t>
  </si>
  <si>
    <t>0996 X</t>
  </si>
  <si>
    <t>0998 X</t>
  </si>
  <si>
    <t>0999 X</t>
  </si>
  <si>
    <t>1000 X</t>
  </si>
  <si>
    <t>0001 Y</t>
  </si>
  <si>
    <t>0001 X</t>
  </si>
  <si>
    <t>0002 Y</t>
  </si>
  <si>
    <t>0003 Y</t>
  </si>
  <si>
    <t>0004 Y</t>
  </si>
  <si>
    <t>0005 Y</t>
  </si>
  <si>
    <t>0007 Y</t>
  </si>
  <si>
    <t>0008 Y</t>
  </si>
  <si>
    <t>0009 Y</t>
  </si>
  <si>
    <t>0011 Y</t>
  </si>
  <si>
    <t>0012 Y</t>
  </si>
  <si>
    <t>0013 Y</t>
  </si>
  <si>
    <t>0014 Y</t>
  </si>
  <si>
    <t>0015 X</t>
  </si>
  <si>
    <t>0016 Y</t>
  </si>
  <si>
    <t>0017 Y</t>
  </si>
  <si>
    <t>0018 Y</t>
  </si>
  <si>
    <t>0019 Y</t>
  </si>
  <si>
    <t>0020 Y</t>
  </si>
  <si>
    <t>0021 Y</t>
  </si>
  <si>
    <t>0023 Y</t>
  </si>
  <si>
    <t>0024 Y</t>
  </si>
  <si>
    <t>0025 Y</t>
  </si>
  <si>
    <t>0026 Y</t>
  </si>
  <si>
    <t>0027 Y</t>
  </si>
  <si>
    <t>0028 Y</t>
  </si>
  <si>
    <t>0029 Y</t>
  </si>
  <si>
    <t>0030 Y</t>
  </si>
  <si>
    <t>0032 Y</t>
  </si>
  <si>
    <t>0033 Y</t>
  </si>
  <si>
    <t>0034 Y</t>
  </si>
  <si>
    <t>0035 Y</t>
  </si>
  <si>
    <t>0037 Y</t>
  </si>
  <si>
    <t>0038 Y</t>
  </si>
  <si>
    <t>0039 Y</t>
  </si>
  <si>
    <t>037 Y</t>
  </si>
  <si>
    <t>0040 Y</t>
  </si>
  <si>
    <t>0041 Y</t>
  </si>
  <si>
    <t>0042 Y</t>
  </si>
  <si>
    <t>0043 Y</t>
  </si>
  <si>
    <t>0044 Y</t>
  </si>
  <si>
    <t>0066 Y</t>
  </si>
  <si>
    <t>0088 Y</t>
  </si>
  <si>
    <t>0099 Y</t>
  </si>
  <si>
    <t>0045 Y</t>
  </si>
  <si>
    <t>0046 Y</t>
  </si>
  <si>
    <t>0047 Y</t>
  </si>
  <si>
    <t>0049 Y</t>
  </si>
  <si>
    <t>0050 Y</t>
  </si>
  <si>
    <t>0051 Y</t>
  </si>
  <si>
    <t>0052 Y</t>
  </si>
  <si>
    <t>0053 Y</t>
  </si>
  <si>
    <t>0054 Y</t>
  </si>
  <si>
    <t>0055 Y</t>
  </si>
  <si>
    <t>0056 Y</t>
  </si>
  <si>
    <t>0057 Y</t>
  </si>
  <si>
    <t>0059 Y</t>
  </si>
  <si>
    <t>0060 Y</t>
  </si>
  <si>
    <t>0062 Y</t>
  </si>
  <si>
    <t>0064 Y</t>
  </si>
  <si>
    <t>0065 Y</t>
  </si>
  <si>
    <t>0067 Y</t>
  </si>
  <si>
    <t>0068 Y</t>
  </si>
  <si>
    <t>0069 Y</t>
  </si>
  <si>
    <t>0070 Y</t>
  </si>
  <si>
    <t>0071 Y</t>
  </si>
  <si>
    <t>0072 Y</t>
  </si>
  <si>
    <t>0073 Y</t>
  </si>
  <si>
    <t>0074 Y</t>
  </si>
  <si>
    <t>0075 Y</t>
  </si>
  <si>
    <t>0076 Y</t>
  </si>
  <si>
    <t>0077 Y</t>
  </si>
  <si>
    <t>0078 Y</t>
  </si>
  <si>
    <t>0080 Y</t>
  </si>
  <si>
    <t>0081 Y</t>
  </si>
  <si>
    <t>0082 Y</t>
  </si>
  <si>
    <t>0083 Y</t>
  </si>
  <si>
    <t>0084 Y</t>
  </si>
  <si>
    <t>0085 Y</t>
  </si>
  <si>
    <t>0086 Y</t>
  </si>
  <si>
    <t>0087 Y</t>
  </si>
  <si>
    <t>0089 Y</t>
  </si>
  <si>
    <t>0090 Y</t>
  </si>
  <si>
    <t>0091 Y</t>
  </si>
  <si>
    <t>0092 Y</t>
  </si>
  <si>
    <t>0094 Y</t>
  </si>
  <si>
    <t>0095 Y</t>
  </si>
  <si>
    <t>0096 Y</t>
  </si>
  <si>
    <t>0097 Y</t>
  </si>
  <si>
    <t>0098 Y</t>
  </si>
  <si>
    <t>0100 Y</t>
  </si>
  <si>
    <t>0101 Y</t>
  </si>
  <si>
    <t>0102 Y</t>
  </si>
  <si>
    <t>0103 Y</t>
  </si>
  <si>
    <t>0104 Y</t>
  </si>
  <si>
    <t>0105 Y</t>
  </si>
  <si>
    <t>0106 Y</t>
  </si>
  <si>
    <t>0107 Y</t>
  </si>
  <si>
    <t>0108 Y</t>
  </si>
  <si>
    <t>PED. 71424582</t>
  </si>
  <si>
    <t xml:space="preserve">DISTRIBUIDORA ASGAR SA DE CV </t>
  </si>
  <si>
    <t>PED. 71447518</t>
  </si>
  <si>
    <t>0110 Y</t>
  </si>
  <si>
    <t>0111 Y</t>
  </si>
  <si>
    <t>0112 Y</t>
  </si>
  <si>
    <t>0113 Y</t>
  </si>
  <si>
    <t>0115 Y</t>
  </si>
  <si>
    <t>0116 Y</t>
  </si>
  <si>
    <t>0117 Y</t>
  </si>
  <si>
    <t>0118 Y</t>
  </si>
  <si>
    <t>0119 Y</t>
  </si>
  <si>
    <t>0120 Y</t>
  </si>
  <si>
    <t>0121 Y</t>
  </si>
  <si>
    <t>0122 Y</t>
  </si>
  <si>
    <t>0123 Y</t>
  </si>
  <si>
    <t>0124 Y</t>
  </si>
  <si>
    <t>0125 Y</t>
  </si>
  <si>
    <t>0126 Y</t>
  </si>
  <si>
    <t>0127 Y</t>
  </si>
  <si>
    <t>0137 Y</t>
  </si>
  <si>
    <t>0147 Y</t>
  </si>
  <si>
    <t>0128 Y</t>
  </si>
  <si>
    <t>0129 Y</t>
  </si>
  <si>
    <t>0130 Y</t>
  </si>
  <si>
    <t>0131 Y</t>
  </si>
  <si>
    <t>0133 Y</t>
  </si>
  <si>
    <t>0135 Y</t>
  </si>
  <si>
    <t>0136 Y</t>
  </si>
  <si>
    <t>0138 Y</t>
  </si>
  <si>
    <t>0139 Y</t>
  </si>
  <si>
    <t>0140 Y</t>
  </si>
  <si>
    <t>0141 Y</t>
  </si>
  <si>
    <t>0144 Y</t>
  </si>
  <si>
    <t>0145 Y</t>
  </si>
  <si>
    <t>0146 Y</t>
  </si>
  <si>
    <t>0148 Y</t>
  </si>
  <si>
    <t>0149 Y</t>
  </si>
  <si>
    <t>0150 Y</t>
  </si>
  <si>
    <t>0154 Y</t>
  </si>
  <si>
    <t>NLSE21-152</t>
  </si>
  <si>
    <t>CF6B</t>
  </si>
  <si>
    <t>B952</t>
  </si>
  <si>
    <t>Transfer B 1-Oct-21</t>
  </si>
  <si>
    <t>Transfer S 8-Oct-21</t>
  </si>
  <si>
    <t>Transfer B 31-Ago-21</t>
  </si>
  <si>
    <t>Transfer  B 14-Sept-21</t>
  </si>
  <si>
    <t>Transfer B 24-Sept-21</t>
  </si>
  <si>
    <t>Transfer S 11-Nov 21</t>
  </si>
  <si>
    <t>Trnasfer B 20-Oct-21</t>
  </si>
  <si>
    <t>Transfer B 1-Nov 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</si>
</sst>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66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1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0" fontId="67" fillId="0" borderId="0" xfId="0" applyFont="1" applyAlignment="1">
      <alignment horizontal="center" wrapText="1"/>
    </xf>
    <xf numFmtId="0" fontId="7" fillId="0" borderId="71" xfId="0" applyFont="1" applyFill="1" applyBorder="1" applyAlignment="1">
      <alignment vertical="center" wrapText="1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7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29" fillId="0" borderId="12" xfId="0" applyFont="1" applyBorder="1" applyAlignment="1">
      <alignment horizontal="right"/>
    </xf>
    <xf numFmtId="2" fontId="10" fillId="0" borderId="97" xfId="0" applyNumberFormat="1" applyFont="1" applyBorder="1"/>
    <xf numFmtId="1" fontId="7" fillId="0" borderId="98" xfId="0" applyNumberFormat="1" applyFont="1" applyBorder="1" applyAlignment="1">
      <alignment horizontal="center"/>
    </xf>
    <xf numFmtId="164" fontId="29" fillId="0" borderId="33" xfId="0" applyNumberFormat="1" applyFont="1" applyBorder="1"/>
    <xf numFmtId="0" fontId="29" fillId="0" borderId="0" xfId="0" applyFont="1" applyBorder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7" xfId="0" applyNumberFormat="1" applyFont="1" applyFill="1" applyBorder="1"/>
    <xf numFmtId="0" fontId="7" fillId="7" borderId="87" xfId="0" applyFont="1" applyFill="1" applyBorder="1" applyAlignment="1">
      <alignment horizontal="center"/>
    </xf>
    <xf numFmtId="164" fontId="7" fillId="7" borderId="87" xfId="0" applyNumberFormat="1" applyFont="1" applyFill="1" applyBorder="1"/>
    <xf numFmtId="0" fontId="29" fillId="7" borderId="0" xfId="0" applyFont="1" applyFill="1" applyBorder="1" applyAlignment="1">
      <alignment horizontal="right"/>
    </xf>
    <xf numFmtId="2" fontId="10" fillId="7" borderId="97" xfId="0" applyNumberFormat="1" applyFont="1" applyFill="1" applyBorder="1"/>
    <xf numFmtId="1" fontId="7" fillId="7" borderId="98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60" fillId="7" borderId="0" xfId="0" applyNumberFormat="1" applyFont="1" applyFill="1" applyAlignment="1">
      <alignment horizontal="right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0" fontId="10" fillId="0" borderId="0" xfId="0" applyFont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23" borderId="33" xfId="0" applyFont="1" applyFill="1" applyBorder="1" applyAlignment="1">
      <alignment horizontal="center"/>
    </xf>
    <xf numFmtId="1" fontId="41" fillId="0" borderId="70" xfId="0" applyNumberFormat="1" applyFont="1" applyFill="1" applyBorder="1" applyAlignment="1">
      <alignment horizontal="center" vertical="center" wrapText="1"/>
    </xf>
    <xf numFmtId="166" fontId="7" fillId="14" borderId="33" xfId="0" applyNumberFormat="1" applyFont="1" applyFill="1" applyBorder="1" applyAlignment="1">
      <alignment horizontal="right"/>
    </xf>
    <xf numFmtId="166" fontId="7" fillId="14" borderId="33" xfId="0" applyNumberFormat="1" applyFont="1" applyFill="1" applyBorder="1"/>
    <xf numFmtId="164" fontId="7" fillId="14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/>
    <xf numFmtId="164" fontId="7" fillId="13" borderId="33" xfId="0" applyNumberFormat="1" applyFont="1" applyFill="1" applyBorder="1" applyAlignment="1">
      <alignment horizontal="center"/>
    </xf>
    <xf numFmtId="164" fontId="7" fillId="13" borderId="33" xfId="0" applyNumberFormat="1" applyFont="1" applyFill="1" applyBorder="1"/>
    <xf numFmtId="164" fontId="7" fillId="13" borderId="33" xfId="0" applyNumberFormat="1" applyFont="1" applyFill="1" applyBorder="1" applyAlignment="1">
      <alignment horizontal="right"/>
    </xf>
    <xf numFmtId="166" fontId="46" fillId="0" borderId="33" xfId="0" applyNumberFormat="1" applyFont="1" applyFill="1" applyBorder="1" applyAlignment="1">
      <alignment horizontal="right"/>
    </xf>
    <xf numFmtId="0" fontId="74" fillId="0" borderId="33" xfId="0" applyFont="1" applyFill="1" applyBorder="1" applyAlignment="1">
      <alignment wrapText="1"/>
    </xf>
    <xf numFmtId="0" fontId="74" fillId="0" borderId="33" xfId="0" applyFont="1" applyFill="1" applyBorder="1"/>
    <xf numFmtId="164" fontId="46" fillId="0" borderId="33" xfId="0" applyNumberFormat="1" applyFont="1" applyFill="1" applyBorder="1"/>
    <xf numFmtId="167" fontId="75" fillId="0" borderId="33" xfId="0" applyNumberFormat="1" applyFont="1" applyFill="1" applyBorder="1"/>
    <xf numFmtId="0" fontId="74" fillId="0" borderId="33" xfId="0" applyFont="1" applyFill="1" applyBorder="1" applyAlignment="1">
      <alignment horizontal="left"/>
    </xf>
    <xf numFmtId="0" fontId="76" fillId="0" borderId="33" xfId="0" applyFont="1" applyFill="1" applyBorder="1" applyAlignment="1">
      <alignment horizontal="left"/>
    </xf>
    <xf numFmtId="164" fontId="7" fillId="4" borderId="33" xfId="0" applyNumberFormat="1" applyFont="1" applyFill="1" applyBorder="1" applyAlignment="1">
      <alignment horizontal="right"/>
    </xf>
    <xf numFmtId="166" fontId="10" fillId="2" borderId="33" xfId="0" applyNumberFormat="1" applyFont="1" applyFill="1" applyBorder="1" applyAlignment="1">
      <alignment horizontal="right"/>
    </xf>
    <xf numFmtId="0" fontId="77" fillId="2" borderId="33" xfId="0" applyFont="1" applyFill="1" applyBorder="1" applyAlignment="1">
      <alignment horizontal="left"/>
    </xf>
    <xf numFmtId="1" fontId="7" fillId="2" borderId="33" xfId="0" applyNumberFormat="1" applyFont="1" applyFill="1" applyBorder="1" applyAlignment="1">
      <alignment horizont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64" fontId="10" fillId="2" borderId="82" xfId="0" applyNumberFormat="1" applyFont="1" applyFill="1" applyBorder="1" applyAlignment="1">
      <alignment horizontal="center" vertical="center" wrapText="1"/>
    </xf>
    <xf numFmtId="164" fontId="10" fillId="2" borderId="70" xfId="0" applyNumberFormat="1" applyFont="1" applyFill="1" applyBorder="1" applyAlignment="1">
      <alignment horizontal="center" vertical="center" wrapText="1"/>
    </xf>
    <xf numFmtId="164" fontId="10" fillId="4" borderId="99" xfId="0" applyNumberFormat="1" applyFont="1" applyFill="1" applyBorder="1" applyAlignment="1">
      <alignment horizontal="center" vertical="center"/>
    </xf>
    <xf numFmtId="164" fontId="10" fillId="4" borderId="100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2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5" fillId="24" borderId="70" xfId="0" applyFont="1" applyFill="1" applyBorder="1" applyAlignment="1">
      <alignment vertical="center" wrapText="1"/>
    </xf>
    <xf numFmtId="164" fontId="10" fillId="2" borderId="33" xfId="0" applyNumberFormat="1" applyFont="1" applyFill="1" applyBorder="1" applyAlignment="1"/>
    <xf numFmtId="0" fontId="10" fillId="24" borderId="82" xfId="0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66FF"/>
      <color rgb="FF0000FF"/>
      <color rgb="FF33CCFF"/>
      <color rgb="FFFFCCFF"/>
      <color rgb="FF00FFCC"/>
      <color rgb="FF00FF00"/>
      <color rgb="FFFF66FF"/>
      <color rgb="FFFF3399"/>
      <color rgb="FF99FF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44461</c:v>
                </c:pt>
                <c:pt idx="15">
                  <c:v>44426</c:v>
                </c:pt>
                <c:pt idx="16">
                  <c:v>44462</c:v>
                </c:pt>
                <c:pt idx="17">
                  <c:v>44463</c:v>
                </c:pt>
                <c:pt idx="18">
                  <c:v>44467</c:v>
                </c:pt>
                <c:pt idx="19">
                  <c:v>44468</c:v>
                </c:pt>
                <c:pt idx="20">
                  <c:v>44469</c:v>
                </c:pt>
                <c:pt idx="21">
                  <c:v>44470</c:v>
                </c:pt>
                <c:pt idx="22">
                  <c:v>44471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18892.080000000002</c:v>
                </c:pt>
                <c:pt idx="15">
                  <c:v>19028.95</c:v>
                </c:pt>
                <c:pt idx="16">
                  <c:v>18883.77</c:v>
                </c:pt>
                <c:pt idx="17">
                  <c:v>18671.77</c:v>
                </c:pt>
                <c:pt idx="18">
                  <c:v>18854.34</c:v>
                </c:pt>
                <c:pt idx="19">
                  <c:v>18516.8</c:v>
                </c:pt>
                <c:pt idx="20">
                  <c:v>17259.900000000001</c:v>
                </c:pt>
                <c:pt idx="21">
                  <c:v>19012.66</c:v>
                </c:pt>
                <c:pt idx="22">
                  <c:v>18590.57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18860.27</c:v>
                </c:pt>
                <c:pt idx="15">
                  <c:v>19121.900000000001</c:v>
                </c:pt>
                <c:pt idx="16">
                  <c:v>18843.03</c:v>
                </c:pt>
                <c:pt idx="17">
                  <c:v>18749</c:v>
                </c:pt>
                <c:pt idx="18">
                  <c:v>18956.5</c:v>
                </c:pt>
                <c:pt idx="19">
                  <c:v>18623.95</c:v>
                </c:pt>
                <c:pt idx="20">
                  <c:v>17235.490000000002</c:v>
                </c:pt>
                <c:pt idx="21">
                  <c:v>19061.3</c:v>
                </c:pt>
                <c:pt idx="22">
                  <c:v>18686.099999999999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31.81000000000131</c:v>
                </c:pt>
                <c:pt idx="15">
                  <c:v>-92.950000000000728</c:v>
                </c:pt>
                <c:pt idx="16">
                  <c:v>40.740000000001601</c:v>
                </c:pt>
                <c:pt idx="17">
                  <c:v>-77.229999999999563</c:v>
                </c:pt>
                <c:pt idx="18">
                  <c:v>-102.15999999999985</c:v>
                </c:pt>
                <c:pt idx="19">
                  <c:v>-107.15000000000146</c:v>
                </c:pt>
                <c:pt idx="20">
                  <c:v>24.409999999999854</c:v>
                </c:pt>
                <c:pt idx="21">
                  <c:v>-48.639999999999418</c:v>
                </c:pt>
                <c:pt idx="22">
                  <c:v>-95.529999999998836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  <c:pt idx="11">
                  <c:v>10963</c:v>
                </c:pt>
                <c:pt idx="12">
                  <c:v>11813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11983</c:v>
                </c:pt>
                <c:pt idx="16">
                  <c:v>11963</c:v>
                </c:pt>
                <c:pt idx="17">
                  <c:v>11963</c:v>
                </c:pt>
                <c:pt idx="18">
                  <c:v>11813</c:v>
                </c:pt>
                <c:pt idx="19">
                  <c:v>11973</c:v>
                </c:pt>
                <c:pt idx="20">
                  <c:v>10963</c:v>
                </c:pt>
                <c:pt idx="21">
                  <c:v>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1">
                  <c:v>1941713</c:v>
                </c:pt>
                <c:pt idx="2">
                  <c:v>1941712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8">
                  <c:v>62</c:v>
                </c:pt>
                <c:pt idx="9">
                  <c:v>65440</c:v>
                </c:pt>
                <c:pt idx="10">
                  <c:v>67294</c:v>
                </c:pt>
                <c:pt idx="11">
                  <c:v>1945556</c:v>
                </c:pt>
                <c:pt idx="12">
                  <c:v>1947199</c:v>
                </c:pt>
                <c:pt idx="13">
                  <c:v>1947200</c:v>
                </c:pt>
                <c:pt idx="14">
                  <c:v>77477</c:v>
                </c:pt>
                <c:pt idx="15">
                  <c:v>1949181</c:v>
                </c:pt>
                <c:pt idx="16">
                  <c:v>75568</c:v>
                </c:pt>
                <c:pt idx="17">
                  <c:v>1948282</c:v>
                </c:pt>
                <c:pt idx="18">
                  <c:v>1949182</c:v>
                </c:pt>
                <c:pt idx="19">
                  <c:v>86623</c:v>
                </c:pt>
                <c:pt idx="20">
                  <c:v>86474</c:v>
                </c:pt>
                <c:pt idx="21">
                  <c:v>1951180</c:v>
                </c:pt>
                <c:pt idx="2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3973</c:v>
                </c:pt>
                <c:pt idx="1">
                  <c:v>3828</c:v>
                </c:pt>
                <c:pt idx="2">
                  <c:v>3857</c:v>
                </c:pt>
                <c:pt idx="3">
                  <c:v>3915</c:v>
                </c:pt>
                <c:pt idx="4">
                  <c:v>3857</c:v>
                </c:pt>
                <c:pt idx="5">
                  <c:v>3857</c:v>
                </c:pt>
                <c:pt idx="6">
                  <c:v>3770</c:v>
                </c:pt>
                <c:pt idx="7">
                  <c:v>3770</c:v>
                </c:pt>
                <c:pt idx="8" formatCode="General">
                  <c:v>0</c:v>
                </c:pt>
                <c:pt idx="9" formatCode="&quot;$&quot;#,##0.00">
                  <c:v>3828</c:v>
                </c:pt>
                <c:pt idx="10" formatCode="&quot;$&quot;#,##0.00">
                  <c:v>3712</c:v>
                </c:pt>
                <c:pt idx="11" formatCode="&quot;$&quot;#,##0.00">
                  <c:v>3654</c:v>
                </c:pt>
                <c:pt idx="12" formatCode="&quot;$&quot;#,##0.00">
                  <c:v>3526.4</c:v>
                </c:pt>
                <c:pt idx="13" formatCode="&quot;$&quot;#,##0.00">
                  <c:v>3526.4</c:v>
                </c:pt>
                <c:pt idx="14" formatCode="&quot;$&quot;#,##0.00">
                  <c:v>3526.4</c:v>
                </c:pt>
                <c:pt idx="15" formatCode="&quot;$&quot;#,##0.00">
                  <c:v>3926.6</c:v>
                </c:pt>
                <c:pt idx="16" formatCode="&quot;$&quot;#,##0.00">
                  <c:v>3654</c:v>
                </c:pt>
                <c:pt idx="17" formatCode="&quot;$&quot;#,##0.00">
                  <c:v>3625</c:v>
                </c:pt>
                <c:pt idx="18" formatCode="&quot;$&quot;#,##0.00">
                  <c:v>3886</c:v>
                </c:pt>
                <c:pt idx="19" formatCode="&quot;$&quot;#,##0.00">
                  <c:v>3926.6</c:v>
                </c:pt>
                <c:pt idx="20" formatCode="&quot;$&quot;#,##0.00">
                  <c:v>3770</c:v>
                </c:pt>
                <c:pt idx="21" formatCode="&quot;$&quot;#,##0.00">
                  <c:v>4060</c:v>
                </c:pt>
                <c:pt idx="2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1">
                  <c:v>606190.58499999996</c:v>
                </c:pt>
                <c:pt idx="2">
                  <c:v>612414.71849999996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8">
                  <c:v>645582.03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  <c:pt idx="11" formatCode="_(&quot;$&quot;* #,##0.00_);_(&quot;$&quot;* \(#,##0.00\);_(&quot;$&quot;* &quot;-&quot;??_);_(@_)">
                  <c:v>573890.87</c:v>
                </c:pt>
                <c:pt idx="12">
                  <c:v>557147.93940000003</c:v>
                </c:pt>
                <c:pt idx="13">
                  <c:v>557227.10159999994</c:v>
                </c:pt>
                <c:pt idx="14">
                  <c:v>557395.31094999996</c:v>
                </c:pt>
                <c:pt idx="15">
                  <c:v>625955.43195</c:v>
                </c:pt>
                <c:pt idx="16">
                  <c:v>577076.97179999994</c:v>
                </c:pt>
                <c:pt idx="17">
                  <c:v>575943.48</c:v>
                </c:pt>
                <c:pt idx="18">
                  <c:v>620535.81044999999</c:v>
                </c:pt>
                <c:pt idx="19">
                  <c:v>627064.00870000001</c:v>
                </c:pt>
                <c:pt idx="20">
                  <c:v>595793.96305000002</c:v>
                </c:pt>
                <c:pt idx="21">
                  <c:v>649248.69646000001</c:v>
                </c:pt>
                <c:pt idx="22">
                  <c:v>706338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652151.58499999996</c:v>
                </c:pt>
                <c:pt idx="2">
                  <c:v>656344.71849999996</c:v>
                </c:pt>
                <c:pt idx="3">
                  <c:v>651983.82045</c:v>
                </c:pt>
                <c:pt idx="4">
                  <c:v>660374.83915000001</c:v>
                </c:pt>
                <c:pt idx="5">
                  <c:v>653169.45839999989</c:v>
                </c:pt>
                <c:pt idx="6">
                  <c:v>640417.30374999996</c:v>
                </c:pt>
                <c:pt idx="7">
                  <c:v>642817.95184999995</c:v>
                </c:pt>
                <c:pt idx="8">
                  <c:v>645582.03</c:v>
                </c:pt>
                <c:pt idx="9">
                  <c:v>642420.30900000001</c:v>
                </c:pt>
                <c:pt idx="10">
                  <c:v>622736.8186</c:v>
                </c:pt>
                <c:pt idx="11">
                  <c:v>573890.87</c:v>
                </c:pt>
                <c:pt idx="12">
                  <c:v>602647.33940000006</c:v>
                </c:pt>
                <c:pt idx="13">
                  <c:v>601876.50159999996</c:v>
                </c:pt>
                <c:pt idx="14">
                  <c:v>600744.71094999998</c:v>
                </c:pt>
                <c:pt idx="15">
                  <c:v>668098.43195</c:v>
                </c:pt>
                <c:pt idx="16">
                  <c:v>622853.97179999994</c:v>
                </c:pt>
                <c:pt idx="17">
                  <c:v>621691.48</c:v>
                </c:pt>
                <c:pt idx="18">
                  <c:v>666394.81044999999</c:v>
                </c:pt>
                <c:pt idx="19">
                  <c:v>673123.60869999998</c:v>
                </c:pt>
                <c:pt idx="20">
                  <c:v>640686.96305000002</c:v>
                </c:pt>
                <c:pt idx="21">
                  <c:v>693381.69646000001</c:v>
                </c:pt>
                <c:pt idx="22">
                  <c:v>706338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35.166249321152613</c:v>
                </c:pt>
                <c:pt idx="2">
                  <c:v>35.031276796738624</c:v>
                </c:pt>
                <c:pt idx="3">
                  <c:v>34.855882875446468</c:v>
                </c:pt>
                <c:pt idx="4">
                  <c:v>34.713743246288999</c:v>
                </c:pt>
                <c:pt idx="5">
                  <c:v>34.450040672938876</c:v>
                </c:pt>
                <c:pt idx="6">
                  <c:v>34.129996160835738</c:v>
                </c:pt>
                <c:pt idx="7">
                  <c:v>34.112071718069593</c:v>
                </c:pt>
                <c:pt idx="8">
                  <c:v>33.800460214243081</c:v>
                </c:pt>
                <c:pt idx="9">
                  <c:v>34.036739283852349</c:v>
                </c:pt>
                <c:pt idx="10">
                  <c:v>33.42117847904256</c:v>
                </c:pt>
                <c:pt idx="11">
                  <c:v>29.667795532441747</c:v>
                </c:pt>
                <c:pt idx="12">
                  <c:v>31.404402284535095</c:v>
                </c:pt>
                <c:pt idx="13">
                  <c:v>31.459984452259995</c:v>
                </c:pt>
                <c:pt idx="14">
                  <c:v>31.952391877210665</c:v>
                </c:pt>
                <c:pt idx="15">
                  <c:v>35.038914644988203</c:v>
                </c:pt>
                <c:pt idx="16">
                  <c:v>33.154873435960141</c:v>
                </c:pt>
                <c:pt idx="17">
                  <c:v>33.158647394527705</c:v>
                </c:pt>
                <c:pt idx="18">
                  <c:v>35.253894993801602</c:v>
                </c:pt>
                <c:pt idx="19">
                  <c:v>36.242902483093005</c:v>
                </c:pt>
                <c:pt idx="20">
                  <c:v>37.272541253541384</c:v>
                </c:pt>
                <c:pt idx="21">
                  <c:v>36.37641170644185</c:v>
                </c:pt>
                <c:pt idx="22">
                  <c:v>37.800183023744928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B103" activePane="bottomRight" state="frozen"/>
      <selection pane="topRight" activeCell="B1" sqref="B1"/>
      <selection pane="bottomLeft" activeCell="A3" sqref="A3"/>
      <selection pane="bottomRight" activeCell="B106" sqref="B10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38" customWidth="1"/>
    <col min="13" max="13" width="14.140625" bestFit="1" customWidth="1"/>
    <col min="14" max="14" width="16" style="194" customWidth="1"/>
    <col min="15" max="15" width="16.28515625" style="650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19"/>
      <c r="F1" s="54"/>
      <c r="G1" s="774"/>
      <c r="H1" s="54"/>
      <c r="I1" s="388"/>
      <c r="K1" s="1120" t="s">
        <v>26</v>
      </c>
      <c r="L1" s="731"/>
      <c r="M1" s="1122" t="s">
        <v>27</v>
      </c>
      <c r="N1" s="494"/>
      <c r="P1" s="98" t="s">
        <v>38</v>
      </c>
      <c r="Q1" s="1118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0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121"/>
      <c r="L2" s="732" t="s">
        <v>29</v>
      </c>
      <c r="M2" s="1123"/>
      <c r="N2" s="495" t="s">
        <v>29</v>
      </c>
      <c r="O2" s="651" t="s">
        <v>30</v>
      </c>
      <c r="P2" s="99" t="s">
        <v>39</v>
      </c>
      <c r="Q2" s="1119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1">
        <f>PIERNA!E3</f>
        <v>0</v>
      </c>
      <c r="F3" s="810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3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49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0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2">
        <v>56485</v>
      </c>
      <c r="P4" s="1084">
        <v>3973</v>
      </c>
      <c r="Q4" s="642">
        <f>30800.1*19.95</f>
        <v>614461.995</v>
      </c>
      <c r="R4" s="1002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48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0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>
        <v>1941713</v>
      </c>
      <c r="P5" s="1084">
        <v>3828</v>
      </c>
      <c r="Q5" s="1092">
        <f>30083.9*20.15</f>
        <v>606190.58499999996</v>
      </c>
      <c r="R5" s="1094" t="s">
        <v>552</v>
      </c>
      <c r="S5" s="66">
        <f>Q5+M5+K5+P5</f>
        <v>652151.58499999996</v>
      </c>
      <c r="T5" s="66">
        <f>S5/H5+0.1</f>
        <v>35.166249321152613</v>
      </c>
      <c r="U5" s="211"/>
    </row>
    <row r="6" spans="1:29" s="163" customFormat="1" ht="24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0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>
        <v>1941712</v>
      </c>
      <c r="P6" s="1084">
        <v>3857</v>
      </c>
      <c r="Q6" s="1092">
        <f>30392.79*20.15</f>
        <v>612414.71849999996</v>
      </c>
      <c r="R6" s="1093" t="s">
        <v>552</v>
      </c>
      <c r="S6" s="66">
        <f t="shared" si="0"/>
        <v>656344.71849999996</v>
      </c>
      <c r="T6" s="66">
        <f>S6/H6+0.1</f>
        <v>35.031276796738624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0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1085">
        <v>3915</v>
      </c>
      <c r="Q7" s="639">
        <f>30441.89*19.905</f>
        <v>605945.82045</v>
      </c>
      <c r="R7" s="640" t="s">
        <v>309</v>
      </c>
      <c r="S7" s="66">
        <f t="shared" si="0"/>
        <v>651983.82045</v>
      </c>
      <c r="T7" s="66">
        <f>S7/H7</f>
        <v>34.855882875446468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0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2">
        <v>1942651</v>
      </c>
      <c r="P8" s="1084">
        <v>3857</v>
      </c>
      <c r="Q8" s="639">
        <f>30839.13*19.955</f>
        <v>615394.83915000001</v>
      </c>
      <c r="R8" s="640" t="s">
        <v>306</v>
      </c>
      <c r="S8" s="66">
        <f t="shared" si="0"/>
        <v>660374.83915000001</v>
      </c>
      <c r="T8" s="66">
        <f t="shared" ref="T8:T41" si="4">S8/H8+0.1</f>
        <v>34.713743246288999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48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0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1084">
        <v>3857</v>
      </c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0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1084">
        <v>3770</v>
      </c>
      <c r="Q10" s="639">
        <f>29793.25*19.955</f>
        <v>594524.30374999996</v>
      </c>
      <c r="R10" s="640" t="s">
        <v>334</v>
      </c>
      <c r="S10" s="66">
        <f>Q10+M10+K10+P10</f>
        <v>640417.30374999996</v>
      </c>
      <c r="T10" s="66">
        <f>S10/H10+0.1</f>
        <v>34.129996160835738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0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3">
        <v>1944178</v>
      </c>
      <c r="P11" s="1084">
        <v>3770</v>
      </c>
      <c r="Q11" s="639">
        <f>29921.07*19.955</f>
        <v>597074.95184999995</v>
      </c>
      <c r="R11" s="640" t="s">
        <v>334</v>
      </c>
      <c r="S11" s="66">
        <f t="shared" si="0"/>
        <v>642817.95184999995</v>
      </c>
      <c r="T11" s="66">
        <f>S11/H11+0.1</f>
        <v>34.112071718069593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18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0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3">
        <v>62</v>
      </c>
      <c r="P12" s="1036" t="s">
        <v>330</v>
      </c>
      <c r="Q12" s="639">
        <v>645582.03</v>
      </c>
      <c r="R12" s="640" t="s">
        <v>352</v>
      </c>
      <c r="S12" s="66">
        <f>Q12+M12+K12</f>
        <v>645582.03</v>
      </c>
      <c r="T12" s="66">
        <f>S12/H12</f>
        <v>33.800460214243081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0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3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3">
        <v>65440</v>
      </c>
      <c r="P13" s="1088">
        <v>3828</v>
      </c>
      <c r="Q13" s="642">
        <f>30088.91*19.9</f>
        <v>598769.30900000001</v>
      </c>
      <c r="R13" s="640" t="s">
        <v>335</v>
      </c>
      <c r="S13" s="66">
        <f t="shared" si="0"/>
        <v>642420.30900000001</v>
      </c>
      <c r="T13" s="66">
        <f>S13/H13</f>
        <v>34.036739283852349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0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>
        <v>30160</v>
      </c>
      <c r="N14" s="638" t="s">
        <v>333</v>
      </c>
      <c r="O14" s="641">
        <v>67294</v>
      </c>
      <c r="P14" s="1086">
        <v>3712</v>
      </c>
      <c r="Q14" s="642">
        <f>29190.74*19.89</f>
        <v>580603.8186</v>
      </c>
      <c r="R14" s="644" t="s">
        <v>336</v>
      </c>
      <c r="S14" s="66">
        <f>Q14+M14+K14</f>
        <v>622736.8186</v>
      </c>
      <c r="T14" s="66">
        <f>S14/H14</f>
        <v>33.42117847904256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48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0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3" t="s">
        <v>341</v>
      </c>
      <c r="K15" s="636">
        <v>10963</v>
      </c>
      <c r="L15" s="637" t="s">
        <v>347</v>
      </c>
      <c r="M15" s="636">
        <v>30160</v>
      </c>
      <c r="N15" s="645" t="s">
        <v>333</v>
      </c>
      <c r="O15" s="652">
        <v>1945556</v>
      </c>
      <c r="P15" s="1089">
        <v>3654</v>
      </c>
      <c r="Q15" s="642">
        <f>28867.75*19.88</f>
        <v>573890.87</v>
      </c>
      <c r="R15" s="646" t="s">
        <v>346</v>
      </c>
      <c r="S15" s="66">
        <f>Q15</f>
        <v>573890.87</v>
      </c>
      <c r="T15" s="66">
        <f>S15/H15</f>
        <v>29.667795532441747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0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7" t="s">
        <v>342</v>
      </c>
      <c r="K16" s="636">
        <v>11813</v>
      </c>
      <c r="L16" s="637" t="s">
        <v>344</v>
      </c>
      <c r="M16" s="636">
        <v>30160</v>
      </c>
      <c r="N16" s="645" t="s">
        <v>345</v>
      </c>
      <c r="O16" s="641">
        <v>1947199</v>
      </c>
      <c r="P16" s="1090">
        <v>3526.4</v>
      </c>
      <c r="Q16" s="639">
        <f>28011.46*19.89</f>
        <v>557147.93940000003</v>
      </c>
      <c r="R16" s="640" t="s">
        <v>553</v>
      </c>
      <c r="S16" s="66">
        <f t="shared" si="0"/>
        <v>602647.33940000006</v>
      </c>
      <c r="T16" s="66">
        <f>S16/H16</f>
        <v>31.404402284535095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48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0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>
        <v>10963</v>
      </c>
      <c r="L17" s="637" t="s">
        <v>344</v>
      </c>
      <c r="M17" s="636">
        <v>30160</v>
      </c>
      <c r="N17" s="645" t="s">
        <v>345</v>
      </c>
      <c r="O17" s="641">
        <v>1947200</v>
      </c>
      <c r="P17" s="1090">
        <v>3526.4</v>
      </c>
      <c r="Q17" s="639">
        <f>28015.44*19.89</f>
        <v>557227.10159999994</v>
      </c>
      <c r="R17" s="644" t="s">
        <v>335</v>
      </c>
      <c r="S17" s="66">
        <f t="shared" si="0"/>
        <v>601876.50159999996</v>
      </c>
      <c r="T17" s="66">
        <f t="shared" si="4"/>
        <v>31.459984452259995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</v>
      </c>
      <c r="C18" s="76" t="str">
        <f>PIERNA!C18</f>
        <v xml:space="preserve">I B P </v>
      </c>
      <c r="D18" s="104" t="str">
        <f>PIERNA!D18</f>
        <v>PED. 70984482</v>
      </c>
      <c r="E18" s="140">
        <f>PIERNA!E18</f>
        <v>44461</v>
      </c>
      <c r="F18" s="810">
        <f>PIERNA!F18</f>
        <v>18892.080000000002</v>
      </c>
      <c r="G18" s="101">
        <f>PIERNA!G18</f>
        <v>20</v>
      </c>
      <c r="H18" s="588">
        <f>PIERNA!H18</f>
        <v>18860.27</v>
      </c>
      <c r="I18" s="107">
        <f>PIERNA!I18</f>
        <v>31.81000000000131</v>
      </c>
      <c r="J18" s="576" t="s">
        <v>349</v>
      </c>
      <c r="K18" s="642">
        <v>9663</v>
      </c>
      <c r="L18" s="734" t="s">
        <v>345</v>
      </c>
      <c r="M18" s="636">
        <v>30160</v>
      </c>
      <c r="N18" s="638" t="s">
        <v>354</v>
      </c>
      <c r="O18" s="654">
        <v>77477</v>
      </c>
      <c r="P18" s="1091">
        <v>3526.4</v>
      </c>
      <c r="Q18" s="639">
        <f>27738.01*20.095</f>
        <v>557395.31094999996</v>
      </c>
      <c r="R18" s="640" t="s">
        <v>355</v>
      </c>
      <c r="S18" s="66">
        <f t="shared" si="0"/>
        <v>600744.71094999998</v>
      </c>
      <c r="T18" s="66">
        <f t="shared" si="4"/>
        <v>31.952391877210665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48" t="str">
        <f>PIERNA!B19</f>
        <v>SEABOARD FOODS</v>
      </c>
      <c r="C19" s="76" t="str">
        <f>PIERNA!C19</f>
        <v>Seaboard</v>
      </c>
      <c r="D19" s="104" t="str">
        <f>PIERNA!D19</f>
        <v>PED. 71245600</v>
      </c>
      <c r="E19" s="140">
        <f>PIERNA!E19</f>
        <v>44426</v>
      </c>
      <c r="F19" s="810">
        <f>PIERNA!F19</f>
        <v>19028.95</v>
      </c>
      <c r="G19" s="101">
        <f>PIERNA!G19</f>
        <v>21</v>
      </c>
      <c r="H19" s="588">
        <f>PIERNA!H19</f>
        <v>19121.900000000001</v>
      </c>
      <c r="I19" s="107">
        <f>PIERNA!I19</f>
        <v>-92.950000000000728</v>
      </c>
      <c r="J19" s="576" t="s">
        <v>364</v>
      </c>
      <c r="K19" s="636">
        <v>11983</v>
      </c>
      <c r="L19" s="637" t="s">
        <v>383</v>
      </c>
      <c r="M19" s="636">
        <v>30160</v>
      </c>
      <c r="N19" s="638" t="s">
        <v>384</v>
      </c>
      <c r="O19" s="641">
        <v>1949181</v>
      </c>
      <c r="P19" s="1089">
        <v>3926.6</v>
      </c>
      <c r="Q19" s="639">
        <f>31149.81*20.095</f>
        <v>625955.43195</v>
      </c>
      <c r="R19" s="647" t="s">
        <v>355</v>
      </c>
      <c r="S19" s="66">
        <f>Q19+M19+K19</f>
        <v>668098.43195</v>
      </c>
      <c r="T19" s="66">
        <f>S19/H19+0.1</f>
        <v>35.038914644988203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71026219</v>
      </c>
      <c r="E20" s="140">
        <f>PIERNA!E20</f>
        <v>44462</v>
      </c>
      <c r="F20" s="810">
        <f>PIERNA!F20</f>
        <v>18883.77</v>
      </c>
      <c r="G20" s="101">
        <f>PIERNA!G20</f>
        <v>20</v>
      </c>
      <c r="H20" s="588">
        <f>PIERNA!H20</f>
        <v>18843.03</v>
      </c>
      <c r="I20" s="107">
        <f>PIERNA!I20</f>
        <v>40.740000000001601</v>
      </c>
      <c r="J20" s="576" t="s">
        <v>365</v>
      </c>
      <c r="K20" s="636">
        <v>11963</v>
      </c>
      <c r="L20" s="637" t="s">
        <v>354</v>
      </c>
      <c r="M20" s="636">
        <v>30160</v>
      </c>
      <c r="N20" s="638" t="s">
        <v>386</v>
      </c>
      <c r="O20" s="641">
        <v>75568</v>
      </c>
      <c r="P20" s="1091">
        <v>3654</v>
      </c>
      <c r="Q20" s="639">
        <f>28734.6*20.083</f>
        <v>577076.97179999994</v>
      </c>
      <c r="R20" s="647" t="s">
        <v>386</v>
      </c>
      <c r="S20" s="66">
        <f t="shared" si="0"/>
        <v>622853.97179999994</v>
      </c>
      <c r="T20" s="66">
        <f>S20/H20+0.1</f>
        <v>33.154873435960141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71126726</v>
      </c>
      <c r="E21" s="140">
        <f>PIERNA!E21</f>
        <v>44463</v>
      </c>
      <c r="F21" s="810">
        <f>PIERNA!F21</f>
        <v>18671.77</v>
      </c>
      <c r="G21" s="101">
        <f>PIERNA!G21</f>
        <v>21</v>
      </c>
      <c r="H21" s="588">
        <f>PIERNA!H21</f>
        <v>18749</v>
      </c>
      <c r="I21" s="107">
        <f>PIERNA!I21</f>
        <v>-77.229999999999563</v>
      </c>
      <c r="J21" s="576" t="s">
        <v>366</v>
      </c>
      <c r="K21" s="636">
        <v>11963</v>
      </c>
      <c r="L21" s="637" t="s">
        <v>387</v>
      </c>
      <c r="M21" s="636">
        <v>30160</v>
      </c>
      <c r="N21" s="638" t="s">
        <v>387</v>
      </c>
      <c r="O21" s="641">
        <v>1948282</v>
      </c>
      <c r="P21" s="1091">
        <v>3625</v>
      </c>
      <c r="Q21" s="639">
        <f>28971*19.88</f>
        <v>575943.48</v>
      </c>
      <c r="R21" s="647" t="s">
        <v>329</v>
      </c>
      <c r="S21" s="66">
        <f t="shared" si="0"/>
        <v>621691.48</v>
      </c>
      <c r="T21" s="66">
        <f>S21/H21</f>
        <v>33.158647394527705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71245956</v>
      </c>
      <c r="E22" s="268">
        <f>PIERNA!E22</f>
        <v>44467</v>
      </c>
      <c r="F22" s="814">
        <f>PIERNA!F22</f>
        <v>18854.34</v>
      </c>
      <c r="G22" s="279">
        <f>PIERNA!G22</f>
        <v>21</v>
      </c>
      <c r="H22" s="589">
        <f>PIERNA!H22</f>
        <v>18956.5</v>
      </c>
      <c r="I22" s="297">
        <f>PIERNA!I22</f>
        <v>-102.15999999999985</v>
      </c>
      <c r="J22" s="576" t="s">
        <v>367</v>
      </c>
      <c r="K22" s="636">
        <v>11813</v>
      </c>
      <c r="L22" s="637" t="s">
        <v>382</v>
      </c>
      <c r="M22" s="636">
        <v>30160</v>
      </c>
      <c r="N22" s="638" t="s">
        <v>383</v>
      </c>
      <c r="O22" s="653">
        <v>1949182</v>
      </c>
      <c r="P22" s="1089">
        <v>3886</v>
      </c>
      <c r="Q22" s="639">
        <f>30880.11*20.095</f>
        <v>620535.81044999999</v>
      </c>
      <c r="R22" s="647" t="s">
        <v>355</v>
      </c>
      <c r="S22" s="66">
        <f t="shared" si="0"/>
        <v>666394.81044999999</v>
      </c>
      <c r="T22" s="66">
        <f t="shared" si="4"/>
        <v>35.253894993801602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TYSON FRESH MEATS</v>
      </c>
      <c r="C23" s="76" t="str">
        <f>PIERNA!C23</f>
        <v>PED. 71292975</v>
      </c>
      <c r="D23" s="264" t="str">
        <f>PIERNA!D23</f>
        <v>PED. 71292975</v>
      </c>
      <c r="E23" s="268">
        <f>PIERNA!E23</f>
        <v>44468</v>
      </c>
      <c r="F23" s="814">
        <f>PIERNA!F23</f>
        <v>18516.8</v>
      </c>
      <c r="G23" s="279">
        <f>PIERNA!G23</f>
        <v>20</v>
      </c>
      <c r="H23" s="589">
        <f>PIERNA!H23</f>
        <v>18623.95</v>
      </c>
      <c r="I23" s="297">
        <f>PIERNA!I23</f>
        <v>-107.15000000000146</v>
      </c>
      <c r="J23" s="576" t="s">
        <v>368</v>
      </c>
      <c r="K23" s="636">
        <v>11973</v>
      </c>
      <c r="L23" s="637" t="s">
        <v>383</v>
      </c>
      <c r="M23" s="636">
        <v>30160</v>
      </c>
      <c r="N23" s="638" t="s">
        <v>384</v>
      </c>
      <c r="O23" s="654">
        <v>86623</v>
      </c>
      <c r="P23" s="1091">
        <v>3926.6</v>
      </c>
      <c r="Q23" s="639">
        <f>30543.79*20.53</f>
        <v>627064.00870000001</v>
      </c>
      <c r="R23" s="647" t="s">
        <v>381</v>
      </c>
      <c r="S23" s="66">
        <f t="shared" si="0"/>
        <v>673123.60869999998</v>
      </c>
      <c r="T23" s="66">
        <f t="shared" si="4"/>
        <v>36.242902483093005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6" t="str">
        <f>PIERNA!B24</f>
        <v>TYSON FRESH MEAT</v>
      </c>
      <c r="C24" s="76" t="str">
        <f>PIERNA!C24</f>
        <v xml:space="preserve">I B P </v>
      </c>
      <c r="D24" s="614" t="str">
        <f>PIERNA!D24</f>
        <v>PED. 71370461</v>
      </c>
      <c r="E24" s="268">
        <f>PIERNA!E24</f>
        <v>44469</v>
      </c>
      <c r="F24" s="814">
        <f>PIERNA!F24</f>
        <v>17259.900000000001</v>
      </c>
      <c r="G24" s="279">
        <f>PIERNA!G24</f>
        <v>19</v>
      </c>
      <c r="H24" s="589">
        <f>PIERNA!H24</f>
        <v>17235.490000000002</v>
      </c>
      <c r="I24" s="297">
        <f>PIERNA!I24</f>
        <v>24.409999999999854</v>
      </c>
      <c r="J24" s="576" t="s">
        <v>378</v>
      </c>
      <c r="K24" s="636">
        <v>10963</v>
      </c>
      <c r="L24" s="637" t="s">
        <v>384</v>
      </c>
      <c r="M24" s="636">
        <v>30160</v>
      </c>
      <c r="N24" s="638" t="s">
        <v>385</v>
      </c>
      <c r="O24" s="641">
        <v>86474</v>
      </c>
      <c r="P24" s="1091">
        <v>3770</v>
      </c>
      <c r="Q24" s="639">
        <f>29041.87*20.515</f>
        <v>595793.96305000002</v>
      </c>
      <c r="R24" s="647" t="s">
        <v>381</v>
      </c>
      <c r="S24" s="66">
        <f t="shared" si="0"/>
        <v>640686.96305000002</v>
      </c>
      <c r="T24" s="66">
        <f t="shared" si="4"/>
        <v>37.272541253541384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59" t="str">
        <f>PIERNA!HM5</f>
        <v>SEABOARD FOODS</v>
      </c>
      <c r="C25" s="72" t="str">
        <f>PIERNA!HN5</f>
        <v>Seaboard</v>
      </c>
      <c r="D25" s="1077" t="str">
        <f>PIERNA!HO5</f>
        <v>PED. 71424582</v>
      </c>
      <c r="E25" s="1078">
        <f>PIERNA!E25</f>
        <v>44470</v>
      </c>
      <c r="F25" s="814">
        <f>PIERNA!HQ5</f>
        <v>19012.66</v>
      </c>
      <c r="G25" s="279">
        <f>PIERNA!HR5</f>
        <v>21</v>
      </c>
      <c r="H25" s="589">
        <f>PIERNA!HS5</f>
        <v>19061.3</v>
      </c>
      <c r="I25" s="297">
        <f>PIERNA!I25</f>
        <v>-48.639999999999418</v>
      </c>
      <c r="J25" s="576" t="s">
        <v>547</v>
      </c>
      <c r="K25" s="1095">
        <v>9913</v>
      </c>
      <c r="L25" s="1096" t="s">
        <v>385</v>
      </c>
      <c r="M25" s="1095">
        <v>30160</v>
      </c>
      <c r="N25" s="1097" t="s">
        <v>380</v>
      </c>
      <c r="O25" s="641">
        <v>1951180</v>
      </c>
      <c r="P25" s="1089">
        <v>4060</v>
      </c>
      <c r="Q25" s="1092">
        <f>32241.58*20.137</f>
        <v>649248.69646000001</v>
      </c>
      <c r="R25" s="1098" t="s">
        <v>554</v>
      </c>
      <c r="S25" s="66">
        <f t="shared" si="0"/>
        <v>693381.69646000001</v>
      </c>
      <c r="T25" s="66">
        <f>S25/H25</f>
        <v>36.37641170644185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1079" t="str">
        <f>PIERNA!HW5</f>
        <v xml:space="preserve">DISTRIBUIDORA ASGAR SA DE CV </v>
      </c>
      <c r="C26" s="76" t="str">
        <f>PIERNA!HX5</f>
        <v>Seaboard</v>
      </c>
      <c r="D26" s="1077" t="str">
        <f>PIERNA!HY5</f>
        <v>PED. 71447518</v>
      </c>
      <c r="E26" s="1078">
        <f>PIERNA!HZ5</f>
        <v>44471</v>
      </c>
      <c r="F26" s="814">
        <f>PIERNA!IA5</f>
        <v>18590.57</v>
      </c>
      <c r="G26" s="276">
        <f>PIERNA!IB5</f>
        <v>21</v>
      </c>
      <c r="H26" s="589">
        <f>PIERNA!IC5</f>
        <v>18686.099999999999</v>
      </c>
      <c r="I26" s="297">
        <f>PIERNA!I26</f>
        <v>-95.529999999998836</v>
      </c>
      <c r="J26" s="1082">
        <v>132</v>
      </c>
      <c r="K26" s="1095"/>
      <c r="L26" s="1096"/>
      <c r="M26" s="1095"/>
      <c r="N26" s="1097"/>
      <c r="O26" s="1102">
        <v>132</v>
      </c>
      <c r="P26" s="1099" t="s">
        <v>330</v>
      </c>
      <c r="Q26" s="1100">
        <v>706338</v>
      </c>
      <c r="R26" s="1101" t="s">
        <v>555</v>
      </c>
      <c r="S26" s="66">
        <f>Q26+M26+K26</f>
        <v>706338</v>
      </c>
      <c r="T26" s="66">
        <f>S26/H26</f>
        <v>37.800183023744928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4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7"/>
      <c r="O27" s="641"/>
      <c r="P27" s="1087"/>
      <c r="Q27" s="639"/>
      <c r="R27" s="647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4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7"/>
      <c r="O28" s="641"/>
      <c r="P28" s="1087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4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7"/>
      <c r="O29" s="654"/>
      <c r="P29" s="1087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06">
        <f>PIERNA!JO5</f>
        <v>0</v>
      </c>
      <c r="G30" s="1007">
        <f>PIERNA!JP5</f>
        <v>0</v>
      </c>
      <c r="H30" s="709">
        <f>PIERNA!JQ5</f>
        <v>0</v>
      </c>
      <c r="I30" s="297">
        <f>PIERNA!I30</f>
        <v>0</v>
      </c>
      <c r="J30" s="576"/>
      <c r="K30" s="636"/>
      <c r="L30" s="637"/>
      <c r="M30" s="636"/>
      <c r="N30" s="647"/>
      <c r="O30" s="654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78">
        <f>PIERNA!JV5</f>
        <v>0</v>
      </c>
      <c r="D31" s="614">
        <f>PIERNA!JW5</f>
        <v>0</v>
      </c>
      <c r="E31" s="492">
        <f>PIERNA!JX5</f>
        <v>0</v>
      </c>
      <c r="F31" s="1006">
        <f>PIERNA!JY5</f>
        <v>0</v>
      </c>
      <c r="G31" s="1007">
        <f>PIERNA!JZ5</f>
        <v>0</v>
      </c>
      <c r="H31" s="709">
        <f>PIERNA!KA5</f>
        <v>0</v>
      </c>
      <c r="I31" s="297">
        <f>PIERNA!I31</f>
        <v>0</v>
      </c>
      <c r="J31" s="576"/>
      <c r="K31" s="636"/>
      <c r="L31" s="637"/>
      <c r="M31" s="636"/>
      <c r="N31" s="647"/>
      <c r="O31" s="654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06">
        <f>PIERNA!KI5</f>
        <v>0</v>
      </c>
      <c r="G32" s="1007">
        <f>PIERNA!KJ5</f>
        <v>0</v>
      </c>
      <c r="H32" s="709">
        <f>PIERNA!KK5</f>
        <v>0</v>
      </c>
      <c r="I32" s="297">
        <f>PIERNA!I32</f>
        <v>0</v>
      </c>
      <c r="J32" s="576"/>
      <c r="K32" s="636"/>
      <c r="L32" s="637"/>
      <c r="M32" s="636"/>
      <c r="N32" s="647"/>
      <c r="O32" s="654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0">
        <f>PIERNA!KS5</f>
        <v>0</v>
      </c>
      <c r="G33" s="921">
        <f>PIERNA!KT5</f>
        <v>0</v>
      </c>
      <c r="H33" s="709">
        <f>PIERNA!KU5</f>
        <v>0</v>
      </c>
      <c r="I33" s="297">
        <f>PIERNA!I33</f>
        <v>0</v>
      </c>
      <c r="J33" s="576"/>
      <c r="K33" s="642"/>
      <c r="L33" s="637"/>
      <c r="M33" s="636"/>
      <c r="N33" s="647"/>
      <c r="O33" s="654"/>
      <c r="P33" s="711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0">
        <f>PIERNA!F34</f>
        <v>0</v>
      </c>
      <c r="G34" s="921">
        <f>PIERNA!G34</f>
        <v>0</v>
      </c>
      <c r="H34" s="709">
        <f>PIERNA!H34</f>
        <v>0</v>
      </c>
      <c r="I34" s="297">
        <f>PIERNA!I34</f>
        <v>0</v>
      </c>
      <c r="J34" s="576"/>
      <c r="K34" s="636"/>
      <c r="L34" s="637"/>
      <c r="M34" s="636"/>
      <c r="N34" s="647"/>
      <c r="O34" s="710"/>
      <c r="P34" s="639"/>
      <c r="Q34" s="713"/>
      <c r="R34" s="714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0">
        <f>PIERNA!F35</f>
        <v>0</v>
      </c>
      <c r="G35" s="922">
        <f>PIERNA!G35</f>
        <v>0</v>
      </c>
      <c r="H35" s="709">
        <f>PIERNA!H35</f>
        <v>0</v>
      </c>
      <c r="I35" s="297">
        <f>PIERNA!I35</f>
        <v>0</v>
      </c>
      <c r="J35" s="576"/>
      <c r="K35" s="636"/>
      <c r="L35" s="637"/>
      <c r="M35" s="636"/>
      <c r="N35" s="647"/>
      <c r="O35" s="710"/>
      <c r="P35" s="711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2">
        <f>PIERNA!E36</f>
        <v>0</v>
      </c>
      <c r="F36" s="815">
        <f>PIERNA!F36</f>
        <v>0</v>
      </c>
      <c r="G36" s="704">
        <f>PIERNA!G36</f>
        <v>0</v>
      </c>
      <c r="H36" s="703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0"/>
      <c r="P36" s="711"/>
      <c r="Q36" s="636"/>
      <c r="R36" s="712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0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7"/>
      <c r="O37" s="641"/>
      <c r="P37" s="639"/>
      <c r="Q37" s="639"/>
      <c r="R37" s="647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7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1"/>
      <c r="O39" s="654"/>
      <c r="P39" s="692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89"/>
      <c r="L40" s="637"/>
      <c r="M40" s="636"/>
      <c r="N40" s="691"/>
      <c r="O40" s="654"/>
      <c r="P40" s="692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0"/>
      <c r="L41" s="637"/>
      <c r="M41" s="636"/>
      <c r="N41" s="691"/>
      <c r="O41" s="654"/>
      <c r="P41" s="692"/>
      <c r="Q41" s="885"/>
      <c r="R41" s="886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79">
        <f>PIERNA!C42</f>
        <v>0</v>
      </c>
      <c r="D42" s="188">
        <f>PIERNA!D42</f>
        <v>0</v>
      </c>
      <c r="E42" s="140">
        <f>PIERNA!E42</f>
        <v>0</v>
      </c>
      <c r="F42" s="810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89"/>
      <c r="L42" s="637"/>
      <c r="M42" s="636"/>
      <c r="N42" s="691"/>
      <c r="O42" s="654"/>
      <c r="P42" s="692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0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89"/>
      <c r="L43" s="637"/>
      <c r="M43" s="636"/>
      <c r="N43" s="691"/>
      <c r="O43" s="654"/>
      <c r="P43" s="692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0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2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0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2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0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5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0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6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0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5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0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5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0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5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0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5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0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5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0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5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0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5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5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0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5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0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5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0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5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0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5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0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5"/>
      <c r="M60" s="552"/>
      <c r="N60" s="313"/>
      <c r="O60" s="655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0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5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0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5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0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5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0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5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0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5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0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7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0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7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0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7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0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7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0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0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0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0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0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0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0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0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0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0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0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0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0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0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0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0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0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0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0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0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0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0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0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0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0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0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0"/>
      <c r="G96" s="173"/>
      <c r="H96" s="588"/>
      <c r="I96" s="107"/>
      <c r="J96" s="538"/>
      <c r="K96" s="309"/>
      <c r="L96" s="317"/>
      <c r="M96" s="287"/>
      <c r="N96" s="562"/>
      <c r="O96" s="655"/>
      <c r="P96" s="826"/>
      <c r="Q96" s="794"/>
      <c r="R96" s="79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0"/>
      <c r="G97" s="173"/>
      <c r="H97" s="588"/>
      <c r="I97" s="107"/>
      <c r="J97" s="796"/>
      <c r="K97" s="636"/>
      <c r="L97" s="637"/>
      <c r="M97" s="636"/>
      <c r="N97" s="923"/>
      <c r="O97" s="852"/>
      <c r="P97" s="639"/>
      <c r="Q97" s="636"/>
      <c r="R97" s="712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124" t="s">
        <v>293</v>
      </c>
      <c r="C98" s="980" t="s">
        <v>134</v>
      </c>
      <c r="D98" s="980"/>
      <c r="E98" s="982">
        <v>44447</v>
      </c>
      <c r="F98" s="980">
        <v>25</v>
      </c>
      <c r="G98" s="980">
        <v>5</v>
      </c>
      <c r="H98" s="980">
        <v>25</v>
      </c>
      <c r="I98" s="862">
        <f t="shared" ref="I98:I105" si="17">H98-F98</f>
        <v>0</v>
      </c>
      <c r="J98" s="796"/>
      <c r="K98" s="633"/>
      <c r="L98" s="663"/>
      <c r="M98" s="633"/>
      <c r="N98" s="870"/>
      <c r="O98" s="1126" t="s">
        <v>294</v>
      </c>
      <c r="P98" s="1003"/>
      <c r="Q98" s="633">
        <v>6250</v>
      </c>
      <c r="R98" s="827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125"/>
      <c r="C99" s="910" t="s">
        <v>295</v>
      </c>
      <c r="D99" s="910"/>
      <c r="E99" s="981">
        <v>44447</v>
      </c>
      <c r="F99" s="910">
        <v>1003.34</v>
      </c>
      <c r="G99" s="910">
        <v>221</v>
      </c>
      <c r="H99" s="910">
        <v>1003.34</v>
      </c>
      <c r="I99" s="862">
        <f t="shared" si="17"/>
        <v>0</v>
      </c>
      <c r="J99" s="796"/>
      <c r="K99" s="633"/>
      <c r="L99" s="663"/>
      <c r="M99" s="633"/>
      <c r="N99" s="870"/>
      <c r="O99" s="1127"/>
      <c r="P99" s="1004"/>
      <c r="Q99" s="633">
        <v>50167</v>
      </c>
      <c r="R99" s="827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3" t="s">
        <v>302</v>
      </c>
      <c r="C100" s="910" t="s">
        <v>299</v>
      </c>
      <c r="D100" s="910"/>
      <c r="E100" s="981">
        <v>44448</v>
      </c>
      <c r="F100" s="910">
        <v>3014.16</v>
      </c>
      <c r="G100" s="910">
        <v>359</v>
      </c>
      <c r="H100" s="910">
        <v>3014.16</v>
      </c>
      <c r="I100" s="862">
        <f t="shared" si="17"/>
        <v>0</v>
      </c>
      <c r="J100" s="796"/>
      <c r="K100" s="633"/>
      <c r="L100" s="663"/>
      <c r="M100" s="633"/>
      <c r="N100" s="870"/>
      <c r="O100" s="852" t="s">
        <v>300</v>
      </c>
      <c r="P100" s="1004"/>
      <c r="Q100" s="633">
        <v>156736.32000000001</v>
      </c>
      <c r="R100" s="827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37.5" customHeight="1" x14ac:dyDescent="0.25">
      <c r="A101" s="101">
        <v>64</v>
      </c>
      <c r="B101" s="1033" t="s">
        <v>322</v>
      </c>
      <c r="C101" s="910" t="s">
        <v>301</v>
      </c>
      <c r="D101" s="910"/>
      <c r="E101" s="981">
        <v>44448</v>
      </c>
      <c r="F101" s="983">
        <v>3412.85</v>
      </c>
      <c r="G101" s="983">
        <v>160</v>
      </c>
      <c r="H101" s="983">
        <v>3412.85</v>
      </c>
      <c r="I101" s="862">
        <f>H101-F101</f>
        <v>0</v>
      </c>
      <c r="J101" s="796"/>
      <c r="K101" s="633"/>
      <c r="L101" s="663"/>
      <c r="M101" s="633"/>
      <c r="N101" s="870"/>
      <c r="O101" s="852">
        <v>16782</v>
      </c>
      <c r="P101" s="633"/>
      <c r="Q101" s="633">
        <v>204771</v>
      </c>
      <c r="R101" s="827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0" t="s">
        <v>68</v>
      </c>
      <c r="C102" s="910" t="s">
        <v>305</v>
      </c>
      <c r="D102" s="910"/>
      <c r="E102" s="981">
        <v>44449</v>
      </c>
      <c r="F102" s="910">
        <v>2719.84</v>
      </c>
      <c r="G102" s="910">
        <v>90</v>
      </c>
      <c r="H102" s="910">
        <v>2719.84</v>
      </c>
      <c r="I102" s="862">
        <f t="shared" si="17"/>
        <v>0</v>
      </c>
      <c r="J102" s="796"/>
      <c r="K102" s="633"/>
      <c r="L102" s="663"/>
      <c r="M102" s="633"/>
      <c r="N102" s="870"/>
      <c r="O102" s="852" t="s">
        <v>328</v>
      </c>
      <c r="P102" s="1035" t="s">
        <v>330</v>
      </c>
      <c r="Q102" s="633">
        <v>367178.4</v>
      </c>
      <c r="R102" s="827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0" t="s">
        <v>322</v>
      </c>
      <c r="C103" s="910" t="s">
        <v>301</v>
      </c>
      <c r="D103" s="910"/>
      <c r="E103" s="981">
        <v>44452</v>
      </c>
      <c r="F103" s="910">
        <v>6683.56</v>
      </c>
      <c r="G103" s="910">
        <v>265</v>
      </c>
      <c r="H103" s="910">
        <v>6683.56</v>
      </c>
      <c r="I103" s="862">
        <f t="shared" si="17"/>
        <v>0</v>
      </c>
      <c r="J103" s="796"/>
      <c r="K103" s="633"/>
      <c r="L103" s="876"/>
      <c r="M103" s="633"/>
      <c r="N103" s="875"/>
      <c r="O103" s="1005">
        <v>16787</v>
      </c>
      <c r="P103" s="633"/>
      <c r="Q103" s="633">
        <v>401013.6</v>
      </c>
      <c r="R103" s="632" t="s">
        <v>353</v>
      </c>
      <c r="S103" s="66">
        <f t="shared" si="14"/>
        <v>401013.6</v>
      </c>
      <c r="T103" s="192">
        <f t="shared" ref="T103:T107" si="18">S103/H103</f>
        <v>59.999999999999993</v>
      </c>
    </row>
    <row r="104" spans="1:20" s="163" customFormat="1" ht="31.5" x14ac:dyDescent="0.25">
      <c r="A104" s="101">
        <v>67</v>
      </c>
      <c r="B104" s="993" t="s">
        <v>68</v>
      </c>
      <c r="C104" s="910" t="s">
        <v>305</v>
      </c>
      <c r="D104" s="910"/>
      <c r="E104" s="981">
        <v>44457</v>
      </c>
      <c r="F104" s="983">
        <v>3120.47</v>
      </c>
      <c r="G104" s="910">
        <v>100</v>
      </c>
      <c r="H104" s="983">
        <v>3120.47</v>
      </c>
      <c r="I104" s="862">
        <f t="shared" si="17"/>
        <v>0</v>
      </c>
      <c r="J104" s="796"/>
      <c r="K104" s="633"/>
      <c r="L104" s="663"/>
      <c r="M104" s="633"/>
      <c r="N104" s="870"/>
      <c r="O104" s="889" t="s">
        <v>549</v>
      </c>
      <c r="P104" s="1081" t="s">
        <v>330</v>
      </c>
      <c r="Q104" s="633">
        <v>421263.45</v>
      </c>
      <c r="R104" s="1080" t="s">
        <v>550</v>
      </c>
      <c r="S104" s="66">
        <f t="shared" si="14"/>
        <v>421263.45</v>
      </c>
      <c r="T104" s="192">
        <f t="shared" si="18"/>
        <v>135</v>
      </c>
    </row>
    <row r="105" spans="1:20" s="163" customFormat="1" ht="28.5" x14ac:dyDescent="0.25">
      <c r="A105" s="101">
        <v>68</v>
      </c>
      <c r="B105" s="910" t="s">
        <v>350</v>
      </c>
      <c r="C105" s="910" t="s">
        <v>120</v>
      </c>
      <c r="D105" s="910"/>
      <c r="E105" s="981">
        <v>44461</v>
      </c>
      <c r="F105" s="983">
        <v>387.1</v>
      </c>
      <c r="G105" s="910">
        <v>30</v>
      </c>
      <c r="H105" s="983">
        <v>387.1</v>
      </c>
      <c r="I105" s="107">
        <f t="shared" si="17"/>
        <v>0</v>
      </c>
      <c r="J105" s="796"/>
      <c r="K105" s="633"/>
      <c r="L105" s="663"/>
      <c r="M105" s="633"/>
      <c r="N105" s="870"/>
      <c r="O105" s="889" t="s">
        <v>351</v>
      </c>
      <c r="P105" s="1003"/>
      <c r="Q105" s="633">
        <v>33677.699999999997</v>
      </c>
      <c r="R105" s="632" t="s">
        <v>379</v>
      </c>
      <c r="S105" s="66">
        <f t="shared" si="14"/>
        <v>33677.699999999997</v>
      </c>
      <c r="T105" s="192">
        <f t="shared" si="18"/>
        <v>86.999999999999986</v>
      </c>
    </row>
    <row r="106" spans="1:20" s="163" customFormat="1" ht="29.25" thickBot="1" x14ac:dyDescent="0.3">
      <c r="A106" s="101">
        <v>69</v>
      </c>
      <c r="B106" s="1217" t="s">
        <v>369</v>
      </c>
      <c r="C106" s="910" t="s">
        <v>370</v>
      </c>
      <c r="D106" s="910"/>
      <c r="E106" s="981">
        <v>44467</v>
      </c>
      <c r="F106" s="983">
        <v>18506.759999999998</v>
      </c>
      <c r="G106" s="910">
        <v>680</v>
      </c>
      <c r="H106" s="983">
        <v>18506.759999999998</v>
      </c>
      <c r="I106" s="107">
        <f t="shared" ref="I106:I107" si="19">H106-F106</f>
        <v>0</v>
      </c>
      <c r="J106" s="796"/>
      <c r="K106" s="633"/>
      <c r="L106" s="663"/>
      <c r="M106" s="633"/>
      <c r="N106" s="870"/>
      <c r="O106" s="889">
        <v>30609</v>
      </c>
      <c r="P106" s="633"/>
      <c r="Q106" s="1216">
        <v>1230699.44</v>
      </c>
      <c r="R106" s="1080" t="s">
        <v>556</v>
      </c>
      <c r="S106" s="66">
        <f t="shared" si="14"/>
        <v>1230699.44</v>
      </c>
      <c r="T106" s="192">
        <f t="shared" si="18"/>
        <v>66.499994596569039</v>
      </c>
    </row>
    <row r="107" spans="1:20" s="163" customFormat="1" ht="28.5" customHeight="1" x14ac:dyDescent="0.3">
      <c r="A107" s="101">
        <v>70</v>
      </c>
      <c r="B107" s="1106" t="s">
        <v>371</v>
      </c>
      <c r="C107" s="1038" t="s">
        <v>45</v>
      </c>
      <c r="D107" s="910"/>
      <c r="E107" s="981">
        <v>44468</v>
      </c>
      <c r="F107" s="983">
        <v>839.9</v>
      </c>
      <c r="G107" s="910">
        <v>185</v>
      </c>
      <c r="H107" s="983">
        <v>839.9</v>
      </c>
      <c r="I107" s="484">
        <f t="shared" si="19"/>
        <v>0</v>
      </c>
      <c r="J107" s="797"/>
      <c r="K107" s="633"/>
      <c r="L107" s="663"/>
      <c r="M107" s="633"/>
      <c r="N107" s="870"/>
      <c r="O107" s="1108" t="s">
        <v>372</v>
      </c>
      <c r="P107" s="888"/>
      <c r="Q107" s="633">
        <v>41995</v>
      </c>
      <c r="R107" s="1103" t="s">
        <v>380</v>
      </c>
      <c r="S107" s="66">
        <f t="shared" si="14"/>
        <v>41995</v>
      </c>
      <c r="T107" s="192">
        <f t="shared" si="18"/>
        <v>50</v>
      </c>
    </row>
    <row r="108" spans="1:20" s="163" customFormat="1" ht="28.5" x14ac:dyDescent="0.25">
      <c r="A108" s="101">
        <v>71</v>
      </c>
      <c r="B108" s="1107"/>
      <c r="C108" s="1038" t="s">
        <v>373</v>
      </c>
      <c r="D108" s="910"/>
      <c r="E108" s="981">
        <v>44468</v>
      </c>
      <c r="F108" s="983">
        <v>50</v>
      </c>
      <c r="G108" s="910">
        <v>5</v>
      </c>
      <c r="H108" s="983">
        <v>50</v>
      </c>
      <c r="I108" s="107">
        <f t="shared" ref="I108:I173" si="20">H108-F108</f>
        <v>0</v>
      </c>
      <c r="J108" s="796"/>
      <c r="K108" s="633"/>
      <c r="L108" s="663"/>
      <c r="M108" s="633"/>
      <c r="N108" s="870"/>
      <c r="O108" s="1109"/>
      <c r="P108" s="888"/>
      <c r="Q108" s="633">
        <v>4250</v>
      </c>
      <c r="R108" s="1104"/>
      <c r="S108" s="66">
        <f t="shared" si="14"/>
        <v>4250</v>
      </c>
      <c r="T108" s="192">
        <f t="shared" ref="T108:T120" si="21">S108/H108</f>
        <v>85</v>
      </c>
    </row>
    <row r="109" spans="1:20" s="163" customFormat="1" ht="18.75" customHeight="1" thickBot="1" x14ac:dyDescent="0.3">
      <c r="A109" s="101">
        <v>72</v>
      </c>
      <c r="B109" s="1107"/>
      <c r="C109" s="1038" t="s">
        <v>374</v>
      </c>
      <c r="D109" s="910"/>
      <c r="E109" s="981">
        <v>44468</v>
      </c>
      <c r="F109" s="983">
        <v>50</v>
      </c>
      <c r="G109" s="910">
        <v>5</v>
      </c>
      <c r="H109" s="983">
        <v>50</v>
      </c>
      <c r="I109" s="107">
        <f t="shared" si="20"/>
        <v>0</v>
      </c>
      <c r="J109" s="796"/>
      <c r="K109" s="633"/>
      <c r="L109" s="663"/>
      <c r="M109" s="633"/>
      <c r="N109" s="870"/>
      <c r="O109" s="1109"/>
      <c r="P109" s="888"/>
      <c r="Q109" s="633">
        <v>5000</v>
      </c>
      <c r="R109" s="1105"/>
      <c r="S109" s="66">
        <f t="shared" si="14"/>
        <v>5000</v>
      </c>
      <c r="T109" s="192">
        <f t="shared" si="21"/>
        <v>100</v>
      </c>
    </row>
    <row r="110" spans="1:20" s="163" customFormat="1" ht="29.25" thickTop="1" x14ac:dyDescent="0.25">
      <c r="A110" s="851">
        <v>73</v>
      </c>
      <c r="B110" s="1112" t="s">
        <v>68</v>
      </c>
      <c r="C110" s="1038" t="s">
        <v>375</v>
      </c>
      <c r="D110" s="910"/>
      <c r="E110" s="981">
        <v>44468</v>
      </c>
      <c r="F110" s="983">
        <v>300</v>
      </c>
      <c r="G110" s="910">
        <v>20</v>
      </c>
      <c r="H110" s="983">
        <v>300</v>
      </c>
      <c r="I110" s="107">
        <f t="shared" si="20"/>
        <v>0</v>
      </c>
      <c r="J110" s="798"/>
      <c r="K110" s="633"/>
      <c r="L110" s="663"/>
      <c r="M110" s="633"/>
      <c r="N110" s="871"/>
      <c r="O110" s="1110" t="s">
        <v>548</v>
      </c>
      <c r="P110" s="1116" t="s">
        <v>330</v>
      </c>
      <c r="Q110" s="633">
        <v>31500</v>
      </c>
      <c r="R110" s="1114" t="s">
        <v>551</v>
      </c>
      <c r="S110" s="66">
        <f t="shared" si="14"/>
        <v>31500</v>
      </c>
      <c r="T110" s="66">
        <f t="shared" si="21"/>
        <v>105</v>
      </c>
    </row>
    <row r="111" spans="1:20" s="163" customFormat="1" ht="18.75" customHeight="1" thickBot="1" x14ac:dyDescent="0.3">
      <c r="A111" s="101">
        <v>74</v>
      </c>
      <c r="B111" s="1113"/>
      <c r="C111" s="1038" t="s">
        <v>376</v>
      </c>
      <c r="D111" s="910"/>
      <c r="E111" s="981">
        <v>44468</v>
      </c>
      <c r="F111" s="983">
        <v>205.81</v>
      </c>
      <c r="G111" s="910">
        <v>7</v>
      </c>
      <c r="H111" s="983">
        <v>205.81</v>
      </c>
      <c r="I111" s="107">
        <f t="shared" si="20"/>
        <v>0</v>
      </c>
      <c r="J111" s="798"/>
      <c r="K111" s="633"/>
      <c r="L111" s="663"/>
      <c r="M111" s="633"/>
      <c r="N111" s="871"/>
      <c r="O111" s="1111"/>
      <c r="P111" s="1117"/>
      <c r="Q111" s="633">
        <v>28401.78</v>
      </c>
      <c r="R111" s="1115"/>
      <c r="S111" s="66">
        <f t="shared" si="14"/>
        <v>28401.78</v>
      </c>
      <c r="T111" s="66">
        <f t="shared" si="21"/>
        <v>138</v>
      </c>
    </row>
    <row r="112" spans="1:20" s="163" customFormat="1" ht="32.25" thickTop="1" x14ac:dyDescent="0.25">
      <c r="A112" s="851">
        <v>75</v>
      </c>
      <c r="B112" s="1215" t="s">
        <v>369</v>
      </c>
      <c r="C112" s="910" t="s">
        <v>370</v>
      </c>
      <c r="D112" s="910"/>
      <c r="E112" s="981">
        <v>44469</v>
      </c>
      <c r="F112" s="983">
        <v>18507</v>
      </c>
      <c r="G112" s="910">
        <v>680</v>
      </c>
      <c r="H112" s="983">
        <v>18506.7585</v>
      </c>
      <c r="I112" s="107">
        <f t="shared" si="20"/>
        <v>-0.24150000000008731</v>
      </c>
      <c r="J112" s="798"/>
      <c r="K112" s="633"/>
      <c r="L112" s="663"/>
      <c r="M112" s="633"/>
      <c r="N112" s="871"/>
      <c r="O112" s="1083">
        <v>30637</v>
      </c>
      <c r="P112" s="635"/>
      <c r="Q112" s="1216">
        <v>1230699.45</v>
      </c>
      <c r="R112" s="1080" t="s">
        <v>557</v>
      </c>
      <c r="S112" s="66">
        <f t="shared" si="14"/>
        <v>1230699.45</v>
      </c>
      <c r="T112" s="66">
        <f t="shared" si="21"/>
        <v>66.500000526834555</v>
      </c>
    </row>
    <row r="113" spans="1:20" s="163" customFormat="1" ht="18.75" x14ac:dyDescent="0.25">
      <c r="A113" s="101">
        <v>76</v>
      </c>
      <c r="B113" s="910"/>
      <c r="C113" s="910"/>
      <c r="D113" s="910"/>
      <c r="E113" s="981"/>
      <c r="F113" s="983"/>
      <c r="G113" s="910"/>
      <c r="H113" s="983"/>
      <c r="I113" s="107">
        <f t="shared" si="20"/>
        <v>0</v>
      </c>
      <c r="J113" s="798"/>
      <c r="K113" s="633"/>
      <c r="L113" s="663"/>
      <c r="M113" s="633"/>
      <c r="N113" s="871"/>
      <c r="O113" s="887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1">
        <v>77</v>
      </c>
      <c r="B114" s="910"/>
      <c r="C114" s="910"/>
      <c r="D114" s="910"/>
      <c r="E114" s="981"/>
      <c r="F114" s="983"/>
      <c r="G114" s="910"/>
      <c r="H114" s="983"/>
      <c r="I114" s="107">
        <f t="shared" si="20"/>
        <v>0</v>
      </c>
      <c r="J114" s="798"/>
      <c r="K114" s="633"/>
      <c r="L114" s="663"/>
      <c r="M114" s="633"/>
      <c r="N114" s="871"/>
      <c r="O114" s="887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0"/>
      <c r="C115" s="910"/>
      <c r="D115" s="910"/>
      <c r="E115" s="981"/>
      <c r="F115" s="983"/>
      <c r="G115" s="910"/>
      <c r="H115" s="983"/>
      <c r="I115" s="107">
        <f t="shared" si="20"/>
        <v>0</v>
      </c>
      <c r="J115" s="798"/>
      <c r="K115" s="633"/>
      <c r="L115" s="663"/>
      <c r="M115" s="633"/>
      <c r="N115" s="871"/>
      <c r="O115" s="887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1">
        <v>79</v>
      </c>
      <c r="B116" s="910"/>
      <c r="C116" s="910"/>
      <c r="D116" s="910"/>
      <c r="E116" s="981"/>
      <c r="F116" s="983"/>
      <c r="G116" s="910"/>
      <c r="H116" s="983"/>
      <c r="I116" s="107">
        <f t="shared" si="20"/>
        <v>0</v>
      </c>
      <c r="J116" s="798"/>
      <c r="K116" s="633"/>
      <c r="L116" s="663"/>
      <c r="M116" s="633"/>
      <c r="N116" s="871"/>
      <c r="O116" s="887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0"/>
      <c r="C117" s="910"/>
      <c r="D117" s="910"/>
      <c r="E117" s="981"/>
      <c r="F117" s="983"/>
      <c r="G117" s="910"/>
      <c r="H117" s="983"/>
      <c r="I117" s="107">
        <f t="shared" si="20"/>
        <v>0</v>
      </c>
      <c r="J117" s="798"/>
      <c r="K117" s="633"/>
      <c r="L117" s="663"/>
      <c r="M117" s="633"/>
      <c r="N117" s="871"/>
      <c r="O117" s="887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1">
        <v>81</v>
      </c>
      <c r="B118" s="910"/>
      <c r="C118" s="910"/>
      <c r="D118" s="910"/>
      <c r="E118" s="981"/>
      <c r="F118" s="983"/>
      <c r="G118" s="910"/>
      <c r="H118" s="983"/>
      <c r="I118" s="107">
        <f t="shared" si="20"/>
        <v>0</v>
      </c>
      <c r="J118" s="798"/>
      <c r="K118" s="633"/>
      <c r="L118" s="663"/>
      <c r="M118" s="633"/>
      <c r="N118" s="871"/>
      <c r="O118" s="887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0"/>
      <c r="C119" s="910"/>
      <c r="D119" s="910"/>
      <c r="E119" s="981"/>
      <c r="F119" s="983"/>
      <c r="G119" s="910"/>
      <c r="H119" s="983"/>
      <c r="I119" s="107">
        <f t="shared" si="20"/>
        <v>0</v>
      </c>
      <c r="J119" s="798"/>
      <c r="K119" s="633"/>
      <c r="L119" s="663"/>
      <c r="M119" s="633"/>
      <c r="N119" s="872"/>
      <c r="O119" s="887"/>
      <c r="P119" s="635"/>
      <c r="Q119" s="633"/>
      <c r="R119" s="899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1">
        <v>83</v>
      </c>
      <c r="B120" s="910"/>
      <c r="C120" s="910"/>
      <c r="D120" s="910"/>
      <c r="E120" s="981"/>
      <c r="F120" s="983"/>
      <c r="G120" s="910"/>
      <c r="H120" s="983"/>
      <c r="I120" s="107">
        <f t="shared" si="20"/>
        <v>0</v>
      </c>
      <c r="J120" s="812"/>
      <c r="K120" s="633"/>
      <c r="L120" s="663"/>
      <c r="M120" s="633"/>
      <c r="N120" s="873"/>
      <c r="O120" s="889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0"/>
      <c r="C121" s="910"/>
      <c r="D121" s="910"/>
      <c r="E121" s="981"/>
      <c r="F121" s="983"/>
      <c r="G121" s="910"/>
      <c r="H121" s="983"/>
      <c r="I121" s="107">
        <f t="shared" si="20"/>
        <v>0</v>
      </c>
      <c r="J121" s="812"/>
      <c r="K121" s="633"/>
      <c r="L121" s="663"/>
      <c r="M121" s="633"/>
      <c r="N121" s="874"/>
      <c r="O121" s="889"/>
      <c r="P121" s="888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1">
        <v>85</v>
      </c>
      <c r="B122" s="910"/>
      <c r="C122" s="910"/>
      <c r="D122" s="910"/>
      <c r="E122" s="981"/>
      <c r="F122" s="983"/>
      <c r="G122" s="910"/>
      <c r="H122" s="983"/>
      <c r="I122" s="107">
        <f t="shared" si="20"/>
        <v>0</v>
      </c>
      <c r="J122" s="576"/>
      <c r="K122" s="633"/>
      <c r="L122" s="663"/>
      <c r="M122" s="633"/>
      <c r="N122" s="875"/>
      <c r="O122" s="887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0"/>
      <c r="C123" s="910"/>
      <c r="D123" s="910"/>
      <c r="E123" s="981"/>
      <c r="F123" s="983"/>
      <c r="G123" s="910"/>
      <c r="H123" s="983"/>
      <c r="I123" s="107">
        <f t="shared" si="20"/>
        <v>0</v>
      </c>
      <c r="J123" s="796"/>
      <c r="K123" s="633"/>
      <c r="L123" s="663"/>
      <c r="M123" s="633"/>
      <c r="N123" s="870"/>
      <c r="O123" s="887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1">
        <v>87</v>
      </c>
      <c r="B124" s="910"/>
      <c r="C124" s="910"/>
      <c r="D124" s="910"/>
      <c r="E124" s="981"/>
      <c r="F124" s="983"/>
      <c r="G124" s="910"/>
      <c r="H124" s="983"/>
      <c r="I124" s="107">
        <f t="shared" si="20"/>
        <v>0</v>
      </c>
      <c r="J124" s="796"/>
      <c r="K124" s="633"/>
      <c r="L124" s="663"/>
      <c r="M124" s="633"/>
      <c r="N124" s="870"/>
      <c r="O124" s="887"/>
      <c r="P124" s="633"/>
      <c r="Q124" s="633"/>
      <c r="R124" s="827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0"/>
      <c r="C125" s="910"/>
      <c r="D125" s="910"/>
      <c r="E125" s="981"/>
      <c r="F125" s="983"/>
      <c r="G125" s="910"/>
      <c r="H125" s="983"/>
      <c r="I125" s="107">
        <f t="shared" si="20"/>
        <v>0</v>
      </c>
      <c r="J125" s="576"/>
      <c r="K125" s="633"/>
      <c r="L125" s="663"/>
      <c r="M125" s="633"/>
      <c r="N125" s="870"/>
      <c r="O125" s="890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1">
        <v>89</v>
      </c>
      <c r="B126" s="910"/>
      <c r="C126" s="910"/>
      <c r="D126" s="910"/>
      <c r="E126" s="981"/>
      <c r="F126" s="983"/>
      <c r="G126" s="910"/>
      <c r="H126" s="983"/>
      <c r="I126" s="107">
        <f t="shared" si="20"/>
        <v>0</v>
      </c>
      <c r="J126" s="596"/>
      <c r="K126" s="633"/>
      <c r="L126" s="663"/>
      <c r="M126" s="633"/>
      <c r="N126" s="870"/>
      <c r="O126" s="890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0"/>
      <c r="C127" s="910"/>
      <c r="D127" s="910"/>
      <c r="E127" s="981"/>
      <c r="F127" s="983"/>
      <c r="G127" s="910"/>
      <c r="H127" s="983"/>
      <c r="I127" s="107">
        <f t="shared" si="20"/>
        <v>0</v>
      </c>
      <c r="J127" s="596"/>
      <c r="K127" s="633"/>
      <c r="L127" s="663"/>
      <c r="M127" s="633"/>
      <c r="N127" s="870"/>
      <c r="O127" s="890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1">
        <v>91</v>
      </c>
      <c r="B128" s="910"/>
      <c r="C128" s="910"/>
      <c r="D128" s="910"/>
      <c r="E128" s="981"/>
      <c r="F128" s="983"/>
      <c r="G128" s="910"/>
      <c r="H128" s="983"/>
      <c r="I128" s="297">
        <f t="shared" si="20"/>
        <v>0</v>
      </c>
      <c r="J128" s="799"/>
      <c r="K128" s="800"/>
      <c r="L128" s="637"/>
      <c r="M128" s="800"/>
      <c r="N128" s="904"/>
      <c r="O128" s="928"/>
      <c r="P128" s="853"/>
      <c r="Q128" s="800"/>
      <c r="R128" s="854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3"/>
      <c r="F129" s="616"/>
      <c r="G129" s="617"/>
      <c r="H129" s="618"/>
      <c r="I129" s="297">
        <f t="shared" si="20"/>
        <v>0</v>
      </c>
      <c r="J129" s="799"/>
      <c r="K129" s="800"/>
      <c r="L129" s="637"/>
      <c r="M129" s="800"/>
      <c r="N129" s="904"/>
      <c r="O129" s="928"/>
      <c r="P129" s="924"/>
      <c r="Q129" s="800"/>
      <c r="R129" s="854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1">
        <v>93</v>
      </c>
      <c r="B130" s="619"/>
      <c r="C130" s="620"/>
      <c r="D130" s="615"/>
      <c r="E130" s="823"/>
      <c r="F130" s="616"/>
      <c r="G130" s="617"/>
      <c r="H130" s="618"/>
      <c r="I130" s="297">
        <f t="shared" si="20"/>
        <v>0</v>
      </c>
      <c r="J130" s="799"/>
      <c r="K130" s="800"/>
      <c r="L130" s="637"/>
      <c r="M130" s="800"/>
      <c r="N130" s="904"/>
      <c r="O130" s="928"/>
      <c r="P130" s="853"/>
      <c r="Q130" s="800"/>
      <c r="R130" s="854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3"/>
      <c r="F131" s="616"/>
      <c r="G131" s="617"/>
      <c r="H131" s="618"/>
      <c r="I131" s="297">
        <f t="shared" si="20"/>
        <v>0</v>
      </c>
      <c r="J131" s="799"/>
      <c r="K131" s="800"/>
      <c r="L131" s="637"/>
      <c r="M131" s="800"/>
      <c r="N131" s="904"/>
      <c r="O131" s="929"/>
      <c r="P131" s="853"/>
      <c r="Q131" s="800"/>
      <c r="R131" s="854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1">
        <v>95</v>
      </c>
      <c r="B132" s="596"/>
      <c r="C132" s="576"/>
      <c r="D132" s="615"/>
      <c r="E132" s="823"/>
      <c r="F132" s="616"/>
      <c r="G132" s="617"/>
      <c r="H132" s="618"/>
      <c r="I132" s="297">
        <f t="shared" si="20"/>
        <v>0</v>
      </c>
      <c r="J132" s="799"/>
      <c r="K132" s="800"/>
      <c r="L132" s="637"/>
      <c r="M132" s="800"/>
      <c r="N132" s="904"/>
      <c r="O132" s="929"/>
      <c r="P132" s="853"/>
      <c r="Q132" s="800"/>
      <c r="R132" s="854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3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28"/>
      <c r="P133" s="853"/>
      <c r="Q133" s="800"/>
      <c r="R133" s="854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3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58"/>
      <c r="P134" s="925"/>
      <c r="Q134" s="926"/>
      <c r="R134" s="927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3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58"/>
      <c r="P135" s="853"/>
      <c r="Q135" s="800"/>
      <c r="R135" s="854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3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58"/>
      <c r="P136" s="853"/>
      <c r="Q136" s="800"/>
      <c r="R136" s="854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3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58"/>
      <c r="P137" s="853"/>
      <c r="Q137" s="800"/>
      <c r="R137" s="854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3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58"/>
      <c r="P138" s="853"/>
      <c r="Q138" s="800"/>
      <c r="R138" s="854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3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58"/>
      <c r="P139" s="853"/>
      <c r="Q139" s="800"/>
      <c r="R139" s="854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3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58"/>
      <c r="P140" s="853"/>
      <c r="Q140" s="800"/>
      <c r="R140" s="854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3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58"/>
      <c r="P141" s="853"/>
      <c r="Q141" s="800"/>
      <c r="R141" s="854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3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58"/>
      <c r="P142" s="853"/>
      <c r="Q142" s="800"/>
      <c r="R142" s="854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3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58"/>
      <c r="P143" s="853"/>
      <c r="Q143" s="800"/>
      <c r="R143" s="854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3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58"/>
      <c r="P144" s="853"/>
      <c r="Q144" s="800"/>
      <c r="R144" s="854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3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58"/>
      <c r="P145" s="853"/>
      <c r="Q145" s="800"/>
      <c r="R145" s="854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3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58"/>
      <c r="P146" s="853"/>
      <c r="Q146" s="800"/>
      <c r="R146" s="854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3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58"/>
      <c r="P147" s="853"/>
      <c r="Q147" s="800"/>
      <c r="R147" s="854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0"/>
      <c r="F148" s="724"/>
      <c r="G148" s="725"/>
      <c r="H148" s="726"/>
      <c r="I148" s="297">
        <f t="shared" si="20"/>
        <v>0</v>
      </c>
      <c r="J148" s="277"/>
      <c r="K148" s="259"/>
      <c r="L148" s="317"/>
      <c r="M148" s="258"/>
      <c r="N148" s="597"/>
      <c r="O148" s="658"/>
      <c r="P148" s="853"/>
      <c r="Q148" s="800"/>
      <c r="R148" s="854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0"/>
      <c r="F149" s="724"/>
      <c r="G149" s="725"/>
      <c r="H149" s="726"/>
      <c r="I149" s="297">
        <f t="shared" si="20"/>
        <v>0</v>
      </c>
      <c r="J149" s="277"/>
      <c r="K149" s="259"/>
      <c r="L149" s="317"/>
      <c r="M149" s="258"/>
      <c r="N149" s="597"/>
      <c r="O149" s="658"/>
      <c r="P149" s="853"/>
      <c r="Q149" s="800"/>
      <c r="R149" s="854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0"/>
      <c r="F150" s="724"/>
      <c r="G150" s="725"/>
      <c r="H150" s="726"/>
      <c r="I150" s="297">
        <f t="shared" si="20"/>
        <v>0</v>
      </c>
      <c r="J150" s="277"/>
      <c r="K150" s="259"/>
      <c r="L150" s="317"/>
      <c r="M150" s="258"/>
      <c r="N150" s="597"/>
      <c r="O150" s="658"/>
      <c r="P150" s="853"/>
      <c r="Q150" s="800"/>
      <c r="R150" s="854"/>
      <c r="S150" s="66"/>
      <c r="T150" s="66"/>
    </row>
    <row r="151" spans="1:20" s="163" customFormat="1" x14ac:dyDescent="0.25">
      <c r="A151" s="101"/>
      <c r="B151" s="723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58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58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58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58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58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58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58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59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59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59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0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0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0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0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0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0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0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0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0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0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0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0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4"/>
      <c r="F173" s="810"/>
      <c r="G173" s="101"/>
      <c r="H173" s="588"/>
      <c r="I173" s="107">
        <f t="shared" si="20"/>
        <v>0</v>
      </c>
      <c r="J173" s="133"/>
      <c r="K173" s="175"/>
      <c r="L173" s="736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17" t="s">
        <v>31</v>
      </c>
      <c r="G174" s="73">
        <f>SUM(G5:G173)</f>
        <v>3266</v>
      </c>
      <c r="H174" s="590">
        <f>SUM(H3:H173)</f>
        <v>492113.78849999997</v>
      </c>
      <c r="I174" s="863">
        <f>PIERNA!I37</f>
        <v>0</v>
      </c>
      <c r="J174" s="46"/>
      <c r="K174" s="177">
        <f>SUM(K5:K173)</f>
        <v>223860</v>
      </c>
      <c r="L174" s="737"/>
      <c r="M174" s="177">
        <f>SUM(M5:M173)</f>
        <v>603200</v>
      </c>
      <c r="N174" s="499"/>
      <c r="O174" s="660"/>
      <c r="P174" s="120"/>
      <c r="Q174" s="178">
        <f>SUM(Q5:Q173)</f>
        <v>17507067.55906</v>
      </c>
      <c r="R174" s="158"/>
      <c r="S174" s="189">
        <f>Q174+M174+K174</f>
        <v>18334127.55906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38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2">
    <mergeCell ref="Q1:Q2"/>
    <mergeCell ref="K1:K2"/>
    <mergeCell ref="M1:M2"/>
    <mergeCell ref="B98:B99"/>
    <mergeCell ref="O98:O99"/>
    <mergeCell ref="R107:R109"/>
    <mergeCell ref="B107:B109"/>
    <mergeCell ref="O107:O109"/>
    <mergeCell ref="O110:O111"/>
    <mergeCell ref="B110:B111"/>
    <mergeCell ref="R110:R111"/>
    <mergeCell ref="P110:P11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5" ht="16.5" thickBot="1" x14ac:dyDescent="0.3">
      <c r="K2" s="793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50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50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28">
        <f>E5+E6-F8+E4</f>
        <v>0</v>
      </c>
      <c r="J8" s="855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28">
        <f>I8-F9</f>
        <v>0</v>
      </c>
      <c r="J9" s="855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28">
        <f t="shared" ref="I10:I27" si="3">I9-F10</f>
        <v>0</v>
      </c>
      <c r="J10" s="855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28">
        <f t="shared" si="3"/>
        <v>0</v>
      </c>
      <c r="J11" s="855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28">
        <f t="shared" si="3"/>
        <v>0</v>
      </c>
      <c r="J12" s="855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0">
        <f t="shared" si="3"/>
        <v>0</v>
      </c>
      <c r="J13" s="855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0">
        <f t="shared" si="3"/>
        <v>0</v>
      </c>
      <c r="J14" s="855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0">
        <f t="shared" si="3"/>
        <v>0</v>
      </c>
      <c r="J15" s="855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1">
        <f t="shared" si="3"/>
        <v>0</v>
      </c>
      <c r="J16" s="82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1">
        <f t="shared" si="3"/>
        <v>0</v>
      </c>
      <c r="J17" s="82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1">
        <f t="shared" si="3"/>
        <v>0</v>
      </c>
      <c r="J18" s="82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1">
        <f t="shared" si="3"/>
        <v>0</v>
      </c>
      <c r="J19" s="82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1">
        <f t="shared" si="3"/>
        <v>0</v>
      </c>
      <c r="J20" s="82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1">
        <f t="shared" si="3"/>
        <v>0</v>
      </c>
      <c r="J21" s="82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1">
        <f t="shared" si="3"/>
        <v>0</v>
      </c>
      <c r="J22" s="82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1">
        <f t="shared" si="3"/>
        <v>0</v>
      </c>
      <c r="J23" s="82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1">
        <f t="shared" si="3"/>
        <v>0</v>
      </c>
      <c r="J24" s="82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1">
        <f t="shared" si="3"/>
        <v>0</v>
      </c>
      <c r="J25" s="82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1">
        <f t="shared" si="3"/>
        <v>0</v>
      </c>
      <c r="J26" s="82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2">
        <f t="shared" si="3"/>
        <v>0</v>
      </c>
      <c r="J27" s="82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3"/>
      <c r="J28" s="83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28" t="s">
        <v>21</v>
      </c>
      <c r="E31" s="1129"/>
      <c r="F31" s="147">
        <f>E4+E5-F29+E6</f>
        <v>0</v>
      </c>
    </row>
    <row r="32" spans="1:10" ht="15.75" thickBot="1" x14ac:dyDescent="0.3">
      <c r="A32" s="129"/>
      <c r="D32" s="687" t="s">
        <v>4</v>
      </c>
      <c r="E32" s="688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5"/>
    <col min="10" max="10" width="17.5703125" customWidth="1"/>
  </cols>
  <sheetData>
    <row r="1" spans="1:11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1" ht="16.5" thickBot="1" x14ac:dyDescent="0.3">
      <c r="K2" s="793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06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07">
        <f>E5+E6-F8+E4</f>
        <v>0</v>
      </c>
      <c r="J8" s="855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07">
        <f>I8-F9</f>
        <v>0</v>
      </c>
      <c r="J9" s="855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07">
        <f t="shared" ref="I10:I27" si="4">I9-F10</f>
        <v>0</v>
      </c>
      <c r="J10" s="855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07">
        <f t="shared" si="4"/>
        <v>0</v>
      </c>
      <c r="J11" s="855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07">
        <f t="shared" si="4"/>
        <v>0</v>
      </c>
      <c r="J12" s="855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07">
        <f t="shared" si="4"/>
        <v>0</v>
      </c>
      <c r="J13" s="855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07">
        <f t="shared" si="4"/>
        <v>0</v>
      </c>
      <c r="J14" s="855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07">
        <f t="shared" si="4"/>
        <v>0</v>
      </c>
      <c r="J15" s="855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08">
        <f t="shared" si="4"/>
        <v>0</v>
      </c>
      <c r="J16" s="82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08">
        <f t="shared" si="4"/>
        <v>0</v>
      </c>
      <c r="J17" s="82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08">
        <f t="shared" si="4"/>
        <v>0</v>
      </c>
      <c r="J18" s="82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08">
        <f t="shared" si="4"/>
        <v>0</v>
      </c>
      <c r="J19" s="82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08">
        <f t="shared" si="4"/>
        <v>0</v>
      </c>
      <c r="J20" s="82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08">
        <f t="shared" si="4"/>
        <v>0</v>
      </c>
      <c r="J21" s="82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08">
        <f t="shared" si="4"/>
        <v>0</v>
      </c>
      <c r="J22" s="82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08">
        <f t="shared" si="4"/>
        <v>0</v>
      </c>
      <c r="J23" s="82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08">
        <f t="shared" si="4"/>
        <v>0</v>
      </c>
      <c r="J24" s="82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08">
        <f t="shared" si="4"/>
        <v>0</v>
      </c>
      <c r="J25" s="82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08">
        <f t="shared" si="4"/>
        <v>0</v>
      </c>
      <c r="J26" s="82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08">
        <f t="shared" si="4"/>
        <v>0</v>
      </c>
      <c r="J27" s="82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09"/>
      <c r="J28" s="83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28" t="s">
        <v>21</v>
      </c>
      <c r="E31" s="1129"/>
      <c r="F31" s="147">
        <f>E4+E5-F29+E6</f>
        <v>0</v>
      </c>
    </row>
    <row r="32" spans="1:10" ht="16.5" thickBot="1" x14ac:dyDescent="0.3">
      <c r="A32" s="129"/>
      <c r="D32" s="902" t="s">
        <v>4</v>
      </c>
      <c r="E32" s="90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32"/>
      <c r="B1" s="1132"/>
      <c r="C1" s="1132"/>
      <c r="D1" s="1132"/>
      <c r="E1" s="1132"/>
      <c r="F1" s="1132"/>
      <c r="G1" s="1132"/>
      <c r="H1" s="389">
        <v>1</v>
      </c>
      <c r="I1" s="678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69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79"/>
    </row>
    <row r="4" spans="1:10" ht="15.75" thickTop="1" x14ac:dyDescent="0.25">
      <c r="A4" s="76"/>
      <c r="B4" s="76"/>
      <c r="C4" s="664"/>
      <c r="D4" s="268"/>
      <c r="E4" s="266"/>
      <c r="F4" s="263"/>
      <c r="G4" s="850"/>
      <c r="H4" s="159"/>
      <c r="I4" s="683"/>
    </row>
    <row r="5" spans="1:10" ht="18.75" customHeight="1" thickBot="1" x14ac:dyDescent="0.3">
      <c r="A5" s="847"/>
      <c r="B5" s="777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0"/>
    </row>
    <row r="6" spans="1:10" ht="15.75" thickBot="1" x14ac:dyDescent="0.3">
      <c r="A6" s="270"/>
      <c r="B6" s="777"/>
      <c r="C6" s="669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4"/>
      <c r="C7" s="669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1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69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69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69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69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69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69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69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69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69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69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69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69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69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28" t="s">
        <v>21</v>
      </c>
      <c r="E32" s="1129"/>
      <c r="F32" s="147">
        <f>G5-F30</f>
        <v>0</v>
      </c>
    </row>
    <row r="33" spans="1:6" ht="15.75" thickBot="1" x14ac:dyDescent="0.3">
      <c r="A33" s="129"/>
      <c r="D33" s="848" t="s">
        <v>4</v>
      </c>
      <c r="E33" s="849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8" t="s">
        <v>253</v>
      </c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2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6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6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6">
        <f>B9-C10</f>
        <v>5</v>
      </c>
      <c r="C10" s="263"/>
      <c r="D10" s="950"/>
      <c r="E10" s="953"/>
      <c r="F10" s="954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6">
        <f t="shared" ref="B11:B25" si="2">B10-C11</f>
        <v>5</v>
      </c>
      <c r="C11" s="263"/>
      <c r="D11" s="950"/>
      <c r="E11" s="953"/>
      <c r="F11" s="949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6">
        <f t="shared" si="2"/>
        <v>5</v>
      </c>
      <c r="C12" s="263"/>
      <c r="D12" s="950"/>
      <c r="E12" s="953"/>
      <c r="F12" s="949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6">
        <f t="shared" si="2"/>
        <v>5</v>
      </c>
      <c r="C13" s="263"/>
      <c r="D13" s="470"/>
      <c r="E13" s="966"/>
      <c r="F13" s="965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6">
        <f>B13-C14</f>
        <v>5</v>
      </c>
      <c r="C14" s="263"/>
      <c r="D14" s="470"/>
      <c r="E14" s="966"/>
      <c r="F14" s="965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6">
        <f t="shared" ref="B15:B22" si="3">B14-C15</f>
        <v>5</v>
      </c>
      <c r="C15" s="263"/>
      <c r="D15" s="470"/>
      <c r="E15" s="966"/>
      <c r="F15" s="965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6">
        <f t="shared" si="3"/>
        <v>5</v>
      </c>
      <c r="C16" s="263"/>
      <c r="D16" s="470"/>
      <c r="E16" s="966"/>
      <c r="F16" s="965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6">
        <f t="shared" si="3"/>
        <v>5</v>
      </c>
      <c r="C17" s="263"/>
      <c r="D17" s="470"/>
      <c r="E17" s="966"/>
      <c r="F17" s="965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6">
        <f t="shared" si="3"/>
        <v>5</v>
      </c>
      <c r="C18" s="263"/>
      <c r="D18" s="470"/>
      <c r="E18" s="966"/>
      <c r="F18" s="965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6">
        <f t="shared" si="3"/>
        <v>5</v>
      </c>
      <c r="C19" s="263"/>
      <c r="D19" s="470"/>
      <c r="E19" s="966"/>
      <c r="F19" s="965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6">
        <f t="shared" si="3"/>
        <v>5</v>
      </c>
      <c r="C20" s="263"/>
      <c r="D20" s="470"/>
      <c r="E20" s="966"/>
      <c r="F20" s="965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6">
        <f t="shared" si="3"/>
        <v>5</v>
      </c>
      <c r="C21" s="263"/>
      <c r="D21" s="742"/>
      <c r="E21" s="896"/>
      <c r="F21" s="892">
        <f t="shared" si="0"/>
        <v>0</v>
      </c>
      <c r="G21" s="743"/>
      <c r="H21" s="744"/>
      <c r="I21" s="47">
        <f t="shared" si="1"/>
        <v>25</v>
      </c>
    </row>
    <row r="22" spans="1:9" x14ac:dyDescent="0.25">
      <c r="B22" s="746">
        <f t="shared" si="3"/>
        <v>5</v>
      </c>
      <c r="C22" s="284"/>
      <c r="D22" s="742"/>
      <c r="E22" s="896"/>
      <c r="F22" s="892">
        <f t="shared" si="0"/>
        <v>0</v>
      </c>
      <c r="G22" s="743"/>
      <c r="H22" s="744"/>
      <c r="I22" s="47">
        <f t="shared" si="1"/>
        <v>25</v>
      </c>
    </row>
    <row r="23" spans="1:9" x14ac:dyDescent="0.25">
      <c r="B23" s="746">
        <f t="shared" si="2"/>
        <v>5</v>
      </c>
      <c r="C23" s="15"/>
      <c r="D23" s="762">
        <v>0</v>
      </c>
      <c r="E23" s="896"/>
      <c r="F23" s="892">
        <f t="shared" si="0"/>
        <v>0</v>
      </c>
      <c r="G23" s="743"/>
      <c r="H23" s="744"/>
      <c r="I23" s="283">
        <f t="shared" si="1"/>
        <v>25</v>
      </c>
    </row>
    <row r="24" spans="1:9" x14ac:dyDescent="0.25">
      <c r="B24" s="746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6">
        <f t="shared" si="2"/>
        <v>5</v>
      </c>
      <c r="C25" s="37"/>
      <c r="D25" s="70">
        <v>0</v>
      </c>
      <c r="E25" s="233"/>
      <c r="F25" s="801">
        <f t="shared" si="0"/>
        <v>0</v>
      </c>
      <c r="G25" s="802"/>
      <c r="H25" s="803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28" t="s">
        <v>21</v>
      </c>
      <c r="E28" s="1129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5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0" t="s">
        <v>7</v>
      </c>
      <c r="C8" s="751" t="s">
        <v>8</v>
      </c>
      <c r="D8" s="752" t="s">
        <v>17</v>
      </c>
      <c r="E8" s="753" t="s">
        <v>2</v>
      </c>
      <c r="F8" s="754" t="s">
        <v>18</v>
      </c>
      <c r="G8" s="749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5"/>
      <c r="D9" s="756"/>
      <c r="E9" s="757"/>
      <c r="F9" s="758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6"/>
      <c r="E10" s="938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6"/>
      <c r="E11" s="938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6">
        <v>0</v>
      </c>
      <c r="E12" s="938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6">
        <v>0</v>
      </c>
      <c r="E13" s="938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6">
        <v>0</v>
      </c>
      <c r="E14" s="938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6">
        <v>0</v>
      </c>
      <c r="E15" s="938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6">
        <v>0</v>
      </c>
      <c r="E16" s="938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6">
        <v>0</v>
      </c>
      <c r="E17" s="938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6">
        <v>0</v>
      </c>
      <c r="E18" s="938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6">
        <v>0</v>
      </c>
      <c r="E19" s="938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6">
        <v>0</v>
      </c>
      <c r="E20" s="527"/>
      <c r="F20" s="676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6">
        <v>0</v>
      </c>
      <c r="E21" s="527"/>
      <c r="F21" s="676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6">
        <v>0</v>
      </c>
      <c r="E22" s="527"/>
      <c r="F22" s="676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6">
        <v>0</v>
      </c>
      <c r="E23" s="527"/>
      <c r="F23" s="676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6">
        <v>0</v>
      </c>
      <c r="E24" s="527"/>
      <c r="F24" s="676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6">
        <v>0</v>
      </c>
      <c r="E25" s="527"/>
      <c r="F25" s="676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6">
        <v>0</v>
      </c>
      <c r="E26" s="527"/>
      <c r="F26" s="676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6">
        <f t="shared" ref="D27:D28" si="3">C27*B27</f>
        <v>0</v>
      </c>
      <c r="E27" s="527"/>
      <c r="F27" s="676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6">
        <f t="shared" si="3"/>
        <v>0</v>
      </c>
      <c r="E28" s="527"/>
      <c r="F28" s="676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59"/>
      <c r="D29" s="760">
        <f>B29*C29</f>
        <v>0</v>
      </c>
      <c r="E29" s="761"/>
      <c r="F29" s="676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8" t="s">
        <v>21</v>
      </c>
      <c r="E32" s="1129"/>
      <c r="F32" s="147">
        <f>E5-F30+E6+E7</f>
        <v>0</v>
      </c>
    </row>
    <row r="33" spans="1:6" ht="15.75" thickBot="1" x14ac:dyDescent="0.3">
      <c r="A33" s="129"/>
      <c r="D33" s="936" t="s">
        <v>4</v>
      </c>
      <c r="E33" s="93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1"/>
    </row>
    <row r="6" spans="1:8" ht="15.75" customHeight="1" x14ac:dyDescent="0.25">
      <c r="A6" s="1136"/>
      <c r="B6" s="1151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36"/>
      <c r="B7" s="1152"/>
      <c r="C7" s="586"/>
      <c r="D7" s="336"/>
      <c r="E7" s="560"/>
      <c r="F7" s="263"/>
    </row>
    <row r="8" spans="1:8" ht="16.5" customHeight="1" thickBot="1" x14ac:dyDescent="0.3">
      <c r="A8" s="719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6"/>
      <c r="F10" s="857">
        <f>D10</f>
        <v>0</v>
      </c>
      <c r="G10" s="858"/>
      <c r="H10" s="859"/>
    </row>
    <row r="11" spans="1:8" x14ac:dyDescent="0.25">
      <c r="B11" s="563">
        <f>B10-C11</f>
        <v>0</v>
      </c>
      <c r="C11" s="15"/>
      <c r="D11" s="333">
        <v>0</v>
      </c>
      <c r="E11" s="856"/>
      <c r="F11" s="857">
        <f>D11</f>
        <v>0</v>
      </c>
      <c r="G11" s="858"/>
      <c r="H11" s="859"/>
    </row>
    <row r="12" spans="1:8" x14ac:dyDescent="0.25">
      <c r="B12" s="563">
        <f t="shared" ref="B12:B27" si="0">B11-C12</f>
        <v>0</v>
      </c>
      <c r="C12" s="15"/>
      <c r="D12" s="333">
        <v>0</v>
      </c>
      <c r="E12" s="856"/>
      <c r="F12" s="857">
        <f>D12</f>
        <v>0</v>
      </c>
      <c r="G12" s="858"/>
      <c r="H12" s="859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6"/>
      <c r="F13" s="857">
        <f>D13</f>
        <v>0</v>
      </c>
      <c r="G13" s="858"/>
      <c r="H13" s="859"/>
    </row>
    <row r="14" spans="1:8" x14ac:dyDescent="0.25">
      <c r="B14" s="563">
        <f t="shared" si="0"/>
        <v>0</v>
      </c>
      <c r="C14" s="15"/>
      <c r="D14" s="333">
        <v>0</v>
      </c>
      <c r="E14" s="856"/>
      <c r="F14" s="857">
        <f t="shared" ref="F14:F27" si="1">D14</f>
        <v>0</v>
      </c>
      <c r="G14" s="858"/>
      <c r="H14" s="859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6"/>
      <c r="F15" s="857">
        <f t="shared" si="1"/>
        <v>0</v>
      </c>
      <c r="G15" s="858"/>
      <c r="H15" s="859"/>
    </row>
    <row r="16" spans="1:8" x14ac:dyDescent="0.25">
      <c r="B16" s="563">
        <f t="shared" si="0"/>
        <v>0</v>
      </c>
      <c r="C16" s="15"/>
      <c r="D16" s="333">
        <v>0</v>
      </c>
      <c r="E16" s="856"/>
      <c r="F16" s="857">
        <f t="shared" si="1"/>
        <v>0</v>
      </c>
      <c r="G16" s="858"/>
      <c r="H16" s="859"/>
    </row>
    <row r="17" spans="1:8" x14ac:dyDescent="0.25">
      <c r="B17" s="563">
        <f t="shared" si="0"/>
        <v>0</v>
      </c>
      <c r="C17" s="15"/>
      <c r="D17" s="333">
        <v>0</v>
      </c>
      <c r="E17" s="856"/>
      <c r="F17" s="857">
        <f t="shared" si="1"/>
        <v>0</v>
      </c>
      <c r="G17" s="858"/>
      <c r="H17" s="859"/>
    </row>
    <row r="18" spans="1:8" x14ac:dyDescent="0.25">
      <c r="B18" s="563">
        <f t="shared" si="0"/>
        <v>0</v>
      </c>
      <c r="C18" s="15"/>
      <c r="D18" s="333">
        <v>0</v>
      </c>
      <c r="E18" s="856"/>
      <c r="F18" s="857">
        <f t="shared" si="1"/>
        <v>0</v>
      </c>
      <c r="G18" s="858"/>
      <c r="H18" s="859"/>
    </row>
    <row r="19" spans="1:8" x14ac:dyDescent="0.25">
      <c r="B19" s="563">
        <f t="shared" si="0"/>
        <v>0</v>
      </c>
      <c r="C19" s="15"/>
      <c r="D19" s="333">
        <v>0</v>
      </c>
      <c r="E19" s="856"/>
      <c r="F19" s="857">
        <f t="shared" si="1"/>
        <v>0</v>
      </c>
      <c r="G19" s="858"/>
      <c r="H19" s="859"/>
    </row>
    <row r="20" spans="1:8" x14ac:dyDescent="0.25">
      <c r="B20" s="563">
        <f t="shared" si="0"/>
        <v>0</v>
      </c>
      <c r="C20" s="15"/>
      <c r="D20" s="333">
        <v>0</v>
      </c>
      <c r="E20" s="856"/>
      <c r="F20" s="857">
        <f t="shared" si="1"/>
        <v>0</v>
      </c>
      <c r="G20" s="858"/>
      <c r="H20" s="859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28" t="s">
        <v>21</v>
      </c>
      <c r="E30" s="1129"/>
      <c r="F30" s="147">
        <f>E5+E6-F28+E7+E4+E8</f>
        <v>0</v>
      </c>
    </row>
    <row r="31" spans="1:8" ht="15.75" thickBot="1" x14ac:dyDescent="0.3">
      <c r="A31" s="129"/>
      <c r="D31" s="717" t="s">
        <v>4</v>
      </c>
      <c r="E31" s="718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L1" zoomScale="98" zoomScaleNormal="98" workbookViewId="0">
      <pane xSplit="1" ySplit="8" topLeftCell="AA21" activePane="bottomRight" state="frozen"/>
      <selection activeCell="L1" sqref="L1"/>
      <selection pane="topRight" activeCell="M1" sqref="M1"/>
      <selection pane="bottomLeft" activeCell="L9" sqref="L9"/>
      <selection pane="bottomRight" activeCell="AE29" sqref="AE29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53" t="s">
        <v>268</v>
      </c>
      <c r="B1" s="1153"/>
      <c r="C1" s="1153"/>
      <c r="D1" s="1153"/>
      <c r="E1" s="1153"/>
      <c r="F1" s="1153"/>
      <c r="G1" s="1153"/>
      <c r="H1" s="1153"/>
      <c r="I1" s="1153"/>
      <c r="J1" s="1153"/>
      <c r="K1" s="977">
        <v>1</v>
      </c>
      <c r="M1" s="1153" t="str">
        <f>A1</f>
        <v>INVENTARIO    DEL MES DE AGOSTO DEL  2021</v>
      </c>
      <c r="N1" s="1153"/>
      <c r="O1" s="1153"/>
      <c r="P1" s="1153"/>
      <c r="Q1" s="1153"/>
      <c r="R1" s="1153"/>
      <c r="S1" s="1153"/>
      <c r="T1" s="1153"/>
      <c r="U1" s="1153"/>
      <c r="V1" s="1153"/>
      <c r="W1" s="977">
        <v>2</v>
      </c>
      <c r="Y1" s="1156" t="s">
        <v>253</v>
      </c>
      <c r="Z1" s="1156"/>
      <c r="AA1" s="1156"/>
      <c r="AB1" s="1156"/>
      <c r="AC1" s="1156"/>
      <c r="AD1" s="1156"/>
      <c r="AE1" s="1156"/>
      <c r="AF1" s="1156"/>
      <c r="AG1" s="1156"/>
      <c r="AH1" s="1156"/>
      <c r="AI1" s="977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154" t="s">
        <v>189</v>
      </c>
      <c r="B4" s="347"/>
      <c r="C4" s="740"/>
      <c r="D4" s="265"/>
      <c r="E4" s="291"/>
      <c r="F4" s="263"/>
      <c r="G4" s="623"/>
      <c r="H4" s="260"/>
      <c r="I4" s="260"/>
      <c r="M4" s="1157" t="s">
        <v>68</v>
      </c>
      <c r="N4" s="347">
        <v>18506.88</v>
      </c>
      <c r="O4" s="740">
        <v>18509.599999999999</v>
      </c>
      <c r="P4" s="265"/>
      <c r="Q4" s="291">
        <v>217.76</v>
      </c>
      <c r="R4" s="263">
        <v>8</v>
      </c>
      <c r="S4" s="623"/>
      <c r="T4" s="260"/>
      <c r="U4" s="260"/>
      <c r="Y4" s="1157" t="s">
        <v>189</v>
      </c>
      <c r="Z4" s="347">
        <v>18506.759999999998</v>
      </c>
      <c r="AA4" s="740"/>
      <c r="AB4" s="265"/>
      <c r="AC4" s="291"/>
      <c r="AD4" s="263"/>
      <c r="AE4" s="623"/>
      <c r="AF4" s="260"/>
      <c r="AG4" s="260"/>
    </row>
    <row r="5" spans="1:35" ht="15.75" customHeight="1" x14ac:dyDescent="0.25">
      <c r="A5" s="1155"/>
      <c r="B5" s="12" t="s">
        <v>51</v>
      </c>
      <c r="C5" s="741" t="s">
        <v>190</v>
      </c>
      <c r="D5" s="141">
        <v>44418</v>
      </c>
      <c r="E5" s="136">
        <v>18507</v>
      </c>
      <c r="F5" s="74">
        <v>680</v>
      </c>
      <c r="G5" s="47">
        <f>F94</f>
        <v>18618.479999999996</v>
      </c>
      <c r="H5" s="165">
        <f>E5+E6-G5+E4</f>
        <v>-2.5999999999949068</v>
      </c>
      <c r="M5" s="1158"/>
      <c r="N5" s="12" t="s">
        <v>51</v>
      </c>
      <c r="O5" s="741">
        <v>56.8</v>
      </c>
      <c r="P5" s="141">
        <v>44424</v>
      </c>
      <c r="Q5" s="136">
        <v>18506.88</v>
      </c>
      <c r="R5" s="74">
        <v>680</v>
      </c>
      <c r="S5" s="47">
        <f>R94</f>
        <v>8057.1200000000008</v>
      </c>
      <c r="T5" s="165">
        <f>Q5+Q6-S5+Q4</f>
        <v>10667.52</v>
      </c>
      <c r="Y5" s="1158"/>
      <c r="Z5" s="12" t="s">
        <v>51</v>
      </c>
      <c r="AA5" s="741"/>
      <c r="AB5" s="141">
        <v>44467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37019.199999999997</v>
      </c>
    </row>
    <row r="6" spans="1:35" ht="15.75" customHeight="1" x14ac:dyDescent="0.25">
      <c r="A6" s="1155"/>
      <c r="B6" s="169" t="s">
        <v>42</v>
      </c>
      <c r="C6" s="167"/>
      <c r="D6" s="141"/>
      <c r="E6" s="987">
        <v>108.88</v>
      </c>
      <c r="F6" s="988">
        <v>4</v>
      </c>
      <c r="M6" s="1158"/>
      <c r="N6" s="169" t="s">
        <v>42</v>
      </c>
      <c r="O6" s="167"/>
      <c r="P6" s="141"/>
      <c r="Q6" s="79"/>
      <c r="R6" s="63"/>
      <c r="Y6" s="1158"/>
      <c r="Z6" s="169" t="s">
        <v>42</v>
      </c>
      <c r="AA6" s="167">
        <v>66.5</v>
      </c>
      <c r="AB6" s="141">
        <v>44469</v>
      </c>
      <c r="AC6" s="79">
        <v>18509.599999999999</v>
      </c>
      <c r="AD6" s="63">
        <v>680</v>
      </c>
    </row>
    <row r="7" spans="1:35" ht="15.75" customHeight="1" thickBot="1" x14ac:dyDescent="0.3">
      <c r="A7" s="972"/>
      <c r="B7" s="169"/>
      <c r="C7" s="811"/>
      <c r="D7" s="265"/>
      <c r="E7" s="79"/>
      <c r="F7" s="63"/>
      <c r="M7" s="972"/>
      <c r="N7" s="169"/>
      <c r="O7" s="811"/>
      <c r="P7" s="265"/>
      <c r="Q7" s="79"/>
      <c r="R7" s="63"/>
      <c r="Y7" s="1037"/>
      <c r="Z7" s="169"/>
      <c r="AA7" s="811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79" t="s">
        <v>106</v>
      </c>
      <c r="I8" s="780" t="s">
        <v>107</v>
      </c>
      <c r="J8" s="780" t="s">
        <v>108</v>
      </c>
      <c r="K8" s="781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79" t="s">
        <v>106</v>
      </c>
      <c r="U8" s="780" t="s">
        <v>107</v>
      </c>
      <c r="V8" s="780" t="s">
        <v>108</v>
      </c>
      <c r="W8" s="781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79" t="s">
        <v>106</v>
      </c>
      <c r="AG8" s="780" t="s">
        <v>107</v>
      </c>
      <c r="AH8" s="780" t="s">
        <v>108</v>
      </c>
      <c r="AI8" s="781" t="s">
        <v>109</v>
      </c>
    </row>
    <row r="9" spans="1:35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2">
        <f>E5-F9+E4+E6</f>
        <v>17744.84</v>
      </c>
      <c r="J9" s="783">
        <f>F5-C9+F4+F6</f>
        <v>652</v>
      </c>
      <c r="K9" s="784">
        <f>F9*H9</f>
        <v>54875.519999999997</v>
      </c>
      <c r="M9" s="56" t="s">
        <v>32</v>
      </c>
      <c r="N9" s="2">
        <v>27.22</v>
      </c>
      <c r="O9" s="15">
        <v>32</v>
      </c>
      <c r="P9" s="70">
        <f t="shared" ref="P9:P13" si="2">O9*N9</f>
        <v>871.04</v>
      </c>
      <c r="Q9" s="353">
        <v>44454</v>
      </c>
      <c r="R9" s="70">
        <f t="shared" ref="R9:R13" si="3">P9</f>
        <v>871.04</v>
      </c>
      <c r="S9" s="71" t="s">
        <v>438</v>
      </c>
      <c r="T9" s="72">
        <v>62</v>
      </c>
      <c r="U9" s="782">
        <f>Q5-R9+Q4+Q6</f>
        <v>17853.599999999999</v>
      </c>
      <c r="V9" s="783">
        <f>R5-O9+R4+R6</f>
        <v>656</v>
      </c>
      <c r="W9" s="784">
        <f>R9*T9</f>
        <v>54004.479999999996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2">
        <f>AC5-AD9+AC4+AC6</f>
        <v>37019.199999999997</v>
      </c>
      <c r="AH9" s="783">
        <f>AD5-AA9+AD4+AD6</f>
        <v>1360</v>
      </c>
      <c r="AI9" s="784">
        <f>AD9*AF9</f>
        <v>0</v>
      </c>
    </row>
    <row r="10" spans="1:35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5">
        <f>I9-F10</f>
        <v>17091.560000000001</v>
      </c>
      <c r="J10" s="786">
        <f>J9-C10</f>
        <v>628</v>
      </c>
      <c r="K10" s="787">
        <f t="shared" ref="K10:K73" si="6">F10*H10</f>
        <v>41156.639999999999</v>
      </c>
      <c r="M10" s="137"/>
      <c r="N10" s="2">
        <v>27.22</v>
      </c>
      <c r="O10" s="15">
        <v>10</v>
      </c>
      <c r="P10" s="70">
        <f t="shared" si="2"/>
        <v>272.2</v>
      </c>
      <c r="Q10" s="353">
        <v>44455</v>
      </c>
      <c r="R10" s="70">
        <f t="shared" si="3"/>
        <v>272.2</v>
      </c>
      <c r="S10" s="71" t="s">
        <v>441</v>
      </c>
      <c r="T10" s="72">
        <v>62</v>
      </c>
      <c r="U10" s="785">
        <f>U9-R10</f>
        <v>17581.399999999998</v>
      </c>
      <c r="V10" s="786">
        <f>V9-O10</f>
        <v>646</v>
      </c>
      <c r="W10" s="787">
        <f t="shared" ref="W10:W73" si="7">R10*T10</f>
        <v>16876.399999999998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5">
        <f>AG9-AD10</f>
        <v>37019.199999999997</v>
      </c>
      <c r="AH10" s="786">
        <f>AH9-AA10</f>
        <v>1360</v>
      </c>
      <c r="AI10" s="787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88">
        <f>I10-F11+E7</f>
        <v>16438.280000000002</v>
      </c>
      <c r="J11" s="786">
        <f t="shared" ref="J11" si="9">J10-C11</f>
        <v>604</v>
      </c>
      <c r="K11" s="787">
        <f t="shared" si="6"/>
        <v>40503.360000000001</v>
      </c>
      <c r="M11" s="138"/>
      <c r="N11" s="2">
        <v>27.22</v>
      </c>
      <c r="O11" s="15">
        <v>6</v>
      </c>
      <c r="P11" s="70">
        <f t="shared" si="2"/>
        <v>163.32</v>
      </c>
      <c r="Q11" s="353">
        <v>44456</v>
      </c>
      <c r="R11" s="70">
        <f t="shared" si="3"/>
        <v>163.32</v>
      </c>
      <c r="S11" s="71" t="s">
        <v>446</v>
      </c>
      <c r="T11" s="72">
        <v>62</v>
      </c>
      <c r="U11" s="825">
        <f>U10-R11+Q7</f>
        <v>17418.079999999998</v>
      </c>
      <c r="V11" s="786">
        <f t="shared" ref="V11" si="10">V10-O11</f>
        <v>640</v>
      </c>
      <c r="W11" s="787">
        <f t="shared" si="7"/>
        <v>10125.84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5">
        <f>AG10-AD11+AC7</f>
        <v>37019.199999999997</v>
      </c>
      <c r="AH11" s="786">
        <f t="shared" ref="AH11" si="11">AH10-AA11</f>
        <v>1360</v>
      </c>
      <c r="AI11" s="787">
        <f t="shared" si="8"/>
        <v>0</v>
      </c>
    </row>
    <row r="12" spans="1:35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5">
        <f>I11-F12</f>
        <v>15785.000000000002</v>
      </c>
      <c r="J12" s="786">
        <f>J11-C12</f>
        <v>580</v>
      </c>
      <c r="K12" s="787">
        <f t="shared" si="6"/>
        <v>40503.360000000001</v>
      </c>
      <c r="M12" s="56" t="s">
        <v>33</v>
      </c>
      <c r="N12" s="2">
        <v>27.22</v>
      </c>
      <c r="O12" s="15">
        <v>24</v>
      </c>
      <c r="P12" s="70">
        <f t="shared" si="2"/>
        <v>653.28</v>
      </c>
      <c r="Q12" s="353">
        <v>44456</v>
      </c>
      <c r="R12" s="70">
        <f t="shared" si="3"/>
        <v>653.28</v>
      </c>
      <c r="S12" s="71" t="s">
        <v>447</v>
      </c>
      <c r="T12" s="72">
        <v>62</v>
      </c>
      <c r="U12" s="785">
        <f>U11-R12</f>
        <v>16764.8</v>
      </c>
      <c r="V12" s="786">
        <f>V11-O12</f>
        <v>616</v>
      </c>
      <c r="W12" s="787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5">
        <f>AG11-AD12</f>
        <v>37019.199999999997</v>
      </c>
      <c r="AH12" s="786">
        <f>AH11-AA12</f>
        <v>1360</v>
      </c>
      <c r="AI12" s="787">
        <f t="shared" si="8"/>
        <v>0</v>
      </c>
    </row>
    <row r="13" spans="1:35" ht="15" customHeight="1" x14ac:dyDescent="0.25">
      <c r="A13" s="739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5">
        <f t="shared" ref="I13:I76" si="12">I12-F13</f>
        <v>15131.720000000001</v>
      </c>
      <c r="J13" s="786">
        <f t="shared" ref="J13:J76" si="13">J12-C13</f>
        <v>556</v>
      </c>
      <c r="K13" s="787">
        <f t="shared" si="6"/>
        <v>40503.360000000001</v>
      </c>
      <c r="M13" s="739"/>
      <c r="N13" s="343">
        <v>27.22</v>
      </c>
      <c r="O13" s="15">
        <v>36</v>
      </c>
      <c r="P13" s="70">
        <f t="shared" si="2"/>
        <v>979.92</v>
      </c>
      <c r="Q13" s="353">
        <v>44459</v>
      </c>
      <c r="R13" s="70">
        <f t="shared" si="3"/>
        <v>979.92</v>
      </c>
      <c r="S13" s="71" t="s">
        <v>465</v>
      </c>
      <c r="T13" s="72">
        <v>62</v>
      </c>
      <c r="U13" s="785">
        <f t="shared" ref="U13:U76" si="14">U12-R13</f>
        <v>15784.88</v>
      </c>
      <c r="V13" s="786">
        <f t="shared" ref="V13:V76" si="15">V12-O13</f>
        <v>580</v>
      </c>
      <c r="W13" s="787">
        <f t="shared" si="7"/>
        <v>60755.040000000001</v>
      </c>
      <c r="Y13" s="739"/>
      <c r="Z13" s="343">
        <v>27.22</v>
      </c>
      <c r="AA13" s="15"/>
      <c r="AB13" s="423">
        <f t="shared" si="4"/>
        <v>0</v>
      </c>
      <c r="AC13" s="354"/>
      <c r="AD13" s="70">
        <f t="shared" si="5"/>
        <v>0</v>
      </c>
      <c r="AE13" s="71"/>
      <c r="AF13" s="72"/>
      <c r="AG13" s="785">
        <f t="shared" ref="AG13:AG76" si="16">AG12-AD13</f>
        <v>37019.199999999997</v>
      </c>
      <c r="AH13" s="786">
        <f t="shared" ref="AH13:AH76" si="17">AH12-AA13</f>
        <v>1360</v>
      </c>
      <c r="AI13" s="787">
        <f t="shared" si="8"/>
        <v>0</v>
      </c>
    </row>
    <row r="14" spans="1:35" x14ac:dyDescent="0.25">
      <c r="A14" s="739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5">
        <f t="shared" si="12"/>
        <v>14995.62</v>
      </c>
      <c r="J14" s="786">
        <f t="shared" si="13"/>
        <v>551</v>
      </c>
      <c r="K14" s="787">
        <f t="shared" si="6"/>
        <v>8438.1999999999989</v>
      </c>
      <c r="M14" s="739"/>
      <c r="N14" s="343">
        <v>27.22</v>
      </c>
      <c r="O14" s="15">
        <v>10</v>
      </c>
      <c r="P14" s="423">
        <f t="shared" ref="P14:P72" si="18">O14*N14</f>
        <v>272.2</v>
      </c>
      <c r="Q14" s="354">
        <v>44460</v>
      </c>
      <c r="R14" s="70">
        <f t="shared" ref="R14:R72" si="19">P14</f>
        <v>272.2</v>
      </c>
      <c r="S14" s="71" t="s">
        <v>470</v>
      </c>
      <c r="T14" s="72">
        <v>62</v>
      </c>
      <c r="U14" s="785">
        <f t="shared" si="14"/>
        <v>15512.679999999998</v>
      </c>
      <c r="V14" s="786">
        <f t="shared" si="15"/>
        <v>570</v>
      </c>
      <c r="W14" s="787">
        <f t="shared" si="7"/>
        <v>16876.399999999998</v>
      </c>
      <c r="Y14" s="739"/>
      <c r="Z14" s="343">
        <v>27.22</v>
      </c>
      <c r="AA14" s="15"/>
      <c r="AB14" s="423">
        <f t="shared" si="4"/>
        <v>0</v>
      </c>
      <c r="AC14" s="354"/>
      <c r="AD14" s="70">
        <f t="shared" si="5"/>
        <v>0</v>
      </c>
      <c r="AE14" s="71"/>
      <c r="AF14" s="72"/>
      <c r="AG14" s="785">
        <f t="shared" si="16"/>
        <v>37019.199999999997</v>
      </c>
      <c r="AH14" s="786">
        <f t="shared" si="17"/>
        <v>1360</v>
      </c>
      <c r="AI14" s="787">
        <f t="shared" si="8"/>
        <v>0</v>
      </c>
    </row>
    <row r="15" spans="1:35" x14ac:dyDescent="0.25">
      <c r="A15" s="739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5">
        <f t="shared" si="12"/>
        <v>14342.34</v>
      </c>
      <c r="J15" s="786">
        <f t="shared" si="13"/>
        <v>527</v>
      </c>
      <c r="K15" s="787">
        <f t="shared" si="6"/>
        <v>40503.360000000001</v>
      </c>
      <c r="M15" s="739"/>
      <c r="N15" s="343">
        <v>27.22</v>
      </c>
      <c r="O15" s="15">
        <v>36</v>
      </c>
      <c r="P15" s="423">
        <f t="shared" si="18"/>
        <v>979.92</v>
      </c>
      <c r="Q15" s="354">
        <v>44461</v>
      </c>
      <c r="R15" s="70">
        <f t="shared" si="19"/>
        <v>979.92</v>
      </c>
      <c r="S15" s="71" t="s">
        <v>478</v>
      </c>
      <c r="T15" s="72">
        <v>62</v>
      </c>
      <c r="U15" s="785">
        <f t="shared" si="14"/>
        <v>14532.759999999998</v>
      </c>
      <c r="V15" s="786">
        <f t="shared" si="15"/>
        <v>534</v>
      </c>
      <c r="W15" s="787">
        <f t="shared" si="7"/>
        <v>60755.040000000001</v>
      </c>
      <c r="Y15" s="739"/>
      <c r="Z15" s="343">
        <v>27.22</v>
      </c>
      <c r="AA15" s="15"/>
      <c r="AB15" s="423">
        <f t="shared" si="4"/>
        <v>0</v>
      </c>
      <c r="AC15" s="354"/>
      <c r="AD15" s="70">
        <f t="shared" si="5"/>
        <v>0</v>
      </c>
      <c r="AE15" s="71"/>
      <c r="AF15" s="72"/>
      <c r="AG15" s="785">
        <f t="shared" si="16"/>
        <v>37019.199999999997</v>
      </c>
      <c r="AH15" s="786">
        <f t="shared" si="17"/>
        <v>1360</v>
      </c>
      <c r="AI15" s="787">
        <f t="shared" si="8"/>
        <v>0</v>
      </c>
    </row>
    <row r="16" spans="1:35" x14ac:dyDescent="0.25">
      <c r="A16" s="739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5">
        <f t="shared" si="12"/>
        <v>13689.06</v>
      </c>
      <c r="J16" s="786">
        <f t="shared" si="13"/>
        <v>503</v>
      </c>
      <c r="K16" s="787">
        <f t="shared" si="6"/>
        <v>40503.360000000001</v>
      </c>
      <c r="M16" s="739"/>
      <c r="N16" s="343">
        <v>27.22</v>
      </c>
      <c r="O16" s="15">
        <v>1</v>
      </c>
      <c r="P16" s="423">
        <f t="shared" si="18"/>
        <v>27.22</v>
      </c>
      <c r="Q16" s="354">
        <v>44461</v>
      </c>
      <c r="R16" s="70">
        <f t="shared" si="19"/>
        <v>27.22</v>
      </c>
      <c r="S16" s="71" t="s">
        <v>480</v>
      </c>
      <c r="T16" s="72">
        <v>62</v>
      </c>
      <c r="U16" s="785">
        <f t="shared" si="14"/>
        <v>14505.539999999999</v>
      </c>
      <c r="V16" s="786">
        <f t="shared" si="15"/>
        <v>533</v>
      </c>
      <c r="W16" s="787">
        <f t="shared" si="7"/>
        <v>1687.6399999999999</v>
      </c>
      <c r="Y16" s="739"/>
      <c r="Z16" s="343">
        <v>27.22</v>
      </c>
      <c r="AA16" s="15"/>
      <c r="AB16" s="423">
        <f t="shared" si="4"/>
        <v>0</v>
      </c>
      <c r="AC16" s="354"/>
      <c r="AD16" s="70">
        <f t="shared" si="5"/>
        <v>0</v>
      </c>
      <c r="AE16" s="71"/>
      <c r="AF16" s="72"/>
      <c r="AG16" s="785">
        <f t="shared" si="16"/>
        <v>37019.199999999997</v>
      </c>
      <c r="AH16" s="786">
        <f t="shared" si="17"/>
        <v>1360</v>
      </c>
      <c r="AI16" s="787">
        <f t="shared" si="8"/>
        <v>0</v>
      </c>
    </row>
    <row r="17" spans="1:35" x14ac:dyDescent="0.25">
      <c r="A17" s="739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5">
        <f t="shared" si="12"/>
        <v>13552.96</v>
      </c>
      <c r="J17" s="786">
        <f t="shared" si="13"/>
        <v>498</v>
      </c>
      <c r="K17" s="787">
        <f t="shared" si="6"/>
        <v>8438.1999999999989</v>
      </c>
      <c r="M17" s="739"/>
      <c r="N17" s="343">
        <v>27.22</v>
      </c>
      <c r="O17" s="15">
        <v>36</v>
      </c>
      <c r="P17" s="423">
        <f t="shared" si="18"/>
        <v>979.92</v>
      </c>
      <c r="Q17" s="352">
        <v>44463</v>
      </c>
      <c r="R17" s="70">
        <f t="shared" si="19"/>
        <v>979.92</v>
      </c>
      <c r="S17" s="71" t="s">
        <v>496</v>
      </c>
      <c r="T17" s="72">
        <v>62</v>
      </c>
      <c r="U17" s="785">
        <f t="shared" si="14"/>
        <v>13525.619999999999</v>
      </c>
      <c r="V17" s="786">
        <f t="shared" si="15"/>
        <v>497</v>
      </c>
      <c r="W17" s="787">
        <f t="shared" si="7"/>
        <v>60755.040000000001</v>
      </c>
      <c r="Y17" s="739"/>
      <c r="Z17" s="343">
        <v>27.22</v>
      </c>
      <c r="AA17" s="15"/>
      <c r="AB17" s="423">
        <f t="shared" si="4"/>
        <v>0</v>
      </c>
      <c r="AC17" s="352"/>
      <c r="AD17" s="70">
        <f t="shared" si="5"/>
        <v>0</v>
      </c>
      <c r="AE17" s="71"/>
      <c r="AF17" s="72"/>
      <c r="AG17" s="785">
        <f t="shared" si="16"/>
        <v>37019.199999999997</v>
      </c>
      <c r="AH17" s="786">
        <f t="shared" si="17"/>
        <v>1360</v>
      </c>
      <c r="AI17" s="787">
        <f t="shared" si="8"/>
        <v>0</v>
      </c>
    </row>
    <row r="18" spans="1:35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5">
        <f t="shared" si="12"/>
        <v>13498.519999999999</v>
      </c>
      <c r="J18" s="786">
        <f t="shared" si="13"/>
        <v>496</v>
      </c>
      <c r="K18" s="787">
        <f t="shared" si="6"/>
        <v>3375.2799999999997</v>
      </c>
      <c r="N18" s="2">
        <v>27.22</v>
      </c>
      <c r="O18" s="15">
        <v>1</v>
      </c>
      <c r="P18" s="423">
        <f t="shared" si="18"/>
        <v>27.22</v>
      </c>
      <c r="Q18" s="354">
        <v>44464</v>
      </c>
      <c r="R18" s="70">
        <f t="shared" si="19"/>
        <v>27.22</v>
      </c>
      <c r="S18" s="71" t="s">
        <v>451</v>
      </c>
      <c r="T18" s="72">
        <v>62</v>
      </c>
      <c r="U18" s="785">
        <f t="shared" si="14"/>
        <v>13498.4</v>
      </c>
      <c r="V18" s="786">
        <f t="shared" si="15"/>
        <v>496</v>
      </c>
      <c r="W18" s="787">
        <f t="shared" si="7"/>
        <v>1687.6399999999999</v>
      </c>
      <c r="Z18" s="2">
        <v>27.22</v>
      </c>
      <c r="AA18" s="15"/>
      <c r="AB18" s="423">
        <f t="shared" si="4"/>
        <v>0</v>
      </c>
      <c r="AC18" s="354"/>
      <c r="AD18" s="70">
        <f t="shared" si="5"/>
        <v>0</v>
      </c>
      <c r="AE18" s="71"/>
      <c r="AF18" s="72"/>
      <c r="AG18" s="785">
        <f t="shared" si="16"/>
        <v>37019.199999999997</v>
      </c>
      <c r="AH18" s="786">
        <f t="shared" si="17"/>
        <v>1360</v>
      </c>
      <c r="AI18" s="787">
        <f t="shared" si="8"/>
        <v>0</v>
      </c>
    </row>
    <row r="19" spans="1:35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5">
        <f t="shared" si="12"/>
        <v>12845.239999999998</v>
      </c>
      <c r="J19" s="786">
        <f t="shared" si="13"/>
        <v>472</v>
      </c>
      <c r="K19" s="787">
        <f t="shared" si="6"/>
        <v>40503.360000000001</v>
      </c>
      <c r="N19" s="2">
        <v>27.22</v>
      </c>
      <c r="O19" s="15">
        <v>1</v>
      </c>
      <c r="P19" s="423">
        <f t="shared" si="18"/>
        <v>27.22</v>
      </c>
      <c r="Q19" s="354">
        <v>44464</v>
      </c>
      <c r="R19" s="70">
        <f t="shared" si="19"/>
        <v>27.22</v>
      </c>
      <c r="S19" s="71" t="s">
        <v>498</v>
      </c>
      <c r="T19" s="72">
        <v>62</v>
      </c>
      <c r="U19" s="785">
        <f t="shared" si="14"/>
        <v>13471.18</v>
      </c>
      <c r="V19" s="786">
        <f t="shared" si="15"/>
        <v>495</v>
      </c>
      <c r="W19" s="787">
        <f t="shared" si="7"/>
        <v>1687.6399999999999</v>
      </c>
      <c r="Z19" s="2">
        <v>27.22</v>
      </c>
      <c r="AA19" s="15"/>
      <c r="AB19" s="423">
        <f t="shared" si="4"/>
        <v>0</v>
      </c>
      <c r="AC19" s="354"/>
      <c r="AD19" s="70">
        <f t="shared" si="5"/>
        <v>0</v>
      </c>
      <c r="AE19" s="71"/>
      <c r="AF19" s="72"/>
      <c r="AG19" s="785">
        <f t="shared" si="16"/>
        <v>37019.199999999997</v>
      </c>
      <c r="AH19" s="786">
        <f t="shared" si="17"/>
        <v>1360</v>
      </c>
      <c r="AI19" s="787">
        <f t="shared" si="8"/>
        <v>0</v>
      </c>
    </row>
    <row r="20" spans="1:35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5">
        <f t="shared" si="12"/>
        <v>12191.959999999997</v>
      </c>
      <c r="J20" s="786">
        <f t="shared" si="13"/>
        <v>448</v>
      </c>
      <c r="K20" s="787">
        <f t="shared" si="6"/>
        <v>40503.360000000001</v>
      </c>
      <c r="N20" s="2">
        <v>27.22</v>
      </c>
      <c r="O20" s="15">
        <v>1</v>
      </c>
      <c r="P20" s="423">
        <f t="shared" si="18"/>
        <v>27.22</v>
      </c>
      <c r="Q20" s="352">
        <v>44464</v>
      </c>
      <c r="R20" s="70">
        <f t="shared" si="19"/>
        <v>27.22</v>
      </c>
      <c r="S20" s="71" t="s">
        <v>500</v>
      </c>
      <c r="T20" s="72">
        <v>62</v>
      </c>
      <c r="U20" s="785">
        <f t="shared" si="14"/>
        <v>13443.960000000001</v>
      </c>
      <c r="V20" s="786">
        <f t="shared" si="15"/>
        <v>494</v>
      </c>
      <c r="W20" s="787">
        <f t="shared" si="7"/>
        <v>1687.6399999999999</v>
      </c>
      <c r="Z20" s="2">
        <v>27.22</v>
      </c>
      <c r="AA20" s="15"/>
      <c r="AB20" s="423">
        <f t="shared" si="4"/>
        <v>0</v>
      </c>
      <c r="AC20" s="352"/>
      <c r="AD20" s="70">
        <f t="shared" si="5"/>
        <v>0</v>
      </c>
      <c r="AE20" s="71"/>
      <c r="AF20" s="72"/>
      <c r="AG20" s="785">
        <f t="shared" si="16"/>
        <v>37019.199999999997</v>
      </c>
      <c r="AH20" s="786">
        <f t="shared" si="17"/>
        <v>1360</v>
      </c>
      <c r="AI20" s="787">
        <f t="shared" si="8"/>
        <v>0</v>
      </c>
    </row>
    <row r="21" spans="1:35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5">
        <f t="shared" si="12"/>
        <v>11538.679999999997</v>
      </c>
      <c r="J21" s="786">
        <f t="shared" si="13"/>
        <v>424</v>
      </c>
      <c r="K21" s="787">
        <f t="shared" si="6"/>
        <v>40503.360000000001</v>
      </c>
      <c r="N21" s="2">
        <v>27.22</v>
      </c>
      <c r="O21" s="15">
        <v>10</v>
      </c>
      <c r="P21" s="423">
        <f t="shared" si="18"/>
        <v>272.2</v>
      </c>
      <c r="Q21" s="352">
        <v>44464</v>
      </c>
      <c r="R21" s="70">
        <f t="shared" si="19"/>
        <v>272.2</v>
      </c>
      <c r="S21" s="71" t="s">
        <v>503</v>
      </c>
      <c r="T21" s="72">
        <v>62</v>
      </c>
      <c r="U21" s="785">
        <f t="shared" si="14"/>
        <v>13171.76</v>
      </c>
      <c r="V21" s="786">
        <f t="shared" si="15"/>
        <v>484</v>
      </c>
      <c r="W21" s="787">
        <f t="shared" si="7"/>
        <v>16876.399999999998</v>
      </c>
      <c r="Z21" s="2">
        <v>27.22</v>
      </c>
      <c r="AA21" s="15"/>
      <c r="AB21" s="423">
        <f t="shared" si="4"/>
        <v>0</v>
      </c>
      <c r="AC21" s="352"/>
      <c r="AD21" s="70">
        <f t="shared" si="5"/>
        <v>0</v>
      </c>
      <c r="AE21" s="71"/>
      <c r="AF21" s="72"/>
      <c r="AG21" s="785">
        <f t="shared" si="16"/>
        <v>37019.199999999997</v>
      </c>
      <c r="AH21" s="786">
        <f t="shared" si="17"/>
        <v>1360</v>
      </c>
      <c r="AI21" s="787">
        <f t="shared" si="8"/>
        <v>0</v>
      </c>
    </row>
    <row r="22" spans="1:35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5">
        <f t="shared" si="12"/>
        <v>11266.479999999996</v>
      </c>
      <c r="J22" s="786">
        <f t="shared" si="13"/>
        <v>414</v>
      </c>
      <c r="K22" s="787">
        <f t="shared" si="6"/>
        <v>16876.399999999998</v>
      </c>
      <c r="M22" t="s">
        <v>22</v>
      </c>
      <c r="N22" s="2">
        <v>27.22</v>
      </c>
      <c r="O22" s="15">
        <v>24</v>
      </c>
      <c r="P22" s="423">
        <f t="shared" si="18"/>
        <v>653.28</v>
      </c>
      <c r="Q22" s="352">
        <v>44464</v>
      </c>
      <c r="R22" s="70">
        <f t="shared" si="19"/>
        <v>653.28</v>
      </c>
      <c r="S22" s="71" t="s">
        <v>505</v>
      </c>
      <c r="T22" s="72">
        <v>62</v>
      </c>
      <c r="U22" s="785">
        <f t="shared" si="14"/>
        <v>12518.48</v>
      </c>
      <c r="V22" s="786">
        <f t="shared" si="15"/>
        <v>460</v>
      </c>
      <c r="W22" s="787">
        <f t="shared" si="7"/>
        <v>40503.360000000001</v>
      </c>
      <c r="Y22" t="s">
        <v>22</v>
      </c>
      <c r="Z22" s="2">
        <v>27.22</v>
      </c>
      <c r="AA22" s="15"/>
      <c r="AB22" s="423">
        <f t="shared" si="4"/>
        <v>0</v>
      </c>
      <c r="AC22" s="352"/>
      <c r="AD22" s="70">
        <f t="shared" si="5"/>
        <v>0</v>
      </c>
      <c r="AE22" s="71"/>
      <c r="AF22" s="72"/>
      <c r="AG22" s="785">
        <f t="shared" si="16"/>
        <v>37019.199999999997</v>
      </c>
      <c r="AH22" s="786">
        <f t="shared" si="17"/>
        <v>1360</v>
      </c>
      <c r="AI22" s="787">
        <f t="shared" si="8"/>
        <v>0</v>
      </c>
    </row>
    <row r="23" spans="1:35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5">
        <f t="shared" si="12"/>
        <v>11184.819999999996</v>
      </c>
      <c r="J23" s="786">
        <f t="shared" si="13"/>
        <v>411</v>
      </c>
      <c r="K23" s="787">
        <f t="shared" si="6"/>
        <v>5062.92</v>
      </c>
      <c r="N23" s="2">
        <v>27.22</v>
      </c>
      <c r="O23" s="15">
        <v>5</v>
      </c>
      <c r="P23" s="423">
        <f t="shared" si="18"/>
        <v>136.1</v>
      </c>
      <c r="Q23" s="354">
        <v>44466</v>
      </c>
      <c r="R23" s="70">
        <f t="shared" si="19"/>
        <v>136.1</v>
      </c>
      <c r="S23" s="71" t="s">
        <v>513</v>
      </c>
      <c r="T23" s="72">
        <v>62</v>
      </c>
      <c r="U23" s="785">
        <f t="shared" si="14"/>
        <v>12382.38</v>
      </c>
      <c r="V23" s="786">
        <f t="shared" si="15"/>
        <v>455</v>
      </c>
      <c r="W23" s="787">
        <f t="shared" si="7"/>
        <v>8438.1999999999989</v>
      </c>
      <c r="Z23" s="2">
        <v>27.22</v>
      </c>
      <c r="AA23" s="15"/>
      <c r="AB23" s="423">
        <f t="shared" si="4"/>
        <v>0</v>
      </c>
      <c r="AC23" s="354"/>
      <c r="AD23" s="70">
        <f t="shared" si="5"/>
        <v>0</v>
      </c>
      <c r="AE23" s="71"/>
      <c r="AF23" s="72"/>
      <c r="AG23" s="785">
        <f t="shared" si="16"/>
        <v>37019.199999999997</v>
      </c>
      <c r="AH23" s="786">
        <f t="shared" si="17"/>
        <v>1360</v>
      </c>
      <c r="AI23" s="787">
        <f t="shared" si="8"/>
        <v>0</v>
      </c>
    </row>
    <row r="24" spans="1:35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5">
        <f t="shared" si="12"/>
        <v>10531.539999999995</v>
      </c>
      <c r="J24" s="786">
        <f t="shared" si="13"/>
        <v>387</v>
      </c>
      <c r="K24" s="787">
        <f t="shared" si="6"/>
        <v>40503.360000000001</v>
      </c>
      <c r="N24" s="2">
        <v>27.22</v>
      </c>
      <c r="O24" s="15">
        <v>32</v>
      </c>
      <c r="P24" s="423">
        <f t="shared" si="18"/>
        <v>871.04</v>
      </c>
      <c r="Q24" s="352">
        <v>44468</v>
      </c>
      <c r="R24" s="70">
        <f t="shared" si="19"/>
        <v>871.04</v>
      </c>
      <c r="S24" s="71" t="s">
        <v>523</v>
      </c>
      <c r="T24" s="72">
        <v>62</v>
      </c>
      <c r="U24" s="785">
        <f t="shared" si="14"/>
        <v>11511.34</v>
      </c>
      <c r="V24" s="786">
        <f t="shared" si="15"/>
        <v>423</v>
      </c>
      <c r="W24" s="787">
        <f t="shared" si="7"/>
        <v>54004.479999999996</v>
      </c>
      <c r="Z24" s="2">
        <v>27.22</v>
      </c>
      <c r="AA24" s="15"/>
      <c r="AB24" s="423">
        <f t="shared" si="4"/>
        <v>0</v>
      </c>
      <c r="AC24" s="352"/>
      <c r="AD24" s="70">
        <f t="shared" si="5"/>
        <v>0</v>
      </c>
      <c r="AE24" s="71"/>
      <c r="AF24" s="72"/>
      <c r="AG24" s="785">
        <f t="shared" si="16"/>
        <v>37019.199999999997</v>
      </c>
      <c r="AH24" s="786">
        <f t="shared" si="17"/>
        <v>1360</v>
      </c>
      <c r="AI24" s="787">
        <f t="shared" si="8"/>
        <v>0</v>
      </c>
    </row>
    <row r="25" spans="1:35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5">
        <f t="shared" si="12"/>
        <v>10477.099999999995</v>
      </c>
      <c r="J25" s="786">
        <f t="shared" si="13"/>
        <v>385</v>
      </c>
      <c r="K25" s="787">
        <f t="shared" si="6"/>
        <v>3375.2799999999997</v>
      </c>
      <c r="N25" s="2">
        <v>27.22</v>
      </c>
      <c r="O25" s="15">
        <v>1</v>
      </c>
      <c r="P25" s="423">
        <f t="shared" si="18"/>
        <v>27.22</v>
      </c>
      <c r="Q25" s="354">
        <v>44468</v>
      </c>
      <c r="R25" s="70">
        <f t="shared" si="19"/>
        <v>27.22</v>
      </c>
      <c r="S25" s="71" t="s">
        <v>525</v>
      </c>
      <c r="T25" s="72">
        <v>62</v>
      </c>
      <c r="U25" s="785">
        <f t="shared" si="14"/>
        <v>11484.12</v>
      </c>
      <c r="V25" s="786">
        <f t="shared" si="15"/>
        <v>422</v>
      </c>
      <c r="W25" s="787">
        <f t="shared" si="7"/>
        <v>1687.6399999999999</v>
      </c>
      <c r="Z25" s="2">
        <v>27.22</v>
      </c>
      <c r="AA25" s="15"/>
      <c r="AB25" s="423">
        <f t="shared" si="4"/>
        <v>0</v>
      </c>
      <c r="AC25" s="354"/>
      <c r="AD25" s="70">
        <f t="shared" si="5"/>
        <v>0</v>
      </c>
      <c r="AE25" s="71"/>
      <c r="AF25" s="72"/>
      <c r="AG25" s="785">
        <f t="shared" si="16"/>
        <v>37019.199999999997</v>
      </c>
      <c r="AH25" s="786">
        <f t="shared" si="17"/>
        <v>1360</v>
      </c>
      <c r="AI25" s="787">
        <f t="shared" si="8"/>
        <v>0</v>
      </c>
    </row>
    <row r="26" spans="1:35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5">
        <f t="shared" si="12"/>
        <v>10449.879999999996</v>
      </c>
      <c r="J26" s="786">
        <f t="shared" si="13"/>
        <v>384</v>
      </c>
      <c r="K26" s="787">
        <f t="shared" si="6"/>
        <v>1687.6399999999999</v>
      </c>
      <c r="N26" s="2">
        <v>27.22</v>
      </c>
      <c r="O26" s="15">
        <v>5</v>
      </c>
      <c r="P26" s="423">
        <f t="shared" si="18"/>
        <v>136.1</v>
      </c>
      <c r="Q26" s="354">
        <v>44471</v>
      </c>
      <c r="R26" s="70">
        <f t="shared" si="19"/>
        <v>136.1</v>
      </c>
      <c r="S26" s="71" t="s">
        <v>541</v>
      </c>
      <c r="T26" s="72">
        <v>62</v>
      </c>
      <c r="U26" s="785">
        <f t="shared" si="14"/>
        <v>11348.02</v>
      </c>
      <c r="V26" s="786">
        <f t="shared" si="15"/>
        <v>417</v>
      </c>
      <c r="W26" s="787">
        <f t="shared" si="7"/>
        <v>8438.1999999999989</v>
      </c>
      <c r="Z26" s="2">
        <v>27.22</v>
      </c>
      <c r="AA26" s="15"/>
      <c r="AB26" s="423">
        <f t="shared" si="4"/>
        <v>0</v>
      </c>
      <c r="AC26" s="354"/>
      <c r="AD26" s="70">
        <f t="shared" si="5"/>
        <v>0</v>
      </c>
      <c r="AE26" s="71"/>
      <c r="AF26" s="72"/>
      <c r="AG26" s="785">
        <f t="shared" si="16"/>
        <v>37019.199999999997</v>
      </c>
      <c r="AH26" s="786">
        <f t="shared" si="17"/>
        <v>1360</v>
      </c>
      <c r="AI26" s="787">
        <f t="shared" si="8"/>
        <v>0</v>
      </c>
    </row>
    <row r="27" spans="1:35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5">
        <f t="shared" si="12"/>
        <v>9796.5999999999949</v>
      </c>
      <c r="J27" s="786">
        <f t="shared" si="13"/>
        <v>360</v>
      </c>
      <c r="K27" s="787">
        <f t="shared" si="6"/>
        <v>40503.360000000001</v>
      </c>
      <c r="N27" s="2">
        <v>27.22</v>
      </c>
      <c r="O27" s="15">
        <v>1</v>
      </c>
      <c r="P27" s="423">
        <f t="shared" si="18"/>
        <v>27.22</v>
      </c>
      <c r="Q27" s="354">
        <v>44471</v>
      </c>
      <c r="R27" s="70">
        <f t="shared" si="19"/>
        <v>27.22</v>
      </c>
      <c r="S27" s="71" t="s">
        <v>528</v>
      </c>
      <c r="T27" s="72">
        <v>62</v>
      </c>
      <c r="U27" s="785">
        <f t="shared" si="14"/>
        <v>11320.800000000001</v>
      </c>
      <c r="V27" s="786">
        <f t="shared" si="15"/>
        <v>416</v>
      </c>
      <c r="W27" s="787">
        <f t="shared" si="7"/>
        <v>1687.6399999999999</v>
      </c>
      <c r="Z27" s="2">
        <v>27.22</v>
      </c>
      <c r="AA27" s="15"/>
      <c r="AB27" s="423">
        <f t="shared" si="4"/>
        <v>0</v>
      </c>
      <c r="AC27" s="354"/>
      <c r="AD27" s="70">
        <f t="shared" si="5"/>
        <v>0</v>
      </c>
      <c r="AE27" s="71"/>
      <c r="AF27" s="72"/>
      <c r="AG27" s="785">
        <f t="shared" si="16"/>
        <v>37019.199999999997</v>
      </c>
      <c r="AH27" s="786">
        <f t="shared" si="17"/>
        <v>1360</v>
      </c>
      <c r="AI27" s="787">
        <f t="shared" si="8"/>
        <v>0</v>
      </c>
    </row>
    <row r="28" spans="1:35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5">
        <f t="shared" si="12"/>
        <v>9606.059999999994</v>
      </c>
      <c r="J28" s="786">
        <f t="shared" si="13"/>
        <v>353</v>
      </c>
      <c r="K28" s="787">
        <f t="shared" si="6"/>
        <v>11813.48</v>
      </c>
      <c r="N28" s="2">
        <v>27.22</v>
      </c>
      <c r="O28" s="15">
        <v>24</v>
      </c>
      <c r="P28" s="423">
        <f t="shared" si="18"/>
        <v>653.28</v>
      </c>
      <c r="Q28" s="354">
        <v>44472</v>
      </c>
      <c r="R28" s="70">
        <f t="shared" si="19"/>
        <v>653.28</v>
      </c>
      <c r="S28" s="71" t="s">
        <v>546</v>
      </c>
      <c r="T28" s="72">
        <v>62</v>
      </c>
      <c r="U28" s="785">
        <f t="shared" si="14"/>
        <v>10667.52</v>
      </c>
      <c r="V28" s="786">
        <f t="shared" si="15"/>
        <v>392</v>
      </c>
      <c r="W28" s="787">
        <f t="shared" si="7"/>
        <v>40503.360000000001</v>
      </c>
      <c r="Z28" s="2">
        <v>27.22</v>
      </c>
      <c r="AA28" s="15"/>
      <c r="AB28" s="423">
        <f t="shared" si="4"/>
        <v>0</v>
      </c>
      <c r="AC28" s="354"/>
      <c r="AD28" s="70">
        <f t="shared" si="5"/>
        <v>0</v>
      </c>
      <c r="AE28" s="71"/>
      <c r="AF28" s="72"/>
      <c r="AG28" s="785">
        <f t="shared" si="16"/>
        <v>37019.199999999997</v>
      </c>
      <c r="AH28" s="786">
        <f t="shared" si="17"/>
        <v>1360</v>
      </c>
      <c r="AI28" s="787">
        <f t="shared" si="8"/>
        <v>0</v>
      </c>
    </row>
    <row r="29" spans="1:35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88">
        <f t="shared" si="12"/>
        <v>8952.7799999999934</v>
      </c>
      <c r="J29" s="789">
        <f t="shared" si="13"/>
        <v>329</v>
      </c>
      <c r="K29" s="787">
        <f t="shared" si="6"/>
        <v>40503.360000000001</v>
      </c>
      <c r="N29" s="2">
        <v>27.22</v>
      </c>
      <c r="O29" s="15"/>
      <c r="P29" s="423">
        <f t="shared" si="18"/>
        <v>0</v>
      </c>
      <c r="Q29" s="354"/>
      <c r="R29" s="70">
        <f t="shared" si="19"/>
        <v>0</v>
      </c>
      <c r="S29" s="286"/>
      <c r="T29" s="287"/>
      <c r="U29" s="788">
        <f t="shared" si="14"/>
        <v>10667.52</v>
      </c>
      <c r="V29" s="789">
        <f t="shared" si="15"/>
        <v>392</v>
      </c>
      <c r="W29" s="787">
        <f t="shared" si="7"/>
        <v>0</v>
      </c>
      <c r="Z29" s="2">
        <v>27.22</v>
      </c>
      <c r="AA29" s="15"/>
      <c r="AB29" s="423">
        <f t="shared" si="4"/>
        <v>0</v>
      </c>
      <c r="AC29" s="354"/>
      <c r="AD29" s="70">
        <f t="shared" si="5"/>
        <v>0</v>
      </c>
      <c r="AE29" s="286"/>
      <c r="AF29" s="287"/>
      <c r="AG29" s="788">
        <f t="shared" si="16"/>
        <v>37019.199999999997</v>
      </c>
      <c r="AH29" s="789">
        <f t="shared" si="17"/>
        <v>1360</v>
      </c>
      <c r="AI29" s="787">
        <f t="shared" si="8"/>
        <v>0</v>
      </c>
    </row>
    <row r="30" spans="1:35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88">
        <f t="shared" si="12"/>
        <v>8871.1199999999935</v>
      </c>
      <c r="J30" s="789">
        <f t="shared" si="13"/>
        <v>326</v>
      </c>
      <c r="K30" s="787">
        <f t="shared" si="6"/>
        <v>5062.92</v>
      </c>
      <c r="N30" s="2">
        <v>27.22</v>
      </c>
      <c r="O30" s="15"/>
      <c r="P30" s="423">
        <f t="shared" si="18"/>
        <v>0</v>
      </c>
      <c r="Q30" s="354"/>
      <c r="R30" s="70">
        <f t="shared" si="19"/>
        <v>0</v>
      </c>
      <c r="S30" s="286"/>
      <c r="T30" s="287"/>
      <c r="U30" s="788">
        <f t="shared" si="14"/>
        <v>10667.52</v>
      </c>
      <c r="V30" s="789">
        <f t="shared" si="15"/>
        <v>392</v>
      </c>
      <c r="W30" s="787">
        <f t="shared" si="7"/>
        <v>0</v>
      </c>
      <c r="Z30" s="2">
        <v>27.22</v>
      </c>
      <c r="AA30" s="15"/>
      <c r="AB30" s="423">
        <f t="shared" si="4"/>
        <v>0</v>
      </c>
      <c r="AC30" s="354"/>
      <c r="AD30" s="70">
        <f t="shared" si="5"/>
        <v>0</v>
      </c>
      <c r="AE30" s="286"/>
      <c r="AF30" s="287"/>
      <c r="AG30" s="788">
        <f t="shared" si="16"/>
        <v>37019.199999999997</v>
      </c>
      <c r="AH30" s="789">
        <f t="shared" si="17"/>
        <v>1360</v>
      </c>
      <c r="AI30" s="787">
        <f t="shared" si="8"/>
        <v>0</v>
      </c>
    </row>
    <row r="31" spans="1:35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88">
        <f t="shared" si="12"/>
        <v>8843.8999999999942</v>
      </c>
      <c r="J31" s="789">
        <f t="shared" si="13"/>
        <v>325</v>
      </c>
      <c r="K31" s="787">
        <f t="shared" si="6"/>
        <v>1687.6399999999999</v>
      </c>
      <c r="N31" s="2">
        <v>27.22</v>
      </c>
      <c r="O31" s="15"/>
      <c r="P31" s="423">
        <f t="shared" si="18"/>
        <v>0</v>
      </c>
      <c r="Q31" s="354"/>
      <c r="R31" s="70">
        <f t="shared" si="19"/>
        <v>0</v>
      </c>
      <c r="S31" s="286"/>
      <c r="T31" s="287"/>
      <c r="U31" s="788">
        <f t="shared" si="14"/>
        <v>10667.52</v>
      </c>
      <c r="V31" s="789">
        <f t="shared" si="15"/>
        <v>392</v>
      </c>
      <c r="W31" s="787">
        <f t="shared" si="7"/>
        <v>0</v>
      </c>
      <c r="Z31" s="2">
        <v>27.22</v>
      </c>
      <c r="AA31" s="15"/>
      <c r="AB31" s="423">
        <f t="shared" si="4"/>
        <v>0</v>
      </c>
      <c r="AC31" s="354"/>
      <c r="AD31" s="70">
        <f t="shared" si="5"/>
        <v>0</v>
      </c>
      <c r="AE31" s="286"/>
      <c r="AF31" s="287"/>
      <c r="AG31" s="788">
        <f t="shared" si="16"/>
        <v>37019.199999999997</v>
      </c>
      <c r="AH31" s="789">
        <f t="shared" si="17"/>
        <v>1360</v>
      </c>
      <c r="AI31" s="787">
        <f t="shared" si="8"/>
        <v>0</v>
      </c>
    </row>
    <row r="32" spans="1:35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88">
        <f t="shared" si="12"/>
        <v>8816.6799999999948</v>
      </c>
      <c r="J32" s="789">
        <f t="shared" si="13"/>
        <v>324</v>
      </c>
      <c r="K32" s="787">
        <f t="shared" si="6"/>
        <v>1687.6399999999999</v>
      </c>
      <c r="N32" s="2">
        <v>27.22</v>
      </c>
      <c r="O32" s="15"/>
      <c r="P32" s="423">
        <f t="shared" si="18"/>
        <v>0</v>
      </c>
      <c r="Q32" s="354"/>
      <c r="R32" s="70">
        <f t="shared" si="19"/>
        <v>0</v>
      </c>
      <c r="S32" s="286"/>
      <c r="T32" s="287"/>
      <c r="U32" s="788">
        <f t="shared" si="14"/>
        <v>10667.52</v>
      </c>
      <c r="V32" s="789">
        <f t="shared" si="15"/>
        <v>392</v>
      </c>
      <c r="W32" s="787">
        <f t="shared" si="7"/>
        <v>0</v>
      </c>
      <c r="Z32" s="2">
        <v>27.22</v>
      </c>
      <c r="AA32" s="15"/>
      <c r="AB32" s="423">
        <f t="shared" si="4"/>
        <v>0</v>
      </c>
      <c r="AC32" s="354"/>
      <c r="AD32" s="70">
        <f t="shared" si="5"/>
        <v>0</v>
      </c>
      <c r="AE32" s="286"/>
      <c r="AF32" s="287"/>
      <c r="AG32" s="788">
        <f t="shared" si="16"/>
        <v>37019.199999999997</v>
      </c>
      <c r="AH32" s="789">
        <f t="shared" si="17"/>
        <v>1360</v>
      </c>
      <c r="AI32" s="787">
        <f t="shared" si="8"/>
        <v>0</v>
      </c>
    </row>
    <row r="33" spans="2:35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88">
        <f t="shared" si="12"/>
        <v>8789.4599999999955</v>
      </c>
      <c r="J33" s="789">
        <f t="shared" si="13"/>
        <v>323</v>
      </c>
      <c r="K33" s="787">
        <f t="shared" si="6"/>
        <v>1687.6399999999999</v>
      </c>
      <c r="N33" s="2">
        <v>27.22</v>
      </c>
      <c r="O33" s="15"/>
      <c r="P33" s="423">
        <f t="shared" si="18"/>
        <v>0</v>
      </c>
      <c r="Q33" s="354"/>
      <c r="R33" s="70">
        <f t="shared" si="19"/>
        <v>0</v>
      </c>
      <c r="S33" s="286"/>
      <c r="T33" s="287"/>
      <c r="U33" s="788">
        <f t="shared" si="14"/>
        <v>10667.52</v>
      </c>
      <c r="V33" s="789">
        <f t="shared" si="15"/>
        <v>392</v>
      </c>
      <c r="W33" s="787">
        <f t="shared" si="7"/>
        <v>0</v>
      </c>
      <c r="Z33" s="2">
        <v>27.22</v>
      </c>
      <c r="AA33" s="15"/>
      <c r="AB33" s="423">
        <f t="shared" si="4"/>
        <v>0</v>
      </c>
      <c r="AC33" s="354"/>
      <c r="AD33" s="70">
        <f t="shared" si="5"/>
        <v>0</v>
      </c>
      <c r="AE33" s="286"/>
      <c r="AF33" s="287"/>
      <c r="AG33" s="788">
        <f t="shared" si="16"/>
        <v>37019.199999999997</v>
      </c>
      <c r="AH33" s="789">
        <f t="shared" si="17"/>
        <v>1360</v>
      </c>
      <c r="AI33" s="787">
        <f t="shared" si="8"/>
        <v>0</v>
      </c>
    </row>
    <row r="34" spans="2:35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5">
        <f t="shared" si="12"/>
        <v>8762.2399999999961</v>
      </c>
      <c r="J34" s="786">
        <f t="shared" si="13"/>
        <v>322</v>
      </c>
      <c r="K34" s="787">
        <f t="shared" si="6"/>
        <v>1687.6399999999999</v>
      </c>
      <c r="N34" s="2">
        <v>27.22</v>
      </c>
      <c r="O34" s="15"/>
      <c r="P34" s="423">
        <f t="shared" si="18"/>
        <v>0</v>
      </c>
      <c r="Q34" s="354"/>
      <c r="R34" s="70">
        <f t="shared" si="19"/>
        <v>0</v>
      </c>
      <c r="S34" s="71"/>
      <c r="T34" s="72"/>
      <c r="U34" s="785">
        <f t="shared" si="14"/>
        <v>10667.52</v>
      </c>
      <c r="V34" s="786">
        <f t="shared" si="15"/>
        <v>392</v>
      </c>
      <c r="W34" s="787">
        <f t="shared" si="7"/>
        <v>0</v>
      </c>
      <c r="Z34" s="2">
        <v>27.22</v>
      </c>
      <c r="AA34" s="15"/>
      <c r="AB34" s="423">
        <f t="shared" si="4"/>
        <v>0</v>
      </c>
      <c r="AC34" s="354"/>
      <c r="AD34" s="70">
        <f t="shared" si="5"/>
        <v>0</v>
      </c>
      <c r="AE34" s="71"/>
      <c r="AF34" s="72"/>
      <c r="AG34" s="785">
        <f t="shared" si="16"/>
        <v>37019.199999999997</v>
      </c>
      <c r="AH34" s="786">
        <f t="shared" si="17"/>
        <v>1360</v>
      </c>
      <c r="AI34" s="787">
        <f t="shared" si="8"/>
        <v>0</v>
      </c>
    </row>
    <row r="35" spans="2:35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5">
        <f t="shared" si="12"/>
        <v>8735.0199999999968</v>
      </c>
      <c r="J35" s="786">
        <f t="shared" si="13"/>
        <v>321</v>
      </c>
      <c r="K35" s="787">
        <f t="shared" si="6"/>
        <v>1687.6399999999999</v>
      </c>
      <c r="N35" s="2">
        <v>27.22</v>
      </c>
      <c r="O35" s="15"/>
      <c r="P35" s="423">
        <f t="shared" si="18"/>
        <v>0</v>
      </c>
      <c r="Q35" s="354"/>
      <c r="R35" s="70">
        <f t="shared" si="19"/>
        <v>0</v>
      </c>
      <c r="S35" s="71"/>
      <c r="T35" s="72"/>
      <c r="U35" s="785">
        <f t="shared" si="14"/>
        <v>10667.52</v>
      </c>
      <c r="V35" s="786">
        <f t="shared" si="15"/>
        <v>392</v>
      </c>
      <c r="W35" s="787">
        <f t="shared" si="7"/>
        <v>0</v>
      </c>
      <c r="Z35" s="2">
        <v>27.22</v>
      </c>
      <c r="AA35" s="15"/>
      <c r="AB35" s="423">
        <f t="shared" si="4"/>
        <v>0</v>
      </c>
      <c r="AC35" s="354"/>
      <c r="AD35" s="70">
        <f t="shared" si="5"/>
        <v>0</v>
      </c>
      <c r="AE35" s="71"/>
      <c r="AF35" s="72"/>
      <c r="AG35" s="785">
        <f t="shared" si="16"/>
        <v>37019.199999999997</v>
      </c>
      <c r="AH35" s="786">
        <f t="shared" si="17"/>
        <v>1360</v>
      </c>
      <c r="AI35" s="787">
        <f t="shared" si="8"/>
        <v>0</v>
      </c>
    </row>
    <row r="36" spans="2:35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5">
        <f t="shared" si="12"/>
        <v>8707.7999999999975</v>
      </c>
      <c r="J36" s="786">
        <f t="shared" si="13"/>
        <v>320</v>
      </c>
      <c r="K36" s="787">
        <f t="shared" si="6"/>
        <v>1687.6399999999999</v>
      </c>
      <c r="N36" s="2">
        <v>27.22</v>
      </c>
      <c r="O36" s="15"/>
      <c r="P36" s="423">
        <f t="shared" si="18"/>
        <v>0</v>
      </c>
      <c r="Q36" s="354"/>
      <c r="R36" s="70">
        <f t="shared" si="19"/>
        <v>0</v>
      </c>
      <c r="S36" s="71"/>
      <c r="T36" s="72"/>
      <c r="U36" s="785">
        <f t="shared" si="14"/>
        <v>10667.52</v>
      </c>
      <c r="V36" s="786">
        <f t="shared" si="15"/>
        <v>392</v>
      </c>
      <c r="W36" s="787">
        <f t="shared" si="7"/>
        <v>0</v>
      </c>
      <c r="Z36" s="2">
        <v>27.22</v>
      </c>
      <c r="AA36" s="15"/>
      <c r="AB36" s="423">
        <f t="shared" si="4"/>
        <v>0</v>
      </c>
      <c r="AC36" s="354"/>
      <c r="AD36" s="70">
        <f t="shared" si="5"/>
        <v>0</v>
      </c>
      <c r="AE36" s="71"/>
      <c r="AF36" s="72"/>
      <c r="AG36" s="785">
        <f t="shared" si="16"/>
        <v>37019.199999999997</v>
      </c>
      <c r="AH36" s="786">
        <f t="shared" si="17"/>
        <v>1360</v>
      </c>
      <c r="AI36" s="787">
        <f t="shared" si="8"/>
        <v>0</v>
      </c>
    </row>
    <row r="37" spans="2:35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5">
        <f t="shared" si="12"/>
        <v>8054.5199999999977</v>
      </c>
      <c r="J37" s="786">
        <f t="shared" si="13"/>
        <v>296</v>
      </c>
      <c r="K37" s="787">
        <f t="shared" si="6"/>
        <v>40503.360000000001</v>
      </c>
      <c r="N37" s="2">
        <v>27.22</v>
      </c>
      <c r="O37" s="15"/>
      <c r="P37" s="70">
        <f t="shared" si="18"/>
        <v>0</v>
      </c>
      <c r="Q37" s="353"/>
      <c r="R37" s="70">
        <f t="shared" si="19"/>
        <v>0</v>
      </c>
      <c r="S37" s="71"/>
      <c r="T37" s="72"/>
      <c r="U37" s="785">
        <f t="shared" si="14"/>
        <v>10667.52</v>
      </c>
      <c r="V37" s="786">
        <f t="shared" si="15"/>
        <v>392</v>
      </c>
      <c r="W37" s="787">
        <f t="shared" si="7"/>
        <v>0</v>
      </c>
      <c r="Z37" s="2">
        <v>27.22</v>
      </c>
      <c r="AA37" s="15"/>
      <c r="AB37" s="70">
        <f t="shared" si="4"/>
        <v>0</v>
      </c>
      <c r="AC37" s="353"/>
      <c r="AD37" s="70">
        <f t="shared" si="5"/>
        <v>0</v>
      </c>
      <c r="AE37" s="71"/>
      <c r="AF37" s="72"/>
      <c r="AG37" s="785">
        <f t="shared" si="16"/>
        <v>37019.199999999997</v>
      </c>
      <c r="AH37" s="786">
        <f t="shared" si="17"/>
        <v>1360</v>
      </c>
      <c r="AI37" s="787">
        <f t="shared" si="8"/>
        <v>0</v>
      </c>
    </row>
    <row r="38" spans="2:35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5">
        <f t="shared" si="12"/>
        <v>7401.239999999998</v>
      </c>
      <c r="J38" s="786">
        <f t="shared" si="13"/>
        <v>272</v>
      </c>
      <c r="K38" s="787">
        <f t="shared" si="6"/>
        <v>40503.360000000001</v>
      </c>
      <c r="N38" s="2">
        <v>27.22</v>
      </c>
      <c r="O38" s="15"/>
      <c r="P38" s="70">
        <f t="shared" si="18"/>
        <v>0</v>
      </c>
      <c r="Q38" s="353"/>
      <c r="R38" s="70">
        <f t="shared" si="19"/>
        <v>0</v>
      </c>
      <c r="S38" s="71"/>
      <c r="T38" s="72"/>
      <c r="U38" s="785">
        <f t="shared" si="14"/>
        <v>10667.52</v>
      </c>
      <c r="V38" s="786">
        <f t="shared" si="15"/>
        <v>392</v>
      </c>
      <c r="W38" s="787">
        <f t="shared" si="7"/>
        <v>0</v>
      </c>
      <c r="Z38" s="2">
        <v>27.22</v>
      </c>
      <c r="AA38" s="15"/>
      <c r="AB38" s="70">
        <f t="shared" si="4"/>
        <v>0</v>
      </c>
      <c r="AC38" s="353"/>
      <c r="AD38" s="70">
        <f t="shared" si="5"/>
        <v>0</v>
      </c>
      <c r="AE38" s="71"/>
      <c r="AF38" s="72"/>
      <c r="AG38" s="785">
        <f t="shared" si="16"/>
        <v>37019.199999999997</v>
      </c>
      <c r="AH38" s="786">
        <f t="shared" si="17"/>
        <v>1360</v>
      </c>
      <c r="AI38" s="787">
        <f t="shared" si="8"/>
        <v>0</v>
      </c>
    </row>
    <row r="39" spans="2:35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5">
        <f t="shared" si="12"/>
        <v>6747.9599999999982</v>
      </c>
      <c r="J39" s="786">
        <f t="shared" si="13"/>
        <v>248</v>
      </c>
      <c r="K39" s="787">
        <f t="shared" si="6"/>
        <v>40503.360000000001</v>
      </c>
      <c r="N39" s="2">
        <v>27.22</v>
      </c>
      <c r="O39" s="15"/>
      <c r="P39" s="70">
        <f t="shared" si="18"/>
        <v>0</v>
      </c>
      <c r="Q39" s="353"/>
      <c r="R39" s="70">
        <f t="shared" si="19"/>
        <v>0</v>
      </c>
      <c r="S39" s="71"/>
      <c r="T39" s="72"/>
      <c r="U39" s="785">
        <f t="shared" si="14"/>
        <v>10667.52</v>
      </c>
      <c r="V39" s="786">
        <f t="shared" si="15"/>
        <v>392</v>
      </c>
      <c r="W39" s="787">
        <f t="shared" si="7"/>
        <v>0</v>
      </c>
      <c r="Z39" s="2">
        <v>27.22</v>
      </c>
      <c r="AA39" s="15"/>
      <c r="AB39" s="70">
        <f t="shared" si="4"/>
        <v>0</v>
      </c>
      <c r="AC39" s="353"/>
      <c r="AD39" s="70">
        <f t="shared" si="5"/>
        <v>0</v>
      </c>
      <c r="AE39" s="71"/>
      <c r="AF39" s="72"/>
      <c r="AG39" s="785">
        <f t="shared" si="16"/>
        <v>37019.199999999997</v>
      </c>
      <c r="AH39" s="786">
        <f t="shared" si="17"/>
        <v>1360</v>
      </c>
      <c r="AI39" s="787">
        <f t="shared" si="8"/>
        <v>0</v>
      </c>
    </row>
    <row r="40" spans="2:35" x14ac:dyDescent="0.25">
      <c r="B40" s="2">
        <v>27.22</v>
      </c>
      <c r="C40" s="15">
        <v>24</v>
      </c>
      <c r="D40" s="244">
        <f t="shared" si="0"/>
        <v>653.28</v>
      </c>
      <c r="E40" s="355">
        <v>44445</v>
      </c>
      <c r="F40" s="244">
        <f t="shared" si="1"/>
        <v>653.28</v>
      </c>
      <c r="G40" s="183" t="s">
        <v>388</v>
      </c>
      <c r="H40" s="121">
        <v>62</v>
      </c>
      <c r="I40" s="785">
        <f t="shared" si="12"/>
        <v>6094.6799999999985</v>
      </c>
      <c r="J40" s="786">
        <f t="shared" si="13"/>
        <v>224</v>
      </c>
      <c r="K40" s="787">
        <f t="shared" si="6"/>
        <v>40503.360000000001</v>
      </c>
      <c r="N40" s="2">
        <v>27.22</v>
      </c>
      <c r="O40" s="15"/>
      <c r="P40" s="70">
        <f t="shared" si="18"/>
        <v>0</v>
      </c>
      <c r="Q40" s="353"/>
      <c r="R40" s="70">
        <f t="shared" si="19"/>
        <v>0</v>
      </c>
      <c r="S40" s="71"/>
      <c r="T40" s="72"/>
      <c r="U40" s="785">
        <f t="shared" si="14"/>
        <v>10667.52</v>
      </c>
      <c r="V40" s="786">
        <f t="shared" si="15"/>
        <v>392</v>
      </c>
      <c r="W40" s="787">
        <f t="shared" si="7"/>
        <v>0</v>
      </c>
      <c r="Z40" s="2">
        <v>27.22</v>
      </c>
      <c r="AA40" s="15"/>
      <c r="AB40" s="70">
        <f t="shared" si="4"/>
        <v>0</v>
      </c>
      <c r="AC40" s="353"/>
      <c r="AD40" s="70">
        <f t="shared" si="5"/>
        <v>0</v>
      </c>
      <c r="AE40" s="71"/>
      <c r="AF40" s="72"/>
      <c r="AG40" s="785">
        <f t="shared" si="16"/>
        <v>37019.199999999997</v>
      </c>
      <c r="AH40" s="786">
        <f t="shared" si="17"/>
        <v>1360</v>
      </c>
      <c r="AI40" s="787">
        <f t="shared" si="8"/>
        <v>0</v>
      </c>
    </row>
    <row r="41" spans="2:35" x14ac:dyDescent="0.25">
      <c r="B41" s="2">
        <v>27.22</v>
      </c>
      <c r="C41" s="15">
        <v>96</v>
      </c>
      <c r="D41" s="244">
        <f t="shared" si="0"/>
        <v>2613.12</v>
      </c>
      <c r="E41" s="355">
        <v>44446</v>
      </c>
      <c r="F41" s="244">
        <f t="shared" si="1"/>
        <v>2613.12</v>
      </c>
      <c r="G41" s="183" t="s">
        <v>390</v>
      </c>
      <c r="H41" s="121">
        <v>62</v>
      </c>
      <c r="I41" s="785">
        <f t="shared" si="12"/>
        <v>3481.5599999999986</v>
      </c>
      <c r="J41" s="786">
        <f t="shared" si="13"/>
        <v>128</v>
      </c>
      <c r="K41" s="787">
        <f t="shared" si="6"/>
        <v>162013.44</v>
      </c>
      <c r="N41" s="2">
        <v>27.22</v>
      </c>
      <c r="O41" s="15"/>
      <c r="P41" s="70">
        <f t="shared" si="18"/>
        <v>0</v>
      </c>
      <c r="Q41" s="353"/>
      <c r="R41" s="70">
        <f t="shared" si="19"/>
        <v>0</v>
      </c>
      <c r="S41" s="71"/>
      <c r="T41" s="72"/>
      <c r="U41" s="785">
        <f t="shared" si="14"/>
        <v>10667.52</v>
      </c>
      <c r="V41" s="786">
        <f t="shared" si="15"/>
        <v>392</v>
      </c>
      <c r="W41" s="787">
        <f t="shared" si="7"/>
        <v>0</v>
      </c>
      <c r="Z41" s="2">
        <v>27.22</v>
      </c>
      <c r="AA41" s="15"/>
      <c r="AB41" s="70">
        <f t="shared" si="4"/>
        <v>0</v>
      </c>
      <c r="AC41" s="353"/>
      <c r="AD41" s="70">
        <f t="shared" si="5"/>
        <v>0</v>
      </c>
      <c r="AE41" s="71"/>
      <c r="AF41" s="72"/>
      <c r="AG41" s="785">
        <f t="shared" si="16"/>
        <v>37019.199999999997</v>
      </c>
      <c r="AH41" s="786">
        <f t="shared" si="17"/>
        <v>1360</v>
      </c>
      <c r="AI41" s="787">
        <f t="shared" si="8"/>
        <v>0</v>
      </c>
    </row>
    <row r="42" spans="2:35" x14ac:dyDescent="0.25">
      <c r="B42" s="2">
        <v>27.22</v>
      </c>
      <c r="C42" s="15">
        <v>108</v>
      </c>
      <c r="D42" s="244">
        <f t="shared" si="0"/>
        <v>2939.7599999999998</v>
      </c>
      <c r="E42" s="355">
        <v>44450</v>
      </c>
      <c r="F42" s="244">
        <f t="shared" si="1"/>
        <v>2939.7599999999998</v>
      </c>
      <c r="G42" s="183" t="s">
        <v>415</v>
      </c>
      <c r="H42" s="121">
        <v>62</v>
      </c>
      <c r="I42" s="785">
        <f t="shared" si="12"/>
        <v>541.79999999999882</v>
      </c>
      <c r="J42" s="786">
        <f t="shared" si="13"/>
        <v>20</v>
      </c>
      <c r="K42" s="787">
        <f t="shared" si="6"/>
        <v>182265.12</v>
      </c>
      <c r="N42" s="2">
        <v>27.22</v>
      </c>
      <c r="O42" s="15"/>
      <c r="P42" s="70">
        <f t="shared" si="18"/>
        <v>0</v>
      </c>
      <c r="Q42" s="353"/>
      <c r="R42" s="70">
        <f t="shared" si="19"/>
        <v>0</v>
      </c>
      <c r="S42" s="71"/>
      <c r="T42" s="72"/>
      <c r="U42" s="785">
        <f t="shared" si="14"/>
        <v>10667.52</v>
      </c>
      <c r="V42" s="786">
        <f t="shared" si="15"/>
        <v>392</v>
      </c>
      <c r="W42" s="787">
        <f t="shared" si="7"/>
        <v>0</v>
      </c>
      <c r="Z42" s="2">
        <v>27.22</v>
      </c>
      <c r="AA42" s="15"/>
      <c r="AB42" s="70">
        <f t="shared" si="4"/>
        <v>0</v>
      </c>
      <c r="AC42" s="353"/>
      <c r="AD42" s="70">
        <f t="shared" si="5"/>
        <v>0</v>
      </c>
      <c r="AE42" s="71"/>
      <c r="AF42" s="72"/>
      <c r="AG42" s="785">
        <f t="shared" si="16"/>
        <v>37019.199999999997</v>
      </c>
      <c r="AH42" s="786">
        <f t="shared" si="17"/>
        <v>1360</v>
      </c>
      <c r="AI42" s="787">
        <f t="shared" si="8"/>
        <v>0</v>
      </c>
    </row>
    <row r="43" spans="2:35" x14ac:dyDescent="0.25">
      <c r="B43" s="2">
        <v>27.22</v>
      </c>
      <c r="C43" s="15">
        <v>10</v>
      </c>
      <c r="D43" s="244">
        <f t="shared" si="0"/>
        <v>272.2</v>
      </c>
      <c r="E43" s="355">
        <v>44453</v>
      </c>
      <c r="F43" s="244">
        <f t="shared" si="1"/>
        <v>272.2</v>
      </c>
      <c r="G43" s="183" t="s">
        <v>430</v>
      </c>
      <c r="H43" s="121">
        <v>62</v>
      </c>
      <c r="I43" s="785">
        <f t="shared" si="12"/>
        <v>269.59999999999883</v>
      </c>
      <c r="J43" s="786">
        <f t="shared" si="13"/>
        <v>10</v>
      </c>
      <c r="K43" s="787">
        <f t="shared" si="6"/>
        <v>16876.399999999998</v>
      </c>
      <c r="N43" s="2">
        <v>27.22</v>
      </c>
      <c r="O43" s="15"/>
      <c r="P43" s="70">
        <f t="shared" si="18"/>
        <v>0</v>
      </c>
      <c r="Q43" s="353"/>
      <c r="R43" s="70">
        <f t="shared" si="19"/>
        <v>0</v>
      </c>
      <c r="S43" s="71"/>
      <c r="T43" s="72"/>
      <c r="U43" s="785">
        <f t="shared" si="14"/>
        <v>10667.52</v>
      </c>
      <c r="V43" s="786">
        <f t="shared" si="15"/>
        <v>392</v>
      </c>
      <c r="W43" s="787">
        <f t="shared" si="7"/>
        <v>0</v>
      </c>
      <c r="Z43" s="2">
        <v>27.22</v>
      </c>
      <c r="AA43" s="15"/>
      <c r="AB43" s="70">
        <f t="shared" si="4"/>
        <v>0</v>
      </c>
      <c r="AC43" s="353"/>
      <c r="AD43" s="70">
        <f t="shared" si="5"/>
        <v>0</v>
      </c>
      <c r="AE43" s="71"/>
      <c r="AF43" s="72"/>
      <c r="AG43" s="785">
        <f t="shared" si="16"/>
        <v>37019.199999999997</v>
      </c>
      <c r="AH43" s="786">
        <f t="shared" si="17"/>
        <v>1360</v>
      </c>
      <c r="AI43" s="787">
        <f t="shared" si="8"/>
        <v>0</v>
      </c>
    </row>
    <row r="44" spans="2:35" x14ac:dyDescent="0.25">
      <c r="B44" s="2">
        <v>27.22</v>
      </c>
      <c r="C44" s="15">
        <v>2</v>
      </c>
      <c r="D44" s="244">
        <f t="shared" si="0"/>
        <v>54.44</v>
      </c>
      <c r="E44" s="355">
        <v>44454</v>
      </c>
      <c r="F44" s="244">
        <f t="shared" si="1"/>
        <v>54.44</v>
      </c>
      <c r="G44" s="183" t="s">
        <v>435</v>
      </c>
      <c r="H44" s="121">
        <v>62</v>
      </c>
      <c r="I44" s="785">
        <f t="shared" si="12"/>
        <v>215.15999999999883</v>
      </c>
      <c r="J44" s="786">
        <f t="shared" si="13"/>
        <v>8</v>
      </c>
      <c r="K44" s="787">
        <f t="shared" si="6"/>
        <v>3375.2799999999997</v>
      </c>
      <c r="N44" s="2">
        <v>27.22</v>
      </c>
      <c r="O44" s="15"/>
      <c r="P44" s="70">
        <f t="shared" si="18"/>
        <v>0</v>
      </c>
      <c r="Q44" s="353"/>
      <c r="R44" s="70">
        <f t="shared" si="19"/>
        <v>0</v>
      </c>
      <c r="S44" s="71"/>
      <c r="T44" s="72"/>
      <c r="U44" s="785">
        <f t="shared" si="14"/>
        <v>10667.52</v>
      </c>
      <c r="V44" s="786">
        <f t="shared" si="15"/>
        <v>392</v>
      </c>
      <c r="W44" s="787">
        <f t="shared" si="7"/>
        <v>0</v>
      </c>
      <c r="Z44" s="2">
        <v>27.22</v>
      </c>
      <c r="AA44" s="15"/>
      <c r="AB44" s="70">
        <f t="shared" si="4"/>
        <v>0</v>
      </c>
      <c r="AC44" s="353"/>
      <c r="AD44" s="70">
        <f t="shared" si="5"/>
        <v>0</v>
      </c>
      <c r="AE44" s="71"/>
      <c r="AF44" s="72"/>
      <c r="AG44" s="785">
        <f t="shared" si="16"/>
        <v>37019.199999999997</v>
      </c>
      <c r="AH44" s="786">
        <f t="shared" si="17"/>
        <v>1360</v>
      </c>
      <c r="AI44" s="787">
        <f t="shared" si="8"/>
        <v>0</v>
      </c>
    </row>
    <row r="45" spans="2:35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063"/>
      <c r="H45" s="1064"/>
      <c r="I45" s="1065">
        <f t="shared" si="12"/>
        <v>215.15999999999883</v>
      </c>
      <c r="J45" s="1066">
        <f t="shared" si="13"/>
        <v>8</v>
      </c>
      <c r="K45" s="1067">
        <f t="shared" si="6"/>
        <v>0</v>
      </c>
      <c r="N45" s="2">
        <v>27.22</v>
      </c>
      <c r="O45" s="15"/>
      <c r="P45" s="70">
        <f t="shared" si="18"/>
        <v>0</v>
      </c>
      <c r="Q45" s="353"/>
      <c r="R45" s="70">
        <f t="shared" si="19"/>
        <v>0</v>
      </c>
      <c r="S45" s="71"/>
      <c r="T45" s="72"/>
      <c r="U45" s="785">
        <f t="shared" si="14"/>
        <v>10667.52</v>
      </c>
      <c r="V45" s="786">
        <f t="shared" si="15"/>
        <v>392</v>
      </c>
      <c r="W45" s="787">
        <f t="shared" si="7"/>
        <v>0</v>
      </c>
      <c r="Z45" s="2">
        <v>27.22</v>
      </c>
      <c r="AA45" s="15"/>
      <c r="AB45" s="70">
        <f t="shared" si="4"/>
        <v>0</v>
      </c>
      <c r="AC45" s="353"/>
      <c r="AD45" s="70">
        <f t="shared" si="5"/>
        <v>0</v>
      </c>
      <c r="AE45" s="71"/>
      <c r="AF45" s="72"/>
      <c r="AG45" s="785">
        <f t="shared" si="16"/>
        <v>37019.199999999997</v>
      </c>
      <c r="AH45" s="786">
        <f t="shared" si="17"/>
        <v>1360</v>
      </c>
      <c r="AI45" s="787">
        <f t="shared" si="8"/>
        <v>0</v>
      </c>
    </row>
    <row r="46" spans="2:35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063"/>
      <c r="H46" s="1064"/>
      <c r="I46" s="1065">
        <f t="shared" si="12"/>
        <v>215.15999999999883</v>
      </c>
      <c r="J46" s="1066">
        <f t="shared" si="13"/>
        <v>8</v>
      </c>
      <c r="K46" s="1067">
        <f t="shared" si="6"/>
        <v>0</v>
      </c>
      <c r="N46" s="2">
        <v>27.22</v>
      </c>
      <c r="O46" s="15"/>
      <c r="P46" s="70">
        <f t="shared" si="18"/>
        <v>0</v>
      </c>
      <c r="Q46" s="353"/>
      <c r="R46" s="70">
        <f t="shared" si="19"/>
        <v>0</v>
      </c>
      <c r="S46" s="71"/>
      <c r="T46" s="72"/>
      <c r="U46" s="785">
        <f t="shared" si="14"/>
        <v>10667.52</v>
      </c>
      <c r="V46" s="786">
        <f t="shared" si="15"/>
        <v>392</v>
      </c>
      <c r="W46" s="787">
        <f t="shared" si="7"/>
        <v>0</v>
      </c>
      <c r="Z46" s="2">
        <v>27.22</v>
      </c>
      <c r="AA46" s="15"/>
      <c r="AB46" s="70">
        <f t="shared" si="4"/>
        <v>0</v>
      </c>
      <c r="AC46" s="353"/>
      <c r="AD46" s="70">
        <f t="shared" si="5"/>
        <v>0</v>
      </c>
      <c r="AE46" s="71"/>
      <c r="AF46" s="72"/>
      <c r="AG46" s="785">
        <f t="shared" si="16"/>
        <v>37019.199999999997</v>
      </c>
      <c r="AH46" s="786">
        <f t="shared" si="17"/>
        <v>1360</v>
      </c>
      <c r="AI46" s="787">
        <f t="shared" si="8"/>
        <v>0</v>
      </c>
    </row>
    <row r="47" spans="2:35" x14ac:dyDescent="0.25">
      <c r="B47" s="2">
        <v>27.22</v>
      </c>
      <c r="C47" s="15">
        <v>8</v>
      </c>
      <c r="D47" s="244">
        <f t="shared" si="0"/>
        <v>217.76</v>
      </c>
      <c r="E47" s="355"/>
      <c r="F47" s="244">
        <f t="shared" si="1"/>
        <v>217.76</v>
      </c>
      <c r="G47" s="1063"/>
      <c r="H47" s="1064"/>
      <c r="I47" s="1065">
        <f t="shared" si="12"/>
        <v>-2.6000000000011596</v>
      </c>
      <c r="J47" s="1066">
        <f t="shared" si="13"/>
        <v>0</v>
      </c>
      <c r="K47" s="1067">
        <f t="shared" si="6"/>
        <v>0</v>
      </c>
      <c r="N47" s="2">
        <v>27.22</v>
      </c>
      <c r="O47" s="15"/>
      <c r="P47" s="70">
        <f t="shared" si="18"/>
        <v>0</v>
      </c>
      <c r="Q47" s="353"/>
      <c r="R47" s="70">
        <f t="shared" si="19"/>
        <v>0</v>
      </c>
      <c r="S47" s="71"/>
      <c r="T47" s="72"/>
      <c r="U47" s="785">
        <f t="shared" si="14"/>
        <v>10667.52</v>
      </c>
      <c r="V47" s="786">
        <f t="shared" si="15"/>
        <v>392</v>
      </c>
      <c r="W47" s="787">
        <f t="shared" si="7"/>
        <v>0</v>
      </c>
      <c r="Z47" s="2">
        <v>27.22</v>
      </c>
      <c r="AA47" s="15"/>
      <c r="AB47" s="70">
        <f t="shared" si="4"/>
        <v>0</v>
      </c>
      <c r="AC47" s="353"/>
      <c r="AD47" s="70">
        <f t="shared" si="5"/>
        <v>0</v>
      </c>
      <c r="AE47" s="71"/>
      <c r="AF47" s="72"/>
      <c r="AG47" s="785">
        <f t="shared" si="16"/>
        <v>37019.199999999997</v>
      </c>
      <c r="AH47" s="786">
        <f t="shared" si="17"/>
        <v>1360</v>
      </c>
      <c r="AI47" s="787">
        <f t="shared" si="8"/>
        <v>0</v>
      </c>
    </row>
    <row r="48" spans="2:35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5">
        <f t="shared" si="12"/>
        <v>-2.6000000000011596</v>
      </c>
      <c r="J48" s="786">
        <f t="shared" si="13"/>
        <v>0</v>
      </c>
      <c r="K48" s="787">
        <f t="shared" si="6"/>
        <v>0</v>
      </c>
      <c r="N48" s="2">
        <v>27.22</v>
      </c>
      <c r="O48" s="15"/>
      <c r="P48" s="70">
        <f t="shared" si="18"/>
        <v>0</v>
      </c>
      <c r="Q48" s="353"/>
      <c r="R48" s="70">
        <f t="shared" si="19"/>
        <v>0</v>
      </c>
      <c r="S48" s="71"/>
      <c r="T48" s="72"/>
      <c r="U48" s="785">
        <f t="shared" si="14"/>
        <v>10667.52</v>
      </c>
      <c r="V48" s="786">
        <f t="shared" si="15"/>
        <v>392</v>
      </c>
      <c r="W48" s="787">
        <f t="shared" si="7"/>
        <v>0</v>
      </c>
      <c r="Z48" s="2">
        <v>27.22</v>
      </c>
      <c r="AA48" s="15"/>
      <c r="AB48" s="70">
        <f t="shared" si="4"/>
        <v>0</v>
      </c>
      <c r="AC48" s="353"/>
      <c r="AD48" s="70">
        <f t="shared" si="5"/>
        <v>0</v>
      </c>
      <c r="AE48" s="71"/>
      <c r="AF48" s="72"/>
      <c r="AG48" s="785">
        <f t="shared" si="16"/>
        <v>37019.199999999997</v>
      </c>
      <c r="AH48" s="786">
        <f t="shared" si="17"/>
        <v>1360</v>
      </c>
      <c r="AI48" s="787">
        <f t="shared" si="8"/>
        <v>0</v>
      </c>
    </row>
    <row r="49" spans="1:35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5">
        <f t="shared" si="12"/>
        <v>-2.6000000000011596</v>
      </c>
      <c r="J49" s="786">
        <f t="shared" si="13"/>
        <v>0</v>
      </c>
      <c r="K49" s="787">
        <f t="shared" si="6"/>
        <v>0</v>
      </c>
      <c r="N49" s="2">
        <v>27.22</v>
      </c>
      <c r="O49" s="15"/>
      <c r="P49" s="70">
        <f t="shared" si="18"/>
        <v>0</v>
      </c>
      <c r="Q49" s="353"/>
      <c r="R49" s="70">
        <f t="shared" si="19"/>
        <v>0</v>
      </c>
      <c r="S49" s="71"/>
      <c r="T49" s="72"/>
      <c r="U49" s="785">
        <f t="shared" si="14"/>
        <v>10667.52</v>
      </c>
      <c r="V49" s="786">
        <f t="shared" si="15"/>
        <v>392</v>
      </c>
      <c r="W49" s="787">
        <f t="shared" si="7"/>
        <v>0</v>
      </c>
      <c r="Z49" s="2">
        <v>27.22</v>
      </c>
      <c r="AA49" s="15"/>
      <c r="AB49" s="70">
        <f t="shared" si="4"/>
        <v>0</v>
      </c>
      <c r="AC49" s="353"/>
      <c r="AD49" s="70">
        <f t="shared" si="5"/>
        <v>0</v>
      </c>
      <c r="AE49" s="71"/>
      <c r="AF49" s="72"/>
      <c r="AG49" s="785">
        <f t="shared" si="16"/>
        <v>37019.199999999997</v>
      </c>
      <c r="AH49" s="786">
        <f t="shared" si="17"/>
        <v>1360</v>
      </c>
      <c r="AI49" s="787">
        <f t="shared" si="8"/>
        <v>0</v>
      </c>
    </row>
    <row r="50" spans="1:35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5">
        <f t="shared" si="12"/>
        <v>-2.6000000000011596</v>
      </c>
      <c r="J50" s="786">
        <f t="shared" si="13"/>
        <v>0</v>
      </c>
      <c r="K50" s="787">
        <f t="shared" si="6"/>
        <v>0</v>
      </c>
      <c r="N50" s="2">
        <v>27.22</v>
      </c>
      <c r="O50" s="15"/>
      <c r="P50" s="70">
        <f t="shared" si="18"/>
        <v>0</v>
      </c>
      <c r="Q50" s="353"/>
      <c r="R50" s="70">
        <f t="shared" si="19"/>
        <v>0</v>
      </c>
      <c r="S50" s="71"/>
      <c r="T50" s="72"/>
      <c r="U50" s="785">
        <f t="shared" si="14"/>
        <v>10667.52</v>
      </c>
      <c r="V50" s="786">
        <f t="shared" si="15"/>
        <v>392</v>
      </c>
      <c r="W50" s="787">
        <f t="shared" si="7"/>
        <v>0</v>
      </c>
      <c r="Z50" s="2">
        <v>27.22</v>
      </c>
      <c r="AA50" s="15"/>
      <c r="AB50" s="70">
        <f t="shared" si="4"/>
        <v>0</v>
      </c>
      <c r="AC50" s="353"/>
      <c r="AD50" s="70">
        <f t="shared" si="5"/>
        <v>0</v>
      </c>
      <c r="AE50" s="71"/>
      <c r="AF50" s="72"/>
      <c r="AG50" s="785">
        <f t="shared" si="16"/>
        <v>37019.199999999997</v>
      </c>
      <c r="AH50" s="786">
        <f t="shared" si="17"/>
        <v>1360</v>
      </c>
      <c r="AI50" s="787">
        <f t="shared" si="8"/>
        <v>0</v>
      </c>
    </row>
    <row r="51" spans="1:35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5">
        <f t="shared" si="12"/>
        <v>-2.6000000000011596</v>
      </c>
      <c r="J51" s="786">
        <f t="shared" si="13"/>
        <v>0</v>
      </c>
      <c r="K51" s="787">
        <f t="shared" si="6"/>
        <v>0</v>
      </c>
      <c r="N51" s="2">
        <v>27.22</v>
      </c>
      <c r="O51" s="15"/>
      <c r="P51" s="70">
        <f t="shared" si="18"/>
        <v>0</v>
      </c>
      <c r="Q51" s="353"/>
      <c r="R51" s="70">
        <f t="shared" si="19"/>
        <v>0</v>
      </c>
      <c r="S51" s="71"/>
      <c r="T51" s="72"/>
      <c r="U51" s="785">
        <f t="shared" si="14"/>
        <v>10667.52</v>
      </c>
      <c r="V51" s="786">
        <f t="shared" si="15"/>
        <v>392</v>
      </c>
      <c r="W51" s="787">
        <f t="shared" si="7"/>
        <v>0</v>
      </c>
      <c r="Z51" s="2">
        <v>27.22</v>
      </c>
      <c r="AA51" s="15"/>
      <c r="AB51" s="70">
        <f t="shared" si="4"/>
        <v>0</v>
      </c>
      <c r="AC51" s="353"/>
      <c r="AD51" s="70">
        <f t="shared" si="5"/>
        <v>0</v>
      </c>
      <c r="AE51" s="71"/>
      <c r="AF51" s="72"/>
      <c r="AG51" s="785">
        <f t="shared" si="16"/>
        <v>37019.199999999997</v>
      </c>
      <c r="AH51" s="786">
        <f t="shared" si="17"/>
        <v>1360</v>
      </c>
      <c r="AI51" s="787">
        <f t="shared" si="8"/>
        <v>0</v>
      </c>
    </row>
    <row r="52" spans="1:35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5">
        <f t="shared" si="12"/>
        <v>-2.6000000000011596</v>
      </c>
      <c r="J52" s="786">
        <f t="shared" si="13"/>
        <v>0</v>
      </c>
      <c r="K52" s="787">
        <f t="shared" si="6"/>
        <v>0</v>
      </c>
      <c r="N52" s="2">
        <v>27.22</v>
      </c>
      <c r="O52" s="15"/>
      <c r="P52" s="70">
        <f t="shared" si="18"/>
        <v>0</v>
      </c>
      <c r="Q52" s="353"/>
      <c r="R52" s="70">
        <f t="shared" si="19"/>
        <v>0</v>
      </c>
      <c r="S52" s="71"/>
      <c r="T52" s="72"/>
      <c r="U52" s="785">
        <f t="shared" si="14"/>
        <v>10667.52</v>
      </c>
      <c r="V52" s="786">
        <f t="shared" si="15"/>
        <v>392</v>
      </c>
      <c r="W52" s="787">
        <f t="shared" si="7"/>
        <v>0</v>
      </c>
      <c r="Z52" s="2">
        <v>27.22</v>
      </c>
      <c r="AA52" s="15"/>
      <c r="AB52" s="70">
        <f t="shared" si="4"/>
        <v>0</v>
      </c>
      <c r="AC52" s="353"/>
      <c r="AD52" s="70">
        <f t="shared" si="5"/>
        <v>0</v>
      </c>
      <c r="AE52" s="71"/>
      <c r="AF52" s="72"/>
      <c r="AG52" s="785">
        <f t="shared" si="16"/>
        <v>37019.199999999997</v>
      </c>
      <c r="AH52" s="786">
        <f t="shared" si="17"/>
        <v>1360</v>
      </c>
      <c r="AI52" s="787">
        <f t="shared" si="8"/>
        <v>0</v>
      </c>
    </row>
    <row r="53" spans="1:35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5">
        <f t="shared" si="12"/>
        <v>-2.6000000000011596</v>
      </c>
      <c r="J53" s="786">
        <f t="shared" si="13"/>
        <v>0</v>
      </c>
      <c r="K53" s="787">
        <f t="shared" si="6"/>
        <v>0</v>
      </c>
      <c r="N53" s="2">
        <v>27.22</v>
      </c>
      <c r="O53" s="15"/>
      <c r="P53" s="70">
        <f t="shared" si="18"/>
        <v>0</v>
      </c>
      <c r="Q53" s="353"/>
      <c r="R53" s="70">
        <f t="shared" si="19"/>
        <v>0</v>
      </c>
      <c r="S53" s="71"/>
      <c r="T53" s="72"/>
      <c r="U53" s="785">
        <f t="shared" si="14"/>
        <v>10667.52</v>
      </c>
      <c r="V53" s="786">
        <f t="shared" si="15"/>
        <v>392</v>
      </c>
      <c r="W53" s="787">
        <f t="shared" si="7"/>
        <v>0</v>
      </c>
      <c r="Z53" s="2">
        <v>27.22</v>
      </c>
      <c r="AA53" s="15"/>
      <c r="AB53" s="70">
        <f t="shared" si="4"/>
        <v>0</v>
      </c>
      <c r="AC53" s="353"/>
      <c r="AD53" s="70">
        <f t="shared" si="5"/>
        <v>0</v>
      </c>
      <c r="AE53" s="71"/>
      <c r="AF53" s="72"/>
      <c r="AG53" s="785">
        <f t="shared" si="16"/>
        <v>37019.199999999997</v>
      </c>
      <c r="AH53" s="786">
        <f t="shared" si="17"/>
        <v>1360</v>
      </c>
      <c r="AI53" s="787">
        <f t="shared" si="8"/>
        <v>0</v>
      </c>
    </row>
    <row r="54" spans="1:35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5">
        <f t="shared" si="12"/>
        <v>-2.6000000000011596</v>
      </c>
      <c r="J54" s="786">
        <f t="shared" si="13"/>
        <v>0</v>
      </c>
      <c r="K54" s="787">
        <f t="shared" si="6"/>
        <v>0</v>
      </c>
      <c r="N54" s="2">
        <v>27.22</v>
      </c>
      <c r="O54" s="15"/>
      <c r="P54" s="70">
        <f t="shared" si="18"/>
        <v>0</v>
      </c>
      <c r="Q54" s="353"/>
      <c r="R54" s="70">
        <f t="shared" si="19"/>
        <v>0</v>
      </c>
      <c r="S54" s="71"/>
      <c r="T54" s="72"/>
      <c r="U54" s="785">
        <f t="shared" si="14"/>
        <v>10667.52</v>
      </c>
      <c r="V54" s="786">
        <f t="shared" si="15"/>
        <v>392</v>
      </c>
      <c r="W54" s="787">
        <f t="shared" si="7"/>
        <v>0</v>
      </c>
      <c r="Z54" s="2">
        <v>27.22</v>
      </c>
      <c r="AA54" s="15"/>
      <c r="AB54" s="70">
        <f t="shared" si="4"/>
        <v>0</v>
      </c>
      <c r="AC54" s="353"/>
      <c r="AD54" s="70">
        <f t="shared" si="5"/>
        <v>0</v>
      </c>
      <c r="AE54" s="71"/>
      <c r="AF54" s="72"/>
      <c r="AG54" s="785">
        <f t="shared" si="16"/>
        <v>37019.199999999997</v>
      </c>
      <c r="AH54" s="786">
        <f t="shared" si="17"/>
        <v>1360</v>
      </c>
      <c r="AI54" s="787">
        <f t="shared" si="8"/>
        <v>0</v>
      </c>
    </row>
    <row r="55" spans="1:35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5">
        <f t="shared" si="12"/>
        <v>-2.6000000000011596</v>
      </c>
      <c r="J55" s="786">
        <f t="shared" si="13"/>
        <v>0</v>
      </c>
      <c r="K55" s="787">
        <f t="shared" si="6"/>
        <v>0</v>
      </c>
      <c r="N55" s="2">
        <v>27.22</v>
      </c>
      <c r="O55" s="15"/>
      <c r="P55" s="70">
        <f t="shared" si="18"/>
        <v>0</v>
      </c>
      <c r="Q55" s="353"/>
      <c r="R55" s="70">
        <f t="shared" si="19"/>
        <v>0</v>
      </c>
      <c r="S55" s="71"/>
      <c r="T55" s="72"/>
      <c r="U55" s="785">
        <f t="shared" si="14"/>
        <v>10667.52</v>
      </c>
      <c r="V55" s="786">
        <f t="shared" si="15"/>
        <v>392</v>
      </c>
      <c r="W55" s="787">
        <f t="shared" si="7"/>
        <v>0</v>
      </c>
      <c r="Z55" s="2">
        <v>27.22</v>
      </c>
      <c r="AA55" s="15"/>
      <c r="AB55" s="70">
        <f t="shared" si="4"/>
        <v>0</v>
      </c>
      <c r="AC55" s="353"/>
      <c r="AD55" s="70">
        <f t="shared" si="5"/>
        <v>0</v>
      </c>
      <c r="AE55" s="71"/>
      <c r="AF55" s="72"/>
      <c r="AG55" s="785">
        <f t="shared" si="16"/>
        <v>37019.199999999997</v>
      </c>
      <c r="AH55" s="786">
        <f t="shared" si="17"/>
        <v>1360</v>
      </c>
      <c r="AI55" s="787">
        <f t="shared" si="8"/>
        <v>0</v>
      </c>
    </row>
    <row r="56" spans="1:35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5">
        <f t="shared" si="12"/>
        <v>-2.6000000000011596</v>
      </c>
      <c r="J56" s="786">
        <f t="shared" si="13"/>
        <v>0</v>
      </c>
      <c r="K56" s="787">
        <f t="shared" si="6"/>
        <v>0</v>
      </c>
      <c r="N56" s="2">
        <v>27.22</v>
      </c>
      <c r="O56" s="15"/>
      <c r="P56" s="70">
        <f t="shared" si="18"/>
        <v>0</v>
      </c>
      <c r="Q56" s="353"/>
      <c r="R56" s="70">
        <f t="shared" si="19"/>
        <v>0</v>
      </c>
      <c r="S56" s="71"/>
      <c r="T56" s="72"/>
      <c r="U56" s="785">
        <f t="shared" si="14"/>
        <v>10667.52</v>
      </c>
      <c r="V56" s="786">
        <f t="shared" si="15"/>
        <v>392</v>
      </c>
      <c r="W56" s="787">
        <f t="shared" si="7"/>
        <v>0</v>
      </c>
      <c r="Z56" s="2">
        <v>27.22</v>
      </c>
      <c r="AA56" s="15"/>
      <c r="AB56" s="70">
        <f t="shared" si="4"/>
        <v>0</v>
      </c>
      <c r="AC56" s="353"/>
      <c r="AD56" s="70">
        <f t="shared" si="5"/>
        <v>0</v>
      </c>
      <c r="AE56" s="71"/>
      <c r="AF56" s="72"/>
      <c r="AG56" s="785">
        <f t="shared" si="16"/>
        <v>37019.199999999997</v>
      </c>
      <c r="AH56" s="786">
        <f t="shared" si="17"/>
        <v>1360</v>
      </c>
      <c r="AI56" s="787">
        <f t="shared" si="8"/>
        <v>0</v>
      </c>
    </row>
    <row r="57" spans="1:35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5">
        <f t="shared" si="12"/>
        <v>-2.6000000000011596</v>
      </c>
      <c r="J57" s="786">
        <f t="shared" si="13"/>
        <v>0</v>
      </c>
      <c r="K57" s="787">
        <f t="shared" si="6"/>
        <v>0</v>
      </c>
      <c r="N57" s="2">
        <v>27.22</v>
      </c>
      <c r="O57" s="15"/>
      <c r="P57" s="70">
        <f t="shared" si="18"/>
        <v>0</v>
      </c>
      <c r="Q57" s="353"/>
      <c r="R57" s="70">
        <f t="shared" si="19"/>
        <v>0</v>
      </c>
      <c r="S57" s="71"/>
      <c r="T57" s="72"/>
      <c r="U57" s="785">
        <f t="shared" si="14"/>
        <v>10667.52</v>
      </c>
      <c r="V57" s="786">
        <f t="shared" si="15"/>
        <v>392</v>
      </c>
      <c r="W57" s="787">
        <f t="shared" si="7"/>
        <v>0</v>
      </c>
      <c r="Z57" s="2">
        <v>27.22</v>
      </c>
      <c r="AA57" s="15"/>
      <c r="AB57" s="70">
        <f t="shared" si="4"/>
        <v>0</v>
      </c>
      <c r="AC57" s="353"/>
      <c r="AD57" s="70">
        <f t="shared" si="5"/>
        <v>0</v>
      </c>
      <c r="AE57" s="71"/>
      <c r="AF57" s="72"/>
      <c r="AG57" s="785">
        <f t="shared" si="16"/>
        <v>37019.199999999997</v>
      </c>
      <c r="AH57" s="786">
        <f t="shared" si="17"/>
        <v>1360</v>
      </c>
      <c r="AI57" s="787">
        <f t="shared" si="8"/>
        <v>0</v>
      </c>
    </row>
    <row r="58" spans="1:35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5">
        <f t="shared" si="12"/>
        <v>-2.6000000000011596</v>
      </c>
      <c r="J58" s="786">
        <f t="shared" si="13"/>
        <v>0</v>
      </c>
      <c r="K58" s="787">
        <f t="shared" si="6"/>
        <v>0</v>
      </c>
      <c r="N58" s="2">
        <v>27.22</v>
      </c>
      <c r="O58" s="15"/>
      <c r="P58" s="70">
        <f t="shared" si="18"/>
        <v>0</v>
      </c>
      <c r="Q58" s="353"/>
      <c r="R58" s="70">
        <f t="shared" si="19"/>
        <v>0</v>
      </c>
      <c r="S58" s="71"/>
      <c r="T58" s="72"/>
      <c r="U58" s="785">
        <f t="shared" si="14"/>
        <v>10667.52</v>
      </c>
      <c r="V58" s="786">
        <f t="shared" si="15"/>
        <v>392</v>
      </c>
      <c r="W58" s="787">
        <f t="shared" si="7"/>
        <v>0</v>
      </c>
      <c r="Z58" s="2">
        <v>27.22</v>
      </c>
      <c r="AA58" s="15"/>
      <c r="AB58" s="70">
        <f t="shared" si="4"/>
        <v>0</v>
      </c>
      <c r="AC58" s="353"/>
      <c r="AD58" s="70">
        <f t="shared" si="5"/>
        <v>0</v>
      </c>
      <c r="AE58" s="71"/>
      <c r="AF58" s="72"/>
      <c r="AG58" s="785">
        <f t="shared" si="16"/>
        <v>37019.199999999997</v>
      </c>
      <c r="AH58" s="786">
        <f t="shared" si="17"/>
        <v>1360</v>
      </c>
      <c r="AI58" s="787">
        <f t="shared" si="8"/>
        <v>0</v>
      </c>
    </row>
    <row r="59" spans="1:35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5">
        <f t="shared" si="12"/>
        <v>-2.6000000000011596</v>
      </c>
      <c r="J59" s="786">
        <f t="shared" si="13"/>
        <v>0</v>
      </c>
      <c r="K59" s="787">
        <f t="shared" si="6"/>
        <v>0</v>
      </c>
      <c r="N59" s="2">
        <v>27.22</v>
      </c>
      <c r="O59" s="15"/>
      <c r="P59" s="70">
        <f t="shared" si="18"/>
        <v>0</v>
      </c>
      <c r="Q59" s="353"/>
      <c r="R59" s="70">
        <f t="shared" si="19"/>
        <v>0</v>
      </c>
      <c r="S59" s="71"/>
      <c r="T59" s="72"/>
      <c r="U59" s="785">
        <f t="shared" si="14"/>
        <v>10667.52</v>
      </c>
      <c r="V59" s="786">
        <f t="shared" si="15"/>
        <v>392</v>
      </c>
      <c r="W59" s="787">
        <f t="shared" si="7"/>
        <v>0</v>
      </c>
      <c r="Z59" s="2">
        <v>27.22</v>
      </c>
      <c r="AA59" s="15"/>
      <c r="AB59" s="70">
        <f t="shared" si="4"/>
        <v>0</v>
      </c>
      <c r="AC59" s="353"/>
      <c r="AD59" s="70">
        <f t="shared" si="5"/>
        <v>0</v>
      </c>
      <c r="AE59" s="71"/>
      <c r="AF59" s="72"/>
      <c r="AG59" s="785">
        <f t="shared" si="16"/>
        <v>37019.199999999997</v>
      </c>
      <c r="AH59" s="786">
        <f t="shared" si="17"/>
        <v>1360</v>
      </c>
      <c r="AI59" s="787">
        <f t="shared" si="8"/>
        <v>0</v>
      </c>
    </row>
    <row r="60" spans="1:35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5">
        <f t="shared" si="12"/>
        <v>-2.6000000000011596</v>
      </c>
      <c r="J60" s="786">
        <f t="shared" si="13"/>
        <v>0</v>
      </c>
      <c r="K60" s="787">
        <f t="shared" si="6"/>
        <v>0</v>
      </c>
      <c r="M60" s="124"/>
      <c r="N60" s="2">
        <v>27.22</v>
      </c>
      <c r="O60" s="15"/>
      <c r="P60" s="70">
        <f t="shared" si="18"/>
        <v>0</v>
      </c>
      <c r="Q60" s="353"/>
      <c r="R60" s="70">
        <f t="shared" si="19"/>
        <v>0</v>
      </c>
      <c r="S60" s="71"/>
      <c r="T60" s="72"/>
      <c r="U60" s="785">
        <f t="shared" si="14"/>
        <v>10667.52</v>
      </c>
      <c r="V60" s="786">
        <f t="shared" si="15"/>
        <v>392</v>
      </c>
      <c r="W60" s="787">
        <f t="shared" si="7"/>
        <v>0</v>
      </c>
      <c r="Y60" s="124"/>
      <c r="Z60" s="2">
        <v>27.22</v>
      </c>
      <c r="AA60" s="15"/>
      <c r="AB60" s="70">
        <f t="shared" si="4"/>
        <v>0</v>
      </c>
      <c r="AC60" s="353"/>
      <c r="AD60" s="70">
        <f t="shared" si="5"/>
        <v>0</v>
      </c>
      <c r="AE60" s="71"/>
      <c r="AF60" s="72"/>
      <c r="AG60" s="785">
        <f t="shared" si="16"/>
        <v>37019.199999999997</v>
      </c>
      <c r="AH60" s="786">
        <f t="shared" si="17"/>
        <v>1360</v>
      </c>
      <c r="AI60" s="787">
        <f t="shared" si="8"/>
        <v>0</v>
      </c>
    </row>
    <row r="61" spans="1:35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5">
        <f t="shared" si="12"/>
        <v>-2.6000000000011596</v>
      </c>
      <c r="J61" s="786">
        <f t="shared" si="13"/>
        <v>0</v>
      </c>
      <c r="K61" s="787">
        <f t="shared" si="6"/>
        <v>0</v>
      </c>
      <c r="M61" s="343"/>
      <c r="N61" s="2">
        <v>27.22</v>
      </c>
      <c r="O61" s="15"/>
      <c r="P61" s="70">
        <f t="shared" si="18"/>
        <v>0</v>
      </c>
      <c r="Q61" s="353"/>
      <c r="R61" s="70">
        <f t="shared" si="19"/>
        <v>0</v>
      </c>
      <c r="S61" s="71"/>
      <c r="T61" s="72"/>
      <c r="U61" s="785">
        <f t="shared" si="14"/>
        <v>10667.52</v>
      </c>
      <c r="V61" s="786">
        <f t="shared" si="15"/>
        <v>392</v>
      </c>
      <c r="W61" s="787">
        <f t="shared" si="7"/>
        <v>0</v>
      </c>
      <c r="Y61" s="343"/>
      <c r="Z61" s="2">
        <v>27.22</v>
      </c>
      <c r="AA61" s="15"/>
      <c r="AB61" s="70">
        <f t="shared" si="4"/>
        <v>0</v>
      </c>
      <c r="AC61" s="353"/>
      <c r="AD61" s="70">
        <f t="shared" si="5"/>
        <v>0</v>
      </c>
      <c r="AE61" s="71"/>
      <c r="AF61" s="72"/>
      <c r="AG61" s="785">
        <f t="shared" si="16"/>
        <v>37019.199999999997</v>
      </c>
      <c r="AH61" s="786">
        <f t="shared" si="17"/>
        <v>1360</v>
      </c>
      <c r="AI61" s="787">
        <f t="shared" si="8"/>
        <v>0</v>
      </c>
    </row>
    <row r="62" spans="1:35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5">
        <f t="shared" si="12"/>
        <v>-2.6000000000011596</v>
      </c>
      <c r="J62" s="786">
        <f t="shared" si="13"/>
        <v>0</v>
      </c>
      <c r="K62" s="787">
        <f t="shared" si="6"/>
        <v>0</v>
      </c>
      <c r="M62" s="343"/>
      <c r="N62" s="2">
        <v>27.22</v>
      </c>
      <c r="O62" s="15"/>
      <c r="P62" s="70">
        <f t="shared" si="18"/>
        <v>0</v>
      </c>
      <c r="Q62" s="353"/>
      <c r="R62" s="70">
        <f t="shared" si="19"/>
        <v>0</v>
      </c>
      <c r="S62" s="71"/>
      <c r="T62" s="72"/>
      <c r="U62" s="785">
        <f t="shared" si="14"/>
        <v>10667.52</v>
      </c>
      <c r="V62" s="786">
        <f t="shared" si="15"/>
        <v>392</v>
      </c>
      <c r="W62" s="787">
        <f t="shared" si="7"/>
        <v>0</v>
      </c>
      <c r="Y62" s="343"/>
      <c r="Z62" s="2">
        <v>27.22</v>
      </c>
      <c r="AA62" s="15"/>
      <c r="AB62" s="70">
        <f t="shared" si="4"/>
        <v>0</v>
      </c>
      <c r="AC62" s="353"/>
      <c r="AD62" s="70">
        <f t="shared" si="5"/>
        <v>0</v>
      </c>
      <c r="AE62" s="71"/>
      <c r="AF62" s="72"/>
      <c r="AG62" s="785">
        <f t="shared" si="16"/>
        <v>37019.199999999997</v>
      </c>
      <c r="AH62" s="786">
        <f t="shared" si="17"/>
        <v>1360</v>
      </c>
      <c r="AI62" s="787">
        <f t="shared" si="8"/>
        <v>0</v>
      </c>
    </row>
    <row r="63" spans="1:35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5">
        <f t="shared" si="12"/>
        <v>-2.6000000000011596</v>
      </c>
      <c r="J63" s="786">
        <f t="shared" si="13"/>
        <v>0</v>
      </c>
      <c r="K63" s="787">
        <f t="shared" si="6"/>
        <v>0</v>
      </c>
      <c r="M63" s="343"/>
      <c r="N63" s="2">
        <v>27.22</v>
      </c>
      <c r="O63" s="15"/>
      <c r="P63" s="70">
        <f t="shared" si="18"/>
        <v>0</v>
      </c>
      <c r="Q63" s="353"/>
      <c r="R63" s="70">
        <f t="shared" si="19"/>
        <v>0</v>
      </c>
      <c r="S63" s="71"/>
      <c r="T63" s="72"/>
      <c r="U63" s="785">
        <f t="shared" si="14"/>
        <v>10667.52</v>
      </c>
      <c r="V63" s="786">
        <f t="shared" si="15"/>
        <v>392</v>
      </c>
      <c r="W63" s="787">
        <f t="shared" si="7"/>
        <v>0</v>
      </c>
      <c r="Y63" s="343"/>
      <c r="Z63" s="2">
        <v>27.22</v>
      </c>
      <c r="AA63" s="15"/>
      <c r="AB63" s="70">
        <f t="shared" si="4"/>
        <v>0</v>
      </c>
      <c r="AC63" s="353"/>
      <c r="AD63" s="70">
        <f t="shared" si="5"/>
        <v>0</v>
      </c>
      <c r="AE63" s="71"/>
      <c r="AF63" s="72"/>
      <c r="AG63" s="785">
        <f t="shared" si="16"/>
        <v>37019.199999999997</v>
      </c>
      <c r="AH63" s="786">
        <f t="shared" si="17"/>
        <v>1360</v>
      </c>
      <c r="AI63" s="787">
        <f t="shared" si="8"/>
        <v>0</v>
      </c>
    </row>
    <row r="64" spans="1:35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5">
        <f t="shared" si="12"/>
        <v>-2.6000000000011596</v>
      </c>
      <c r="J64" s="786">
        <f t="shared" si="13"/>
        <v>0</v>
      </c>
      <c r="K64" s="787">
        <f t="shared" si="6"/>
        <v>0</v>
      </c>
      <c r="M64" s="343"/>
      <c r="N64" s="2">
        <v>27.22</v>
      </c>
      <c r="O64" s="15"/>
      <c r="P64" s="70">
        <f t="shared" si="18"/>
        <v>0</v>
      </c>
      <c r="Q64" s="353"/>
      <c r="R64" s="70">
        <f t="shared" si="19"/>
        <v>0</v>
      </c>
      <c r="S64" s="71"/>
      <c r="T64" s="72"/>
      <c r="U64" s="785">
        <f t="shared" si="14"/>
        <v>10667.52</v>
      </c>
      <c r="V64" s="786">
        <f t="shared" si="15"/>
        <v>392</v>
      </c>
      <c r="W64" s="787">
        <f t="shared" si="7"/>
        <v>0</v>
      </c>
      <c r="Y64" s="343"/>
      <c r="Z64" s="2">
        <v>27.22</v>
      </c>
      <c r="AA64" s="15"/>
      <c r="AB64" s="70">
        <f t="shared" si="4"/>
        <v>0</v>
      </c>
      <c r="AC64" s="353"/>
      <c r="AD64" s="70">
        <f t="shared" si="5"/>
        <v>0</v>
      </c>
      <c r="AE64" s="71"/>
      <c r="AF64" s="72"/>
      <c r="AG64" s="785">
        <f t="shared" si="16"/>
        <v>37019.199999999997</v>
      </c>
      <c r="AH64" s="786">
        <f t="shared" si="17"/>
        <v>1360</v>
      </c>
      <c r="AI64" s="787">
        <f t="shared" si="8"/>
        <v>0</v>
      </c>
    </row>
    <row r="65" spans="1:35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5">
        <f t="shared" si="12"/>
        <v>-2.6000000000011596</v>
      </c>
      <c r="J65" s="786">
        <f t="shared" si="13"/>
        <v>0</v>
      </c>
      <c r="K65" s="787">
        <f t="shared" si="6"/>
        <v>0</v>
      </c>
      <c r="M65" s="343"/>
      <c r="N65" s="2">
        <v>27.22</v>
      </c>
      <c r="O65" s="15"/>
      <c r="P65" s="70">
        <f t="shared" si="18"/>
        <v>0</v>
      </c>
      <c r="Q65" s="353"/>
      <c r="R65" s="70">
        <f t="shared" si="19"/>
        <v>0</v>
      </c>
      <c r="S65" s="71"/>
      <c r="T65" s="72"/>
      <c r="U65" s="785">
        <f t="shared" si="14"/>
        <v>10667.52</v>
      </c>
      <c r="V65" s="786">
        <f t="shared" si="15"/>
        <v>392</v>
      </c>
      <c r="W65" s="787">
        <f t="shared" si="7"/>
        <v>0</v>
      </c>
      <c r="Y65" s="343"/>
      <c r="Z65" s="2">
        <v>27.22</v>
      </c>
      <c r="AA65" s="15"/>
      <c r="AB65" s="70">
        <f t="shared" si="4"/>
        <v>0</v>
      </c>
      <c r="AC65" s="353"/>
      <c r="AD65" s="70">
        <f t="shared" si="5"/>
        <v>0</v>
      </c>
      <c r="AE65" s="71"/>
      <c r="AF65" s="72"/>
      <c r="AG65" s="785">
        <f t="shared" si="16"/>
        <v>37019.199999999997</v>
      </c>
      <c r="AH65" s="786">
        <f t="shared" si="17"/>
        <v>1360</v>
      </c>
      <c r="AI65" s="787">
        <f t="shared" si="8"/>
        <v>0</v>
      </c>
    </row>
    <row r="66" spans="1:35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5">
        <f t="shared" si="12"/>
        <v>-2.6000000000011596</v>
      </c>
      <c r="J66" s="786">
        <f t="shared" si="13"/>
        <v>0</v>
      </c>
      <c r="K66" s="787">
        <f t="shared" si="6"/>
        <v>0</v>
      </c>
      <c r="M66" s="343"/>
      <c r="N66" s="2">
        <v>27.22</v>
      </c>
      <c r="O66" s="15"/>
      <c r="P66" s="70">
        <f t="shared" si="18"/>
        <v>0</v>
      </c>
      <c r="Q66" s="353"/>
      <c r="R66" s="70">
        <f t="shared" si="19"/>
        <v>0</v>
      </c>
      <c r="S66" s="71"/>
      <c r="T66" s="72"/>
      <c r="U66" s="785">
        <f t="shared" si="14"/>
        <v>10667.52</v>
      </c>
      <c r="V66" s="786">
        <f t="shared" si="15"/>
        <v>392</v>
      </c>
      <c r="W66" s="787">
        <f t="shared" si="7"/>
        <v>0</v>
      </c>
      <c r="Y66" s="343"/>
      <c r="Z66" s="2">
        <v>27.22</v>
      </c>
      <c r="AA66" s="15"/>
      <c r="AB66" s="70">
        <f t="shared" si="4"/>
        <v>0</v>
      </c>
      <c r="AC66" s="353"/>
      <c r="AD66" s="70">
        <f t="shared" si="5"/>
        <v>0</v>
      </c>
      <c r="AE66" s="71"/>
      <c r="AF66" s="72"/>
      <c r="AG66" s="785">
        <f t="shared" si="16"/>
        <v>37019.199999999997</v>
      </c>
      <c r="AH66" s="786">
        <f t="shared" si="17"/>
        <v>1360</v>
      </c>
      <c r="AI66" s="787">
        <f t="shared" si="8"/>
        <v>0</v>
      </c>
    </row>
    <row r="67" spans="1:35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5">
        <f t="shared" si="12"/>
        <v>-2.6000000000011596</v>
      </c>
      <c r="J67" s="786">
        <f t="shared" si="13"/>
        <v>0</v>
      </c>
      <c r="K67" s="787">
        <f t="shared" si="6"/>
        <v>0</v>
      </c>
      <c r="M67" s="343"/>
      <c r="N67" s="2">
        <v>27.22</v>
      </c>
      <c r="O67" s="15"/>
      <c r="P67" s="70">
        <f t="shared" si="18"/>
        <v>0</v>
      </c>
      <c r="Q67" s="353"/>
      <c r="R67" s="70">
        <f t="shared" si="19"/>
        <v>0</v>
      </c>
      <c r="S67" s="71"/>
      <c r="T67" s="72"/>
      <c r="U67" s="785">
        <f t="shared" si="14"/>
        <v>10667.52</v>
      </c>
      <c r="V67" s="786">
        <f t="shared" si="15"/>
        <v>392</v>
      </c>
      <c r="W67" s="787">
        <f t="shared" si="7"/>
        <v>0</v>
      </c>
      <c r="Y67" s="343"/>
      <c r="Z67" s="2">
        <v>27.22</v>
      </c>
      <c r="AA67" s="15"/>
      <c r="AB67" s="70">
        <f t="shared" si="4"/>
        <v>0</v>
      </c>
      <c r="AC67" s="353"/>
      <c r="AD67" s="70">
        <f t="shared" si="5"/>
        <v>0</v>
      </c>
      <c r="AE67" s="71"/>
      <c r="AF67" s="72"/>
      <c r="AG67" s="785">
        <f t="shared" si="16"/>
        <v>37019.199999999997</v>
      </c>
      <c r="AH67" s="786">
        <f t="shared" si="17"/>
        <v>1360</v>
      </c>
      <c r="AI67" s="787">
        <f t="shared" si="8"/>
        <v>0</v>
      </c>
    </row>
    <row r="68" spans="1:35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5">
        <f t="shared" si="12"/>
        <v>-2.6000000000011596</v>
      </c>
      <c r="J68" s="786">
        <f t="shared" si="13"/>
        <v>0</v>
      </c>
      <c r="K68" s="787">
        <f t="shared" si="6"/>
        <v>0</v>
      </c>
      <c r="M68" s="343"/>
      <c r="N68" s="2">
        <v>27.22</v>
      </c>
      <c r="O68" s="15"/>
      <c r="P68" s="70">
        <f t="shared" si="18"/>
        <v>0</v>
      </c>
      <c r="Q68" s="353"/>
      <c r="R68" s="70">
        <f t="shared" si="19"/>
        <v>0</v>
      </c>
      <c r="S68" s="71"/>
      <c r="T68" s="72"/>
      <c r="U68" s="785">
        <f t="shared" si="14"/>
        <v>10667.52</v>
      </c>
      <c r="V68" s="786">
        <f t="shared" si="15"/>
        <v>392</v>
      </c>
      <c r="W68" s="787">
        <f t="shared" si="7"/>
        <v>0</v>
      </c>
      <c r="Y68" s="343"/>
      <c r="Z68" s="2">
        <v>27.22</v>
      </c>
      <c r="AA68" s="15"/>
      <c r="AB68" s="70">
        <f t="shared" si="4"/>
        <v>0</v>
      </c>
      <c r="AC68" s="353"/>
      <c r="AD68" s="70">
        <f t="shared" si="5"/>
        <v>0</v>
      </c>
      <c r="AE68" s="71"/>
      <c r="AF68" s="72"/>
      <c r="AG68" s="785">
        <f t="shared" si="16"/>
        <v>37019.199999999997</v>
      </c>
      <c r="AH68" s="786">
        <f t="shared" si="17"/>
        <v>1360</v>
      </c>
      <c r="AI68" s="787">
        <f t="shared" si="8"/>
        <v>0</v>
      </c>
    </row>
    <row r="69" spans="1:35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5">
        <f t="shared" si="12"/>
        <v>-2.6000000000011596</v>
      </c>
      <c r="J69" s="786">
        <f t="shared" si="13"/>
        <v>0</v>
      </c>
      <c r="K69" s="787">
        <f t="shared" si="6"/>
        <v>0</v>
      </c>
      <c r="M69" s="343"/>
      <c r="N69" s="2">
        <v>27.22</v>
      </c>
      <c r="O69" s="15"/>
      <c r="P69" s="70">
        <f t="shared" si="18"/>
        <v>0</v>
      </c>
      <c r="Q69" s="353"/>
      <c r="R69" s="70">
        <f t="shared" si="19"/>
        <v>0</v>
      </c>
      <c r="S69" s="71"/>
      <c r="T69" s="72"/>
      <c r="U69" s="785">
        <f t="shared" si="14"/>
        <v>10667.52</v>
      </c>
      <c r="V69" s="786">
        <f t="shared" si="15"/>
        <v>392</v>
      </c>
      <c r="W69" s="787">
        <f t="shared" si="7"/>
        <v>0</v>
      </c>
      <c r="Y69" s="343"/>
      <c r="Z69" s="2">
        <v>27.22</v>
      </c>
      <c r="AA69" s="15"/>
      <c r="AB69" s="70">
        <f t="shared" si="4"/>
        <v>0</v>
      </c>
      <c r="AC69" s="353"/>
      <c r="AD69" s="70">
        <f t="shared" si="5"/>
        <v>0</v>
      </c>
      <c r="AE69" s="71"/>
      <c r="AF69" s="72"/>
      <c r="AG69" s="785">
        <f t="shared" si="16"/>
        <v>37019.199999999997</v>
      </c>
      <c r="AH69" s="786">
        <f t="shared" si="17"/>
        <v>1360</v>
      </c>
      <c r="AI69" s="787">
        <f t="shared" si="8"/>
        <v>0</v>
      </c>
    </row>
    <row r="70" spans="1:35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5">
        <f t="shared" si="12"/>
        <v>-2.6000000000011596</v>
      </c>
      <c r="J70" s="786">
        <f t="shared" si="13"/>
        <v>0</v>
      </c>
      <c r="K70" s="787">
        <f t="shared" si="6"/>
        <v>0</v>
      </c>
      <c r="M70" s="343"/>
      <c r="N70" s="2">
        <v>27.22</v>
      </c>
      <c r="O70" s="15"/>
      <c r="P70" s="70">
        <f t="shared" si="18"/>
        <v>0</v>
      </c>
      <c r="Q70" s="353"/>
      <c r="R70" s="285">
        <f t="shared" si="19"/>
        <v>0</v>
      </c>
      <c r="S70" s="286"/>
      <c r="T70" s="287"/>
      <c r="U70" s="788">
        <f t="shared" si="14"/>
        <v>10667.52</v>
      </c>
      <c r="V70" s="789">
        <f t="shared" si="15"/>
        <v>392</v>
      </c>
      <c r="W70" s="787">
        <f t="shared" si="7"/>
        <v>0</v>
      </c>
      <c r="Y70" s="343"/>
      <c r="Z70" s="2">
        <v>27.22</v>
      </c>
      <c r="AA70" s="15"/>
      <c r="AB70" s="70">
        <f t="shared" si="4"/>
        <v>0</v>
      </c>
      <c r="AC70" s="353"/>
      <c r="AD70" s="285">
        <f t="shared" si="5"/>
        <v>0</v>
      </c>
      <c r="AE70" s="286"/>
      <c r="AF70" s="287"/>
      <c r="AG70" s="788">
        <f t="shared" si="16"/>
        <v>37019.199999999997</v>
      </c>
      <c r="AH70" s="789">
        <f t="shared" si="17"/>
        <v>1360</v>
      </c>
      <c r="AI70" s="787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55"/>
      <c r="H71" s="956"/>
      <c r="I71" s="957">
        <f t="shared" si="12"/>
        <v>-2.6000000000011596</v>
      </c>
      <c r="J71" s="958">
        <f t="shared" si="13"/>
        <v>0</v>
      </c>
      <c r="K71" s="787">
        <f t="shared" si="6"/>
        <v>0</v>
      </c>
      <c r="M71" s="343"/>
      <c r="N71" s="2">
        <v>27.22</v>
      </c>
      <c r="O71" s="15"/>
      <c r="P71" s="70">
        <f t="shared" si="18"/>
        <v>0</v>
      </c>
      <c r="Q71" s="353"/>
      <c r="R71" s="285">
        <f t="shared" si="19"/>
        <v>0</v>
      </c>
      <c r="S71" s="286"/>
      <c r="T71" s="287"/>
      <c r="U71" s="788">
        <f t="shared" si="14"/>
        <v>10667.52</v>
      </c>
      <c r="V71" s="789">
        <f t="shared" si="15"/>
        <v>392</v>
      </c>
      <c r="W71" s="787">
        <f t="shared" si="7"/>
        <v>0</v>
      </c>
      <c r="Y71" s="343"/>
      <c r="Z71" s="2">
        <v>27.22</v>
      </c>
      <c r="AA71" s="15"/>
      <c r="AB71" s="70">
        <f t="shared" si="4"/>
        <v>0</v>
      </c>
      <c r="AC71" s="353"/>
      <c r="AD71" s="285">
        <f t="shared" si="5"/>
        <v>0</v>
      </c>
      <c r="AE71" s="286"/>
      <c r="AF71" s="287"/>
      <c r="AG71" s="788">
        <f t="shared" si="16"/>
        <v>37019.199999999997</v>
      </c>
      <c r="AH71" s="789">
        <f t="shared" si="17"/>
        <v>1360</v>
      </c>
      <c r="AI71" s="787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5"/>
      <c r="H72" s="846"/>
      <c r="I72" s="957">
        <f t="shared" si="12"/>
        <v>-2.6000000000011596</v>
      </c>
      <c r="J72" s="958">
        <f t="shared" si="13"/>
        <v>0</v>
      </c>
      <c r="K72" s="787">
        <f t="shared" si="6"/>
        <v>0</v>
      </c>
      <c r="M72" s="343"/>
      <c r="N72" s="2">
        <v>27.22</v>
      </c>
      <c r="O72" s="15"/>
      <c r="P72" s="70">
        <f t="shared" si="18"/>
        <v>0</v>
      </c>
      <c r="Q72" s="353"/>
      <c r="R72" s="285">
        <f t="shared" si="19"/>
        <v>0</v>
      </c>
      <c r="S72" s="286"/>
      <c r="T72" s="287"/>
      <c r="U72" s="788">
        <f t="shared" si="14"/>
        <v>10667.52</v>
      </c>
      <c r="V72" s="789">
        <f t="shared" si="15"/>
        <v>392</v>
      </c>
      <c r="W72" s="787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285">
        <f t="shared" si="5"/>
        <v>0</v>
      </c>
      <c r="AE72" s="286"/>
      <c r="AF72" s="287"/>
      <c r="AG72" s="788">
        <f t="shared" si="16"/>
        <v>37019.199999999997</v>
      </c>
      <c r="AH72" s="789">
        <f t="shared" si="17"/>
        <v>1360</v>
      </c>
      <c r="AI72" s="787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20">C73*B73</f>
        <v>0</v>
      </c>
      <c r="E73" s="353"/>
      <c r="F73" s="70">
        <f t="shared" ref="F73:F93" si="21">D73</f>
        <v>0</v>
      </c>
      <c r="G73" s="845"/>
      <c r="H73" s="846"/>
      <c r="I73" s="957">
        <f t="shared" si="12"/>
        <v>-2.6000000000011596</v>
      </c>
      <c r="J73" s="958">
        <f t="shared" si="13"/>
        <v>0</v>
      </c>
      <c r="K73" s="787">
        <f t="shared" si="6"/>
        <v>0</v>
      </c>
      <c r="M73" s="343"/>
      <c r="N73" s="2">
        <v>27.22</v>
      </c>
      <c r="O73" s="15"/>
      <c r="P73" s="70">
        <f t="shared" ref="P73:P93" si="22">O73*N73</f>
        <v>0</v>
      </c>
      <c r="Q73" s="353"/>
      <c r="R73" s="285">
        <f t="shared" ref="R73:R93" si="23">P73</f>
        <v>0</v>
      </c>
      <c r="S73" s="286"/>
      <c r="T73" s="287"/>
      <c r="U73" s="788">
        <f t="shared" si="14"/>
        <v>10667.52</v>
      </c>
      <c r="V73" s="789">
        <f t="shared" si="15"/>
        <v>392</v>
      </c>
      <c r="W73" s="787">
        <f t="shared" si="7"/>
        <v>0</v>
      </c>
      <c r="Y73" s="343"/>
      <c r="Z73" s="2">
        <v>27.22</v>
      </c>
      <c r="AA73" s="15"/>
      <c r="AB73" s="70">
        <f t="shared" ref="AB73:AB93" si="24">AA73*Z73</f>
        <v>0</v>
      </c>
      <c r="AC73" s="353"/>
      <c r="AD73" s="285">
        <f t="shared" ref="AD73:AD93" si="25">AB73</f>
        <v>0</v>
      </c>
      <c r="AE73" s="286"/>
      <c r="AF73" s="287"/>
      <c r="AG73" s="788">
        <f t="shared" si="16"/>
        <v>37019.199999999997</v>
      </c>
      <c r="AH73" s="789">
        <f t="shared" si="17"/>
        <v>1360</v>
      </c>
      <c r="AI73" s="787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20"/>
        <v>0</v>
      </c>
      <c r="E74" s="353"/>
      <c r="F74" s="70">
        <f t="shared" si="21"/>
        <v>0</v>
      </c>
      <c r="G74" s="845"/>
      <c r="H74" s="846"/>
      <c r="I74" s="957">
        <f t="shared" si="12"/>
        <v>-2.6000000000011596</v>
      </c>
      <c r="J74" s="958">
        <f t="shared" si="13"/>
        <v>0</v>
      </c>
      <c r="K74" s="787">
        <f t="shared" ref="K74:K93" si="26">F74*H74</f>
        <v>0</v>
      </c>
      <c r="M74" s="343"/>
      <c r="N74" s="2">
        <v>27.22</v>
      </c>
      <c r="O74" s="15"/>
      <c r="P74" s="70">
        <f t="shared" si="22"/>
        <v>0</v>
      </c>
      <c r="Q74" s="353"/>
      <c r="R74" s="285">
        <f t="shared" si="23"/>
        <v>0</v>
      </c>
      <c r="S74" s="286"/>
      <c r="T74" s="287"/>
      <c r="U74" s="788">
        <f t="shared" si="14"/>
        <v>10667.52</v>
      </c>
      <c r="V74" s="789">
        <f t="shared" si="15"/>
        <v>392</v>
      </c>
      <c r="W74" s="787">
        <f t="shared" ref="W74:W93" si="27">R74*T74</f>
        <v>0</v>
      </c>
      <c r="Y74" s="343"/>
      <c r="Z74" s="2">
        <v>27.22</v>
      </c>
      <c r="AA74" s="15"/>
      <c r="AB74" s="70">
        <f t="shared" si="24"/>
        <v>0</v>
      </c>
      <c r="AC74" s="353"/>
      <c r="AD74" s="285">
        <f t="shared" si="25"/>
        <v>0</v>
      </c>
      <c r="AE74" s="286"/>
      <c r="AF74" s="287"/>
      <c r="AG74" s="788">
        <f t="shared" si="16"/>
        <v>37019.199999999997</v>
      </c>
      <c r="AH74" s="789">
        <f t="shared" si="17"/>
        <v>1360</v>
      </c>
      <c r="AI74" s="787">
        <f t="shared" ref="AI74:AI93" si="28">AD74*AF74</f>
        <v>0</v>
      </c>
    </row>
    <row r="75" spans="1:35" x14ac:dyDescent="0.25">
      <c r="A75" s="343"/>
      <c r="B75" s="2">
        <v>27.22</v>
      </c>
      <c r="C75" s="15"/>
      <c r="D75" s="70">
        <f t="shared" si="20"/>
        <v>0</v>
      </c>
      <c r="E75" s="353"/>
      <c r="F75" s="70">
        <f t="shared" si="21"/>
        <v>0</v>
      </c>
      <c r="G75" s="71"/>
      <c r="H75" s="72"/>
      <c r="I75" s="785">
        <f t="shared" si="12"/>
        <v>-2.6000000000011596</v>
      </c>
      <c r="J75" s="786">
        <f t="shared" si="13"/>
        <v>0</v>
      </c>
      <c r="K75" s="787">
        <f t="shared" si="26"/>
        <v>0</v>
      </c>
      <c r="M75" s="343"/>
      <c r="N75" s="2">
        <v>27.22</v>
      </c>
      <c r="O75" s="15"/>
      <c r="P75" s="70">
        <f t="shared" si="22"/>
        <v>0</v>
      </c>
      <c r="Q75" s="353"/>
      <c r="R75" s="285">
        <f t="shared" si="23"/>
        <v>0</v>
      </c>
      <c r="S75" s="286"/>
      <c r="T75" s="287"/>
      <c r="U75" s="788">
        <f t="shared" si="14"/>
        <v>10667.52</v>
      </c>
      <c r="V75" s="789">
        <f t="shared" si="15"/>
        <v>392</v>
      </c>
      <c r="W75" s="787">
        <f t="shared" si="27"/>
        <v>0</v>
      </c>
      <c r="Y75" s="343"/>
      <c r="Z75" s="2">
        <v>27.22</v>
      </c>
      <c r="AA75" s="15"/>
      <c r="AB75" s="70">
        <f t="shared" si="24"/>
        <v>0</v>
      </c>
      <c r="AC75" s="353"/>
      <c r="AD75" s="285">
        <f t="shared" si="25"/>
        <v>0</v>
      </c>
      <c r="AE75" s="286"/>
      <c r="AF75" s="287"/>
      <c r="AG75" s="788">
        <f t="shared" si="16"/>
        <v>37019.199999999997</v>
      </c>
      <c r="AH75" s="789">
        <f t="shared" si="17"/>
        <v>1360</v>
      </c>
      <c r="AI75" s="787">
        <f t="shared" si="28"/>
        <v>0</v>
      </c>
    </row>
    <row r="76" spans="1:35" x14ac:dyDescent="0.25">
      <c r="A76" s="343"/>
      <c r="B76" s="2">
        <v>27.22</v>
      </c>
      <c r="C76" s="15"/>
      <c r="D76" s="70">
        <f t="shared" si="20"/>
        <v>0</v>
      </c>
      <c r="E76" s="353"/>
      <c r="F76" s="70">
        <f t="shared" si="21"/>
        <v>0</v>
      </c>
      <c r="G76" s="71"/>
      <c r="H76" s="72"/>
      <c r="I76" s="785">
        <f t="shared" si="12"/>
        <v>-2.6000000000011596</v>
      </c>
      <c r="J76" s="786">
        <f t="shared" si="13"/>
        <v>0</v>
      </c>
      <c r="K76" s="787">
        <f t="shared" si="26"/>
        <v>0</v>
      </c>
      <c r="M76" s="343"/>
      <c r="N76" s="2">
        <v>27.22</v>
      </c>
      <c r="O76" s="15"/>
      <c r="P76" s="70">
        <f t="shared" si="22"/>
        <v>0</v>
      </c>
      <c r="Q76" s="353"/>
      <c r="R76" s="70">
        <f t="shared" si="23"/>
        <v>0</v>
      </c>
      <c r="S76" s="71"/>
      <c r="T76" s="72"/>
      <c r="U76" s="785">
        <f t="shared" si="14"/>
        <v>10667.52</v>
      </c>
      <c r="V76" s="786">
        <f t="shared" si="15"/>
        <v>392</v>
      </c>
      <c r="W76" s="787">
        <f t="shared" si="27"/>
        <v>0</v>
      </c>
      <c r="Y76" s="343"/>
      <c r="Z76" s="2">
        <v>27.22</v>
      </c>
      <c r="AA76" s="15"/>
      <c r="AB76" s="70">
        <f t="shared" si="24"/>
        <v>0</v>
      </c>
      <c r="AC76" s="353"/>
      <c r="AD76" s="70">
        <f t="shared" si="25"/>
        <v>0</v>
      </c>
      <c r="AE76" s="71"/>
      <c r="AF76" s="72"/>
      <c r="AG76" s="785">
        <f t="shared" si="16"/>
        <v>37019.199999999997</v>
      </c>
      <c r="AH76" s="786">
        <f t="shared" si="17"/>
        <v>1360</v>
      </c>
      <c r="AI76" s="787">
        <f t="shared" si="28"/>
        <v>0</v>
      </c>
    </row>
    <row r="77" spans="1:35" x14ac:dyDescent="0.25">
      <c r="A77" s="343"/>
      <c r="B77" s="2">
        <v>27.22</v>
      </c>
      <c r="C77" s="15"/>
      <c r="D77" s="70">
        <f t="shared" si="20"/>
        <v>0</v>
      </c>
      <c r="E77" s="353"/>
      <c r="F77" s="70">
        <f t="shared" si="21"/>
        <v>0</v>
      </c>
      <c r="G77" s="71"/>
      <c r="H77" s="72"/>
      <c r="I77" s="785">
        <f t="shared" ref="I77:I91" si="29">I76-F77</f>
        <v>-2.6000000000011596</v>
      </c>
      <c r="J77" s="786">
        <f t="shared" ref="J77:J91" si="30">J76-C77</f>
        <v>0</v>
      </c>
      <c r="K77" s="787">
        <f t="shared" si="26"/>
        <v>0</v>
      </c>
      <c r="M77" s="343"/>
      <c r="N77" s="2">
        <v>27.22</v>
      </c>
      <c r="O77" s="15"/>
      <c r="P77" s="70">
        <f t="shared" si="22"/>
        <v>0</v>
      </c>
      <c r="Q77" s="353"/>
      <c r="R77" s="70">
        <f t="shared" si="23"/>
        <v>0</v>
      </c>
      <c r="S77" s="71"/>
      <c r="T77" s="72"/>
      <c r="U77" s="785">
        <f t="shared" ref="U77:U91" si="31">U76-R77</f>
        <v>10667.52</v>
      </c>
      <c r="V77" s="786">
        <f t="shared" ref="V77:V91" si="32">V76-O77</f>
        <v>392</v>
      </c>
      <c r="W77" s="787">
        <f t="shared" si="27"/>
        <v>0</v>
      </c>
      <c r="Y77" s="343"/>
      <c r="Z77" s="2">
        <v>27.22</v>
      </c>
      <c r="AA77" s="15"/>
      <c r="AB77" s="70">
        <f t="shared" si="24"/>
        <v>0</v>
      </c>
      <c r="AC77" s="353"/>
      <c r="AD77" s="70">
        <f t="shared" si="25"/>
        <v>0</v>
      </c>
      <c r="AE77" s="71"/>
      <c r="AF77" s="72"/>
      <c r="AG77" s="785">
        <f t="shared" ref="AG77:AG91" si="33">AG76-AD77</f>
        <v>37019.199999999997</v>
      </c>
      <c r="AH77" s="786">
        <f t="shared" ref="AH77:AH91" si="34">AH76-AA77</f>
        <v>1360</v>
      </c>
      <c r="AI77" s="787">
        <f t="shared" si="28"/>
        <v>0</v>
      </c>
    </row>
    <row r="78" spans="1:35" x14ac:dyDescent="0.25">
      <c r="A78" s="343"/>
      <c r="B78" s="2">
        <v>27.22</v>
      </c>
      <c r="C78" s="15"/>
      <c r="D78" s="70">
        <f t="shared" si="20"/>
        <v>0</v>
      </c>
      <c r="E78" s="353"/>
      <c r="F78" s="70">
        <f t="shared" si="21"/>
        <v>0</v>
      </c>
      <c r="G78" s="71"/>
      <c r="H78" s="72"/>
      <c r="I78" s="785">
        <f t="shared" si="29"/>
        <v>-2.6000000000011596</v>
      </c>
      <c r="J78" s="786">
        <f t="shared" si="30"/>
        <v>0</v>
      </c>
      <c r="K78" s="787">
        <f t="shared" si="26"/>
        <v>0</v>
      </c>
      <c r="M78" s="343"/>
      <c r="N78" s="2">
        <v>27.22</v>
      </c>
      <c r="O78" s="15"/>
      <c r="P78" s="70">
        <f t="shared" si="22"/>
        <v>0</v>
      </c>
      <c r="Q78" s="353"/>
      <c r="R78" s="70">
        <f t="shared" si="23"/>
        <v>0</v>
      </c>
      <c r="S78" s="71"/>
      <c r="T78" s="72"/>
      <c r="U78" s="785">
        <f t="shared" si="31"/>
        <v>10667.52</v>
      </c>
      <c r="V78" s="786">
        <f t="shared" si="32"/>
        <v>392</v>
      </c>
      <c r="W78" s="787">
        <f t="shared" si="27"/>
        <v>0</v>
      </c>
      <c r="Y78" s="343"/>
      <c r="Z78" s="2">
        <v>27.22</v>
      </c>
      <c r="AA78" s="15"/>
      <c r="AB78" s="70">
        <f t="shared" si="24"/>
        <v>0</v>
      </c>
      <c r="AC78" s="353"/>
      <c r="AD78" s="70">
        <f t="shared" si="25"/>
        <v>0</v>
      </c>
      <c r="AE78" s="71"/>
      <c r="AF78" s="72"/>
      <c r="AG78" s="785">
        <f t="shared" si="33"/>
        <v>37019.199999999997</v>
      </c>
      <c r="AH78" s="786">
        <f t="shared" si="34"/>
        <v>1360</v>
      </c>
      <c r="AI78" s="787">
        <f t="shared" si="28"/>
        <v>0</v>
      </c>
    </row>
    <row r="79" spans="1:35" x14ac:dyDescent="0.25">
      <c r="A79" s="343"/>
      <c r="B79" s="2">
        <v>27.22</v>
      </c>
      <c r="C79" s="15"/>
      <c r="D79" s="70">
        <f t="shared" si="20"/>
        <v>0</v>
      </c>
      <c r="E79" s="353"/>
      <c r="F79" s="70">
        <f t="shared" si="21"/>
        <v>0</v>
      </c>
      <c r="G79" s="71"/>
      <c r="H79" s="72"/>
      <c r="I79" s="785">
        <f t="shared" si="29"/>
        <v>-2.6000000000011596</v>
      </c>
      <c r="J79" s="786">
        <f t="shared" si="30"/>
        <v>0</v>
      </c>
      <c r="K79" s="787">
        <f t="shared" si="26"/>
        <v>0</v>
      </c>
      <c r="M79" s="343"/>
      <c r="N79" s="2">
        <v>27.22</v>
      </c>
      <c r="O79" s="15"/>
      <c r="P79" s="70">
        <f t="shared" si="22"/>
        <v>0</v>
      </c>
      <c r="Q79" s="353"/>
      <c r="R79" s="70">
        <f t="shared" si="23"/>
        <v>0</v>
      </c>
      <c r="S79" s="71"/>
      <c r="T79" s="72"/>
      <c r="U79" s="785">
        <f t="shared" si="31"/>
        <v>10667.52</v>
      </c>
      <c r="V79" s="786">
        <f t="shared" si="32"/>
        <v>392</v>
      </c>
      <c r="W79" s="787">
        <f t="shared" si="27"/>
        <v>0</v>
      </c>
      <c r="Y79" s="343"/>
      <c r="Z79" s="2">
        <v>27.22</v>
      </c>
      <c r="AA79" s="15"/>
      <c r="AB79" s="70">
        <f t="shared" si="24"/>
        <v>0</v>
      </c>
      <c r="AC79" s="353"/>
      <c r="AD79" s="70">
        <f t="shared" si="25"/>
        <v>0</v>
      </c>
      <c r="AE79" s="71"/>
      <c r="AF79" s="72"/>
      <c r="AG79" s="785">
        <f t="shared" si="33"/>
        <v>37019.199999999997</v>
      </c>
      <c r="AH79" s="786">
        <f t="shared" si="34"/>
        <v>1360</v>
      </c>
      <c r="AI79" s="787">
        <f t="shared" si="28"/>
        <v>0</v>
      </c>
    </row>
    <row r="80" spans="1:35" x14ac:dyDescent="0.25">
      <c r="A80" s="343"/>
      <c r="B80" s="2">
        <v>27.22</v>
      </c>
      <c r="C80" s="15"/>
      <c r="D80" s="70">
        <f t="shared" si="20"/>
        <v>0</v>
      </c>
      <c r="E80" s="353"/>
      <c r="F80" s="70">
        <f t="shared" si="21"/>
        <v>0</v>
      </c>
      <c r="G80" s="71"/>
      <c r="H80" s="72"/>
      <c r="I80" s="785">
        <f t="shared" si="29"/>
        <v>-2.6000000000011596</v>
      </c>
      <c r="J80" s="786">
        <f t="shared" si="30"/>
        <v>0</v>
      </c>
      <c r="K80" s="787">
        <f t="shared" si="26"/>
        <v>0</v>
      </c>
      <c r="M80" s="343"/>
      <c r="N80" s="2">
        <v>27.22</v>
      </c>
      <c r="O80" s="15"/>
      <c r="P80" s="70">
        <f t="shared" si="22"/>
        <v>0</v>
      </c>
      <c r="Q80" s="353"/>
      <c r="R80" s="70">
        <f t="shared" si="23"/>
        <v>0</v>
      </c>
      <c r="S80" s="71"/>
      <c r="T80" s="72"/>
      <c r="U80" s="785">
        <f t="shared" si="31"/>
        <v>10667.52</v>
      </c>
      <c r="V80" s="786">
        <f t="shared" si="32"/>
        <v>392</v>
      </c>
      <c r="W80" s="787">
        <f t="shared" si="27"/>
        <v>0</v>
      </c>
      <c r="Y80" s="343"/>
      <c r="Z80" s="2">
        <v>27.22</v>
      </c>
      <c r="AA80" s="15"/>
      <c r="AB80" s="70">
        <f t="shared" si="24"/>
        <v>0</v>
      </c>
      <c r="AC80" s="353"/>
      <c r="AD80" s="70">
        <f t="shared" si="25"/>
        <v>0</v>
      </c>
      <c r="AE80" s="71"/>
      <c r="AF80" s="72"/>
      <c r="AG80" s="785">
        <f t="shared" si="33"/>
        <v>37019.199999999997</v>
      </c>
      <c r="AH80" s="786">
        <f t="shared" si="34"/>
        <v>1360</v>
      </c>
      <c r="AI80" s="787">
        <f t="shared" si="28"/>
        <v>0</v>
      </c>
    </row>
    <row r="81" spans="1:35" x14ac:dyDescent="0.25">
      <c r="A81" s="343"/>
      <c r="B81" s="2">
        <v>27.22</v>
      </c>
      <c r="C81" s="15"/>
      <c r="D81" s="70">
        <f t="shared" si="20"/>
        <v>0</v>
      </c>
      <c r="E81" s="353"/>
      <c r="F81" s="70">
        <f t="shared" si="21"/>
        <v>0</v>
      </c>
      <c r="G81" s="71"/>
      <c r="H81" s="72"/>
      <c r="I81" s="785">
        <f t="shared" si="29"/>
        <v>-2.6000000000011596</v>
      </c>
      <c r="J81" s="786">
        <f t="shared" si="30"/>
        <v>0</v>
      </c>
      <c r="K81" s="787">
        <f t="shared" si="26"/>
        <v>0</v>
      </c>
      <c r="M81" s="343"/>
      <c r="N81" s="2">
        <v>27.22</v>
      </c>
      <c r="O81" s="15"/>
      <c r="P81" s="70">
        <f t="shared" si="22"/>
        <v>0</v>
      </c>
      <c r="Q81" s="353"/>
      <c r="R81" s="70">
        <f t="shared" si="23"/>
        <v>0</v>
      </c>
      <c r="S81" s="71"/>
      <c r="T81" s="72"/>
      <c r="U81" s="785">
        <f t="shared" si="31"/>
        <v>10667.52</v>
      </c>
      <c r="V81" s="786">
        <f t="shared" si="32"/>
        <v>392</v>
      </c>
      <c r="W81" s="787">
        <f t="shared" si="27"/>
        <v>0</v>
      </c>
      <c r="Y81" s="343"/>
      <c r="Z81" s="2">
        <v>27.22</v>
      </c>
      <c r="AA81" s="15"/>
      <c r="AB81" s="70">
        <f t="shared" si="24"/>
        <v>0</v>
      </c>
      <c r="AC81" s="353"/>
      <c r="AD81" s="70">
        <f t="shared" si="25"/>
        <v>0</v>
      </c>
      <c r="AE81" s="71"/>
      <c r="AF81" s="72"/>
      <c r="AG81" s="785">
        <f t="shared" si="33"/>
        <v>37019.199999999997</v>
      </c>
      <c r="AH81" s="786">
        <f t="shared" si="34"/>
        <v>1360</v>
      </c>
      <c r="AI81" s="787">
        <f t="shared" si="28"/>
        <v>0</v>
      </c>
    </row>
    <row r="82" spans="1:35" x14ac:dyDescent="0.25">
      <c r="A82" s="343"/>
      <c r="B82" s="2">
        <v>27.22</v>
      </c>
      <c r="C82" s="15"/>
      <c r="D82" s="70">
        <f t="shared" si="20"/>
        <v>0</v>
      </c>
      <c r="E82" s="353"/>
      <c r="F82" s="70">
        <f t="shared" si="21"/>
        <v>0</v>
      </c>
      <c r="G82" s="71"/>
      <c r="H82" s="72"/>
      <c r="I82" s="785">
        <f t="shared" si="29"/>
        <v>-2.6000000000011596</v>
      </c>
      <c r="J82" s="786">
        <f t="shared" si="30"/>
        <v>0</v>
      </c>
      <c r="K82" s="787">
        <f t="shared" si="26"/>
        <v>0</v>
      </c>
      <c r="M82" s="343"/>
      <c r="N82" s="2">
        <v>27.22</v>
      </c>
      <c r="O82" s="15"/>
      <c r="P82" s="70">
        <f t="shared" si="22"/>
        <v>0</v>
      </c>
      <c r="Q82" s="353"/>
      <c r="R82" s="70">
        <f t="shared" si="23"/>
        <v>0</v>
      </c>
      <c r="S82" s="71"/>
      <c r="T82" s="72"/>
      <c r="U82" s="785">
        <f t="shared" si="31"/>
        <v>10667.52</v>
      </c>
      <c r="V82" s="786">
        <f t="shared" si="32"/>
        <v>392</v>
      </c>
      <c r="W82" s="787">
        <f t="shared" si="27"/>
        <v>0</v>
      </c>
      <c r="Y82" s="343"/>
      <c r="Z82" s="2">
        <v>27.22</v>
      </c>
      <c r="AA82" s="15"/>
      <c r="AB82" s="70">
        <f t="shared" si="24"/>
        <v>0</v>
      </c>
      <c r="AC82" s="353"/>
      <c r="AD82" s="70">
        <f t="shared" si="25"/>
        <v>0</v>
      </c>
      <c r="AE82" s="71"/>
      <c r="AF82" s="72"/>
      <c r="AG82" s="785">
        <f t="shared" si="33"/>
        <v>37019.199999999997</v>
      </c>
      <c r="AH82" s="786">
        <f t="shared" si="34"/>
        <v>1360</v>
      </c>
      <c r="AI82" s="787">
        <f t="shared" si="28"/>
        <v>0</v>
      </c>
    </row>
    <row r="83" spans="1:35" x14ac:dyDescent="0.25">
      <c r="A83" s="343"/>
      <c r="B83" s="2">
        <v>27.22</v>
      </c>
      <c r="C83" s="15"/>
      <c r="D83" s="70">
        <f t="shared" si="20"/>
        <v>0</v>
      </c>
      <c r="E83" s="353"/>
      <c r="F83" s="70">
        <f t="shared" si="21"/>
        <v>0</v>
      </c>
      <c r="G83" s="71"/>
      <c r="H83" s="72"/>
      <c r="I83" s="785">
        <f t="shared" si="29"/>
        <v>-2.6000000000011596</v>
      </c>
      <c r="J83" s="786">
        <f t="shared" si="30"/>
        <v>0</v>
      </c>
      <c r="K83" s="787">
        <f t="shared" si="26"/>
        <v>0</v>
      </c>
      <c r="M83" s="343"/>
      <c r="N83" s="2">
        <v>27.22</v>
      </c>
      <c r="O83" s="15"/>
      <c r="P83" s="70">
        <f t="shared" si="22"/>
        <v>0</v>
      </c>
      <c r="Q83" s="353"/>
      <c r="R83" s="70">
        <f t="shared" si="23"/>
        <v>0</v>
      </c>
      <c r="S83" s="71"/>
      <c r="T83" s="72"/>
      <c r="U83" s="785">
        <f t="shared" si="31"/>
        <v>10667.52</v>
      </c>
      <c r="V83" s="786">
        <f t="shared" si="32"/>
        <v>392</v>
      </c>
      <c r="W83" s="787">
        <f t="shared" si="27"/>
        <v>0</v>
      </c>
      <c r="Y83" s="343"/>
      <c r="Z83" s="2">
        <v>27.22</v>
      </c>
      <c r="AA83" s="15"/>
      <c r="AB83" s="70">
        <f t="shared" si="24"/>
        <v>0</v>
      </c>
      <c r="AC83" s="353"/>
      <c r="AD83" s="70">
        <f t="shared" si="25"/>
        <v>0</v>
      </c>
      <c r="AE83" s="71"/>
      <c r="AF83" s="72"/>
      <c r="AG83" s="785">
        <f t="shared" si="33"/>
        <v>37019.199999999997</v>
      </c>
      <c r="AH83" s="786">
        <f t="shared" si="34"/>
        <v>1360</v>
      </c>
      <c r="AI83" s="787">
        <f t="shared" si="28"/>
        <v>0</v>
      </c>
    </row>
    <row r="84" spans="1:35" x14ac:dyDescent="0.25">
      <c r="A84" s="343"/>
      <c r="B84" s="2">
        <v>27.22</v>
      </c>
      <c r="C84" s="15"/>
      <c r="D84" s="70">
        <f t="shared" si="20"/>
        <v>0</v>
      </c>
      <c r="E84" s="353"/>
      <c r="F84" s="70">
        <f t="shared" si="21"/>
        <v>0</v>
      </c>
      <c r="G84" s="71"/>
      <c r="H84" s="72"/>
      <c r="I84" s="785">
        <f t="shared" si="29"/>
        <v>-2.6000000000011596</v>
      </c>
      <c r="J84" s="786">
        <f t="shared" si="30"/>
        <v>0</v>
      </c>
      <c r="K84" s="787">
        <f t="shared" si="26"/>
        <v>0</v>
      </c>
      <c r="M84" s="343"/>
      <c r="N84" s="2">
        <v>27.22</v>
      </c>
      <c r="O84" s="15"/>
      <c r="P84" s="70">
        <f t="shared" si="22"/>
        <v>0</v>
      </c>
      <c r="Q84" s="353"/>
      <c r="R84" s="70">
        <f t="shared" si="23"/>
        <v>0</v>
      </c>
      <c r="S84" s="71"/>
      <c r="T84" s="72"/>
      <c r="U84" s="785">
        <f t="shared" si="31"/>
        <v>10667.52</v>
      </c>
      <c r="V84" s="786">
        <f t="shared" si="32"/>
        <v>392</v>
      </c>
      <c r="W84" s="787">
        <f t="shared" si="27"/>
        <v>0</v>
      </c>
      <c r="Y84" s="343"/>
      <c r="Z84" s="2">
        <v>27.22</v>
      </c>
      <c r="AA84" s="15"/>
      <c r="AB84" s="70">
        <f t="shared" si="24"/>
        <v>0</v>
      </c>
      <c r="AC84" s="353"/>
      <c r="AD84" s="70">
        <f t="shared" si="25"/>
        <v>0</v>
      </c>
      <c r="AE84" s="71"/>
      <c r="AF84" s="72"/>
      <c r="AG84" s="785">
        <f t="shared" si="33"/>
        <v>37019.199999999997</v>
      </c>
      <c r="AH84" s="786">
        <f t="shared" si="34"/>
        <v>1360</v>
      </c>
      <c r="AI84" s="787">
        <f t="shared" si="28"/>
        <v>0</v>
      </c>
    </row>
    <row r="85" spans="1:35" x14ac:dyDescent="0.25">
      <c r="A85" s="343"/>
      <c r="B85" s="2">
        <v>27.22</v>
      </c>
      <c r="C85" s="15"/>
      <c r="D85" s="70">
        <f t="shared" si="20"/>
        <v>0</v>
      </c>
      <c r="E85" s="353"/>
      <c r="F85" s="70">
        <f t="shared" si="21"/>
        <v>0</v>
      </c>
      <c r="G85" s="71"/>
      <c r="H85" s="72"/>
      <c r="I85" s="785">
        <f t="shared" si="29"/>
        <v>-2.6000000000011596</v>
      </c>
      <c r="J85" s="786">
        <f t="shared" si="30"/>
        <v>0</v>
      </c>
      <c r="K85" s="787">
        <f t="shared" si="26"/>
        <v>0</v>
      </c>
      <c r="M85" s="343"/>
      <c r="N85" s="2">
        <v>27.22</v>
      </c>
      <c r="O85" s="15"/>
      <c r="P85" s="70">
        <f t="shared" si="22"/>
        <v>0</v>
      </c>
      <c r="Q85" s="353"/>
      <c r="R85" s="70">
        <f t="shared" si="23"/>
        <v>0</v>
      </c>
      <c r="S85" s="71"/>
      <c r="T85" s="72"/>
      <c r="U85" s="785">
        <f t="shared" si="31"/>
        <v>10667.52</v>
      </c>
      <c r="V85" s="786">
        <f t="shared" si="32"/>
        <v>392</v>
      </c>
      <c r="W85" s="787">
        <f t="shared" si="27"/>
        <v>0</v>
      </c>
      <c r="Y85" s="343"/>
      <c r="Z85" s="2">
        <v>27.22</v>
      </c>
      <c r="AA85" s="15"/>
      <c r="AB85" s="70">
        <f t="shared" si="24"/>
        <v>0</v>
      </c>
      <c r="AC85" s="353"/>
      <c r="AD85" s="70">
        <f t="shared" si="25"/>
        <v>0</v>
      </c>
      <c r="AE85" s="71"/>
      <c r="AF85" s="72"/>
      <c r="AG85" s="785">
        <f t="shared" si="33"/>
        <v>37019.199999999997</v>
      </c>
      <c r="AH85" s="786">
        <f t="shared" si="34"/>
        <v>1360</v>
      </c>
      <c r="AI85" s="787">
        <f t="shared" si="28"/>
        <v>0</v>
      </c>
    </row>
    <row r="86" spans="1:35" x14ac:dyDescent="0.25">
      <c r="A86" s="343"/>
      <c r="B86" s="2">
        <v>27.22</v>
      </c>
      <c r="C86" s="15"/>
      <c r="D86" s="70">
        <f t="shared" si="20"/>
        <v>0</v>
      </c>
      <c r="E86" s="353"/>
      <c r="F86" s="70">
        <f t="shared" si="21"/>
        <v>0</v>
      </c>
      <c r="G86" s="71"/>
      <c r="H86" s="72"/>
      <c r="I86" s="785">
        <f t="shared" si="29"/>
        <v>-2.6000000000011596</v>
      </c>
      <c r="J86" s="786">
        <f t="shared" si="30"/>
        <v>0</v>
      </c>
      <c r="K86" s="787">
        <f t="shared" si="26"/>
        <v>0</v>
      </c>
      <c r="M86" s="343"/>
      <c r="N86" s="2">
        <v>27.22</v>
      </c>
      <c r="O86" s="15"/>
      <c r="P86" s="70">
        <f t="shared" si="22"/>
        <v>0</v>
      </c>
      <c r="Q86" s="353"/>
      <c r="R86" s="70">
        <f t="shared" si="23"/>
        <v>0</v>
      </c>
      <c r="S86" s="71"/>
      <c r="T86" s="72"/>
      <c r="U86" s="785">
        <f t="shared" si="31"/>
        <v>10667.52</v>
      </c>
      <c r="V86" s="786">
        <f t="shared" si="32"/>
        <v>392</v>
      </c>
      <c r="W86" s="787">
        <f t="shared" si="27"/>
        <v>0</v>
      </c>
      <c r="Y86" s="343"/>
      <c r="Z86" s="2">
        <v>27.22</v>
      </c>
      <c r="AA86" s="15"/>
      <c r="AB86" s="70">
        <f t="shared" si="24"/>
        <v>0</v>
      </c>
      <c r="AC86" s="353"/>
      <c r="AD86" s="70">
        <f t="shared" si="25"/>
        <v>0</v>
      </c>
      <c r="AE86" s="71"/>
      <c r="AF86" s="72"/>
      <c r="AG86" s="785">
        <f t="shared" si="33"/>
        <v>37019.199999999997</v>
      </c>
      <c r="AH86" s="786">
        <f t="shared" si="34"/>
        <v>1360</v>
      </c>
      <c r="AI86" s="787">
        <f t="shared" si="28"/>
        <v>0</v>
      </c>
    </row>
    <row r="87" spans="1:35" x14ac:dyDescent="0.25">
      <c r="A87" s="343"/>
      <c r="B87" s="2">
        <v>27.22</v>
      </c>
      <c r="C87" s="15"/>
      <c r="D87" s="70">
        <f t="shared" si="20"/>
        <v>0</v>
      </c>
      <c r="E87" s="353"/>
      <c r="F87" s="70">
        <f t="shared" si="21"/>
        <v>0</v>
      </c>
      <c r="G87" s="71"/>
      <c r="H87" s="72"/>
      <c r="I87" s="785">
        <f t="shared" si="29"/>
        <v>-2.6000000000011596</v>
      </c>
      <c r="J87" s="786">
        <f t="shared" si="30"/>
        <v>0</v>
      </c>
      <c r="K87" s="787">
        <f t="shared" si="26"/>
        <v>0</v>
      </c>
      <c r="M87" s="343"/>
      <c r="N87" s="2">
        <v>27.22</v>
      </c>
      <c r="O87" s="15"/>
      <c r="P87" s="70">
        <f t="shared" si="22"/>
        <v>0</v>
      </c>
      <c r="Q87" s="353"/>
      <c r="R87" s="70">
        <f t="shared" si="23"/>
        <v>0</v>
      </c>
      <c r="S87" s="71"/>
      <c r="T87" s="72"/>
      <c r="U87" s="785">
        <f t="shared" si="31"/>
        <v>10667.52</v>
      </c>
      <c r="V87" s="786">
        <f t="shared" si="32"/>
        <v>392</v>
      </c>
      <c r="W87" s="787">
        <f t="shared" si="27"/>
        <v>0</v>
      </c>
      <c r="Y87" s="343"/>
      <c r="Z87" s="2">
        <v>27.22</v>
      </c>
      <c r="AA87" s="15"/>
      <c r="AB87" s="70">
        <f t="shared" si="24"/>
        <v>0</v>
      </c>
      <c r="AC87" s="353"/>
      <c r="AD87" s="70">
        <f t="shared" si="25"/>
        <v>0</v>
      </c>
      <c r="AE87" s="71"/>
      <c r="AF87" s="72"/>
      <c r="AG87" s="785">
        <f t="shared" si="33"/>
        <v>37019.199999999997</v>
      </c>
      <c r="AH87" s="786">
        <f t="shared" si="34"/>
        <v>1360</v>
      </c>
      <c r="AI87" s="787">
        <f t="shared" si="28"/>
        <v>0</v>
      </c>
    </row>
    <row r="88" spans="1:35" x14ac:dyDescent="0.25">
      <c r="A88" s="343"/>
      <c r="B88" s="2">
        <v>27.22</v>
      </c>
      <c r="C88" s="15"/>
      <c r="D88" s="70">
        <f t="shared" si="20"/>
        <v>0</v>
      </c>
      <c r="E88" s="353"/>
      <c r="F88" s="70">
        <f t="shared" si="21"/>
        <v>0</v>
      </c>
      <c r="G88" s="71"/>
      <c r="H88" s="72"/>
      <c r="I88" s="785">
        <f t="shared" si="29"/>
        <v>-2.6000000000011596</v>
      </c>
      <c r="J88" s="786">
        <f t="shared" si="30"/>
        <v>0</v>
      </c>
      <c r="K88" s="787">
        <f t="shared" si="26"/>
        <v>0</v>
      </c>
      <c r="M88" s="343"/>
      <c r="N88" s="2">
        <v>27.22</v>
      </c>
      <c r="O88" s="15"/>
      <c r="P88" s="70">
        <f t="shared" si="22"/>
        <v>0</v>
      </c>
      <c r="Q88" s="353"/>
      <c r="R88" s="70">
        <f t="shared" si="23"/>
        <v>0</v>
      </c>
      <c r="S88" s="71"/>
      <c r="T88" s="72"/>
      <c r="U88" s="785">
        <f t="shared" si="31"/>
        <v>10667.52</v>
      </c>
      <c r="V88" s="786">
        <f t="shared" si="32"/>
        <v>392</v>
      </c>
      <c r="W88" s="787">
        <f t="shared" si="27"/>
        <v>0</v>
      </c>
      <c r="Y88" s="343"/>
      <c r="Z88" s="2">
        <v>27.22</v>
      </c>
      <c r="AA88" s="15"/>
      <c r="AB88" s="70">
        <f t="shared" si="24"/>
        <v>0</v>
      </c>
      <c r="AC88" s="353"/>
      <c r="AD88" s="70">
        <f t="shared" si="25"/>
        <v>0</v>
      </c>
      <c r="AE88" s="71"/>
      <c r="AF88" s="72"/>
      <c r="AG88" s="785">
        <f t="shared" si="33"/>
        <v>37019.199999999997</v>
      </c>
      <c r="AH88" s="786">
        <f t="shared" si="34"/>
        <v>1360</v>
      </c>
      <c r="AI88" s="787">
        <f t="shared" si="28"/>
        <v>0</v>
      </c>
    </row>
    <row r="89" spans="1:35" x14ac:dyDescent="0.25">
      <c r="A89" s="343"/>
      <c r="B89" s="2">
        <v>27.22</v>
      </c>
      <c r="C89" s="15"/>
      <c r="D89" s="70">
        <f t="shared" si="20"/>
        <v>0</v>
      </c>
      <c r="E89" s="353"/>
      <c r="F89" s="70">
        <f t="shared" si="21"/>
        <v>0</v>
      </c>
      <c r="G89" s="71"/>
      <c r="H89" s="72"/>
      <c r="I89" s="785">
        <f t="shared" si="29"/>
        <v>-2.6000000000011596</v>
      </c>
      <c r="J89" s="786">
        <f t="shared" si="30"/>
        <v>0</v>
      </c>
      <c r="K89" s="787">
        <f t="shared" si="26"/>
        <v>0</v>
      </c>
      <c r="M89" s="343"/>
      <c r="N89" s="2">
        <v>27.22</v>
      </c>
      <c r="O89" s="15"/>
      <c r="P89" s="70">
        <f t="shared" si="22"/>
        <v>0</v>
      </c>
      <c r="Q89" s="353"/>
      <c r="R89" s="70">
        <f t="shared" si="23"/>
        <v>0</v>
      </c>
      <c r="S89" s="71"/>
      <c r="T89" s="72"/>
      <c r="U89" s="785">
        <f t="shared" si="31"/>
        <v>10667.52</v>
      </c>
      <c r="V89" s="786">
        <f t="shared" si="32"/>
        <v>392</v>
      </c>
      <c r="W89" s="787">
        <f t="shared" si="27"/>
        <v>0</v>
      </c>
      <c r="Y89" s="343"/>
      <c r="Z89" s="2">
        <v>27.22</v>
      </c>
      <c r="AA89" s="15"/>
      <c r="AB89" s="70">
        <f t="shared" si="24"/>
        <v>0</v>
      </c>
      <c r="AC89" s="353"/>
      <c r="AD89" s="70">
        <f t="shared" si="25"/>
        <v>0</v>
      </c>
      <c r="AE89" s="71"/>
      <c r="AF89" s="72"/>
      <c r="AG89" s="785">
        <f t="shared" si="33"/>
        <v>37019.199999999997</v>
      </c>
      <c r="AH89" s="786">
        <f t="shared" si="34"/>
        <v>1360</v>
      </c>
      <c r="AI89" s="787">
        <f t="shared" si="28"/>
        <v>0</v>
      </c>
    </row>
    <row r="90" spans="1:35" x14ac:dyDescent="0.25">
      <c r="A90" s="343"/>
      <c r="B90" s="2">
        <v>27.22</v>
      </c>
      <c r="C90" s="15"/>
      <c r="D90" s="70">
        <f t="shared" si="20"/>
        <v>0</v>
      </c>
      <c r="E90" s="353"/>
      <c r="F90" s="70">
        <f t="shared" si="21"/>
        <v>0</v>
      </c>
      <c r="G90" s="71"/>
      <c r="H90" s="72"/>
      <c r="I90" s="785">
        <f t="shared" si="29"/>
        <v>-2.6000000000011596</v>
      </c>
      <c r="J90" s="786">
        <f t="shared" si="30"/>
        <v>0</v>
      </c>
      <c r="K90" s="787">
        <f t="shared" si="26"/>
        <v>0</v>
      </c>
      <c r="M90" s="343"/>
      <c r="N90" s="2">
        <v>27.22</v>
      </c>
      <c r="O90" s="15"/>
      <c r="P90" s="70">
        <f t="shared" si="22"/>
        <v>0</v>
      </c>
      <c r="Q90" s="353"/>
      <c r="R90" s="70">
        <f t="shared" si="23"/>
        <v>0</v>
      </c>
      <c r="S90" s="71"/>
      <c r="T90" s="72"/>
      <c r="U90" s="785">
        <f t="shared" si="31"/>
        <v>10667.52</v>
      </c>
      <c r="V90" s="786">
        <f t="shared" si="32"/>
        <v>392</v>
      </c>
      <c r="W90" s="787">
        <f t="shared" si="27"/>
        <v>0</v>
      </c>
      <c r="Y90" s="343"/>
      <c r="Z90" s="2">
        <v>27.22</v>
      </c>
      <c r="AA90" s="15"/>
      <c r="AB90" s="70">
        <f t="shared" si="24"/>
        <v>0</v>
      </c>
      <c r="AC90" s="353"/>
      <c r="AD90" s="70">
        <f t="shared" si="25"/>
        <v>0</v>
      </c>
      <c r="AE90" s="71"/>
      <c r="AF90" s="72"/>
      <c r="AG90" s="785">
        <f t="shared" si="33"/>
        <v>37019.199999999997</v>
      </c>
      <c r="AH90" s="786">
        <f t="shared" si="34"/>
        <v>1360</v>
      </c>
      <c r="AI90" s="787">
        <f t="shared" si="28"/>
        <v>0</v>
      </c>
    </row>
    <row r="91" spans="1:35" x14ac:dyDescent="0.25">
      <c r="A91" s="343"/>
      <c r="B91" s="2">
        <v>27.22</v>
      </c>
      <c r="C91" s="15"/>
      <c r="D91" s="70">
        <f t="shared" si="20"/>
        <v>0</v>
      </c>
      <c r="E91" s="353"/>
      <c r="F91" s="70">
        <f t="shared" si="21"/>
        <v>0</v>
      </c>
      <c r="G91" s="71"/>
      <c r="H91" s="72"/>
      <c r="I91" s="785">
        <f t="shared" si="29"/>
        <v>-2.6000000000011596</v>
      </c>
      <c r="J91" s="786">
        <f t="shared" si="30"/>
        <v>0</v>
      </c>
      <c r="K91" s="787">
        <f t="shared" si="26"/>
        <v>0</v>
      </c>
      <c r="M91" s="343"/>
      <c r="N91" s="2">
        <v>27.22</v>
      </c>
      <c r="O91" s="15"/>
      <c r="P91" s="70">
        <f t="shared" si="22"/>
        <v>0</v>
      </c>
      <c r="Q91" s="353"/>
      <c r="R91" s="70">
        <f t="shared" si="23"/>
        <v>0</v>
      </c>
      <c r="S91" s="71"/>
      <c r="T91" s="72"/>
      <c r="U91" s="785">
        <f t="shared" si="31"/>
        <v>10667.52</v>
      </c>
      <c r="V91" s="786">
        <f t="shared" si="32"/>
        <v>392</v>
      </c>
      <c r="W91" s="787">
        <f t="shared" si="27"/>
        <v>0</v>
      </c>
      <c r="Y91" s="343"/>
      <c r="Z91" s="2">
        <v>27.22</v>
      </c>
      <c r="AA91" s="15"/>
      <c r="AB91" s="70">
        <f t="shared" si="24"/>
        <v>0</v>
      </c>
      <c r="AC91" s="353"/>
      <c r="AD91" s="70">
        <f t="shared" si="25"/>
        <v>0</v>
      </c>
      <c r="AE91" s="71"/>
      <c r="AF91" s="72"/>
      <c r="AG91" s="785">
        <f t="shared" si="33"/>
        <v>37019.199999999997</v>
      </c>
      <c r="AH91" s="786">
        <f t="shared" si="34"/>
        <v>1360</v>
      </c>
      <c r="AI91" s="787">
        <f t="shared" si="28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20"/>
        <v>0</v>
      </c>
      <c r="E92" s="353"/>
      <c r="F92" s="70">
        <f t="shared" si="21"/>
        <v>0</v>
      </c>
      <c r="G92" s="71"/>
      <c r="H92" s="72"/>
      <c r="I92" s="790">
        <f>I60-F92</f>
        <v>-2.6000000000011596</v>
      </c>
      <c r="J92" s="791">
        <f>J60-C92</f>
        <v>0</v>
      </c>
      <c r="K92" s="792">
        <f t="shared" si="26"/>
        <v>0</v>
      </c>
      <c r="M92">
        <f>SUM(M59:M60)</f>
        <v>0</v>
      </c>
      <c r="N92" s="2">
        <v>27.22</v>
      </c>
      <c r="O92" s="15"/>
      <c r="P92" s="70">
        <f t="shared" si="22"/>
        <v>0</v>
      </c>
      <c r="Q92" s="353"/>
      <c r="R92" s="70">
        <f t="shared" si="23"/>
        <v>0</v>
      </c>
      <c r="S92" s="71"/>
      <c r="T92" s="72"/>
      <c r="U92" s="790">
        <f>U60-R92</f>
        <v>10667.52</v>
      </c>
      <c r="V92" s="791">
        <f>V60-O92</f>
        <v>392</v>
      </c>
      <c r="W92" s="792">
        <f t="shared" si="27"/>
        <v>0</v>
      </c>
      <c r="Y92">
        <f>SUM(Y59:Y60)</f>
        <v>0</v>
      </c>
      <c r="Z92" s="2">
        <v>27.22</v>
      </c>
      <c r="AA92" s="15"/>
      <c r="AB92" s="70">
        <f t="shared" si="24"/>
        <v>0</v>
      </c>
      <c r="AC92" s="353"/>
      <c r="AD92" s="70">
        <f t="shared" si="25"/>
        <v>0</v>
      </c>
      <c r="AE92" s="71"/>
      <c r="AF92" s="72"/>
      <c r="AG92" s="790">
        <f>AG60-AD92</f>
        <v>37019.199999999997</v>
      </c>
      <c r="AH92" s="791">
        <f>AH60-AA92</f>
        <v>1360</v>
      </c>
      <c r="AI92" s="792">
        <f t="shared" si="28"/>
        <v>0</v>
      </c>
    </row>
    <row r="93" spans="1:35" ht="16.5" thickTop="1" thickBot="1" x14ac:dyDescent="0.3">
      <c r="B93" s="2">
        <v>27.22</v>
      </c>
      <c r="C93" s="36"/>
      <c r="D93" s="70">
        <f t="shared" si="20"/>
        <v>0</v>
      </c>
      <c r="E93" s="168"/>
      <c r="F93" s="161">
        <f t="shared" si="21"/>
        <v>0</v>
      </c>
      <c r="G93" s="145"/>
      <c r="H93" s="72"/>
      <c r="K93" s="72">
        <f t="shared" si="26"/>
        <v>0</v>
      </c>
      <c r="N93" s="2">
        <v>27.22</v>
      </c>
      <c r="O93" s="36"/>
      <c r="P93" s="70">
        <f t="shared" si="22"/>
        <v>0</v>
      </c>
      <c r="Q93" s="168"/>
      <c r="R93" s="161">
        <f t="shared" si="23"/>
        <v>0</v>
      </c>
      <c r="S93" s="145"/>
      <c r="T93" s="72"/>
      <c r="W93" s="72">
        <f t="shared" si="27"/>
        <v>0</v>
      </c>
      <c r="Z93" s="2">
        <v>27.22</v>
      </c>
      <c r="AA93" s="36"/>
      <c r="AB93" s="70">
        <f t="shared" si="24"/>
        <v>0</v>
      </c>
      <c r="AC93" s="168"/>
      <c r="AD93" s="161">
        <f t="shared" si="25"/>
        <v>0</v>
      </c>
      <c r="AE93" s="145"/>
      <c r="AF93" s="72"/>
      <c r="AI93" s="72">
        <f t="shared" si="28"/>
        <v>0</v>
      </c>
    </row>
    <row r="94" spans="1:35" x14ac:dyDescent="0.25">
      <c r="C94" s="53">
        <f>SUM(C9:C93)</f>
        <v>684</v>
      </c>
      <c r="D94" s="6">
        <f>SUM(D9:D93)</f>
        <v>18618.479999999996</v>
      </c>
      <c r="F94" s="6">
        <f>SUM(F9:F93)</f>
        <v>18618.479999999996</v>
      </c>
      <c r="O94" s="53">
        <f>SUM(O9:O93)</f>
        <v>296</v>
      </c>
      <c r="P94" s="6">
        <f>SUM(P9:P93)</f>
        <v>8057.1200000000008</v>
      </c>
      <c r="R94" s="6">
        <f>SUM(R9:R93)</f>
        <v>8057.1200000000008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392</v>
      </c>
      <c r="AB97" s="45" t="s">
        <v>4</v>
      </c>
      <c r="AC97" s="57">
        <f>AD5-AA94+AD4+AD6</f>
        <v>1360</v>
      </c>
    </row>
    <row r="98" spans="3:32" ht="15.75" thickBot="1" x14ac:dyDescent="0.3"/>
    <row r="99" spans="3:32" ht="15.75" thickBot="1" x14ac:dyDescent="0.3">
      <c r="C99" s="1140" t="s">
        <v>11</v>
      </c>
      <c r="D99" s="1141"/>
      <c r="E99" s="58">
        <f>E4+E5+E6-F94</f>
        <v>-2.5999999999949068</v>
      </c>
      <c r="G99" s="47"/>
      <c r="H99" s="92"/>
      <c r="O99" s="1140" t="s">
        <v>11</v>
      </c>
      <c r="P99" s="1141"/>
      <c r="Q99" s="58">
        <f>Q4+Q5+Q6-R94</f>
        <v>10667.519999999999</v>
      </c>
      <c r="S99" s="47"/>
      <c r="T99" s="92"/>
      <c r="AA99" s="1140" t="s">
        <v>11</v>
      </c>
      <c r="AB99" s="1141"/>
      <c r="AC99" s="58">
        <f>AC4+AC5+AC6-AD94</f>
        <v>37019.199999999997</v>
      </c>
      <c r="AE99" s="47"/>
      <c r="AF99" s="92"/>
    </row>
  </sheetData>
  <mergeCells count="9">
    <mergeCell ref="A1:J1"/>
    <mergeCell ref="A4:A6"/>
    <mergeCell ref="C99:D99"/>
    <mergeCell ref="Y1:AH1"/>
    <mergeCell ref="Y4:Y6"/>
    <mergeCell ref="AA99:AB99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1" activePane="bottomLeft" state="frozen"/>
      <selection activeCell="B1" sqref="B1"/>
      <selection pane="bottomLeft" activeCell="C34" sqref="C3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2" t="s">
        <v>269</v>
      </c>
      <c r="B1" s="1142"/>
      <c r="C1" s="1142"/>
      <c r="D1" s="1142"/>
      <c r="E1" s="1142"/>
      <c r="F1" s="1142"/>
      <c r="G1" s="11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59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2119.44</v>
      </c>
      <c r="H5" s="7">
        <f>E5-G5+E4+E6+E7</f>
        <v>-9.9999999999624833E-3</v>
      </c>
    </row>
    <row r="6" spans="1:9" ht="15" customHeight="1" x14ac:dyDescent="0.25">
      <c r="A6" s="1159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67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67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67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27</v>
      </c>
      <c r="C25" s="15">
        <v>1</v>
      </c>
      <c r="D25" s="540">
        <v>21.09</v>
      </c>
      <c r="E25" s="543">
        <v>44452</v>
      </c>
      <c r="F25" s="540">
        <f t="shared" ref="F25:F32" si="3">D25</f>
        <v>21.09</v>
      </c>
      <c r="G25" s="630" t="s">
        <v>418</v>
      </c>
      <c r="H25" s="631">
        <v>125</v>
      </c>
      <c r="I25" s="280">
        <f t="shared" si="2"/>
        <v>542.34000000000015</v>
      </c>
    </row>
    <row r="26" spans="2:9" x14ac:dyDescent="0.25">
      <c r="B26" s="206">
        <f t="shared" si="1"/>
        <v>21</v>
      </c>
      <c r="C26" s="15">
        <v>6</v>
      </c>
      <c r="D26" s="540">
        <v>118.77</v>
      </c>
      <c r="E26" s="543">
        <v>44453</v>
      </c>
      <c r="F26" s="540">
        <f t="shared" si="3"/>
        <v>118.77</v>
      </c>
      <c r="G26" s="630" t="s">
        <v>431</v>
      </c>
      <c r="H26" s="631">
        <v>125</v>
      </c>
      <c r="I26" s="280">
        <f t="shared" si="2"/>
        <v>423.57000000000016</v>
      </c>
    </row>
    <row r="27" spans="2:9" x14ac:dyDescent="0.25">
      <c r="B27" s="206">
        <f t="shared" si="1"/>
        <v>11</v>
      </c>
      <c r="C27" s="15">
        <v>10</v>
      </c>
      <c r="D27" s="540">
        <v>200.29</v>
      </c>
      <c r="E27" s="543">
        <v>44457</v>
      </c>
      <c r="F27" s="540">
        <f t="shared" si="3"/>
        <v>200.29</v>
      </c>
      <c r="G27" s="630" t="s">
        <v>457</v>
      </c>
      <c r="H27" s="631">
        <v>125</v>
      </c>
      <c r="I27" s="280">
        <f t="shared" si="2"/>
        <v>223.28000000000017</v>
      </c>
    </row>
    <row r="28" spans="2:9" x14ac:dyDescent="0.25">
      <c r="B28" s="206">
        <f t="shared" si="1"/>
        <v>10</v>
      </c>
      <c r="C28" s="15">
        <v>1</v>
      </c>
      <c r="D28" s="540">
        <v>19.25</v>
      </c>
      <c r="E28" s="543">
        <v>44459</v>
      </c>
      <c r="F28" s="540">
        <f t="shared" si="3"/>
        <v>19.25</v>
      </c>
      <c r="G28" s="630" t="s">
        <v>468</v>
      </c>
      <c r="H28" s="631">
        <v>125</v>
      </c>
      <c r="I28" s="280">
        <f t="shared" si="2"/>
        <v>204.03000000000017</v>
      </c>
    </row>
    <row r="29" spans="2:9" x14ac:dyDescent="0.25">
      <c r="B29" s="206">
        <f t="shared" si="1"/>
        <v>8</v>
      </c>
      <c r="C29" s="15">
        <v>2</v>
      </c>
      <c r="D29" s="540">
        <v>39.71</v>
      </c>
      <c r="E29" s="543">
        <v>44460</v>
      </c>
      <c r="F29" s="540">
        <f t="shared" si="3"/>
        <v>39.71</v>
      </c>
      <c r="G29" s="630" t="s">
        <v>470</v>
      </c>
      <c r="H29" s="631">
        <v>125</v>
      </c>
      <c r="I29" s="280">
        <f t="shared" si="2"/>
        <v>164.32000000000016</v>
      </c>
    </row>
    <row r="30" spans="2:9" x14ac:dyDescent="0.25">
      <c r="B30" s="206">
        <f t="shared" si="1"/>
        <v>7</v>
      </c>
      <c r="C30" s="15">
        <v>1</v>
      </c>
      <c r="D30" s="540">
        <v>22.47</v>
      </c>
      <c r="E30" s="543">
        <v>44460</v>
      </c>
      <c r="F30" s="540">
        <f t="shared" si="3"/>
        <v>22.47</v>
      </c>
      <c r="G30" s="630" t="s">
        <v>474</v>
      </c>
      <c r="H30" s="631">
        <v>125</v>
      </c>
      <c r="I30" s="280">
        <f t="shared" si="2"/>
        <v>141.85000000000016</v>
      </c>
    </row>
    <row r="31" spans="2:9" x14ac:dyDescent="0.25">
      <c r="B31" s="206">
        <f t="shared" si="1"/>
        <v>6</v>
      </c>
      <c r="C31" s="15">
        <v>1</v>
      </c>
      <c r="D31" s="540">
        <v>20.239999999999998</v>
      </c>
      <c r="E31" s="543">
        <v>44461</v>
      </c>
      <c r="F31" s="540">
        <f t="shared" si="3"/>
        <v>20.239999999999998</v>
      </c>
      <c r="G31" s="630" t="s">
        <v>483</v>
      </c>
      <c r="H31" s="631">
        <v>125</v>
      </c>
      <c r="I31" s="280">
        <f t="shared" si="2"/>
        <v>121.61000000000017</v>
      </c>
    </row>
    <row r="32" spans="2:9" x14ac:dyDescent="0.25">
      <c r="B32" s="206">
        <f t="shared" si="1"/>
        <v>0</v>
      </c>
      <c r="C32" s="15">
        <v>6</v>
      </c>
      <c r="D32" s="540">
        <v>121.62</v>
      </c>
      <c r="E32" s="543">
        <v>44446</v>
      </c>
      <c r="F32" s="540">
        <f t="shared" si="3"/>
        <v>121.62</v>
      </c>
      <c r="G32" s="630" t="s">
        <v>391</v>
      </c>
      <c r="H32" s="631">
        <v>125</v>
      </c>
      <c r="I32" s="280">
        <f t="shared" si="2"/>
        <v>-9.9999999998345857E-3</v>
      </c>
    </row>
    <row r="33" spans="2:9" x14ac:dyDescent="0.25">
      <c r="B33" s="206">
        <f t="shared" si="1"/>
        <v>0</v>
      </c>
      <c r="C33" s="15"/>
      <c r="D33" s="540"/>
      <c r="E33" s="543"/>
      <c r="F33" s="1076">
        <f t="shared" si="0"/>
        <v>0</v>
      </c>
      <c r="G33" s="1043"/>
      <c r="H33" s="1044"/>
      <c r="I33" s="1041">
        <f t="shared" si="2"/>
        <v>-9.9999999998345857E-3</v>
      </c>
    </row>
    <row r="34" spans="2:9" x14ac:dyDescent="0.25">
      <c r="B34" s="206">
        <f t="shared" si="1"/>
        <v>0</v>
      </c>
      <c r="C34" s="15"/>
      <c r="D34" s="540"/>
      <c r="E34" s="543"/>
      <c r="F34" s="1076">
        <f t="shared" si="0"/>
        <v>0</v>
      </c>
      <c r="G34" s="1043"/>
      <c r="H34" s="1044"/>
      <c r="I34" s="1041">
        <f t="shared" si="2"/>
        <v>-9.9999999998345857E-3</v>
      </c>
    </row>
    <row r="35" spans="2:9" x14ac:dyDescent="0.25">
      <c r="B35" s="206">
        <f t="shared" si="1"/>
        <v>0</v>
      </c>
      <c r="C35" s="15"/>
      <c r="D35" s="540"/>
      <c r="E35" s="543"/>
      <c r="F35" s="1076">
        <f t="shared" si="0"/>
        <v>0</v>
      </c>
      <c r="G35" s="1043"/>
      <c r="H35" s="1044"/>
      <c r="I35" s="1041">
        <f t="shared" si="2"/>
        <v>-9.9999999998345857E-3</v>
      </c>
    </row>
    <row r="36" spans="2:9" x14ac:dyDescent="0.25">
      <c r="B36" s="206">
        <f t="shared" si="1"/>
        <v>0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-9.9999999998345857E-3</v>
      </c>
    </row>
    <row r="37" spans="2:9" x14ac:dyDescent="0.25">
      <c r="B37" s="206">
        <f t="shared" si="1"/>
        <v>0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-9.9999999998345857E-3</v>
      </c>
    </row>
    <row r="38" spans="2:9" x14ac:dyDescent="0.25">
      <c r="B38" s="206">
        <f t="shared" si="1"/>
        <v>0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-9.9999999998345857E-3</v>
      </c>
    </row>
    <row r="39" spans="2:9" x14ac:dyDescent="0.25">
      <c r="B39" s="206">
        <f t="shared" si="1"/>
        <v>0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-9.9999999998345857E-3</v>
      </c>
    </row>
    <row r="40" spans="2:9" x14ac:dyDescent="0.25">
      <c r="B40" s="206">
        <f t="shared" si="1"/>
        <v>0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-9.9999999998345857E-3</v>
      </c>
    </row>
    <row r="41" spans="2:9" x14ac:dyDescent="0.25">
      <c r="B41" s="206">
        <f t="shared" si="1"/>
        <v>0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-9.9999999998345857E-3</v>
      </c>
    </row>
    <row r="42" spans="2:9" x14ac:dyDescent="0.25">
      <c r="B42" s="206">
        <f t="shared" si="1"/>
        <v>0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-9.9999999998345857E-3</v>
      </c>
    </row>
    <row r="43" spans="2:9" x14ac:dyDescent="0.25">
      <c r="B43" s="206">
        <f t="shared" si="1"/>
        <v>0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-9.9999999998345857E-3</v>
      </c>
    </row>
    <row r="44" spans="2:9" x14ac:dyDescent="0.25">
      <c r="B44" s="206">
        <f t="shared" si="1"/>
        <v>0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-9.9999999998345857E-3</v>
      </c>
    </row>
    <row r="45" spans="2:9" x14ac:dyDescent="0.25">
      <c r="B45" s="206">
        <f t="shared" si="1"/>
        <v>0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-9.9999999998345857E-3</v>
      </c>
    </row>
    <row r="46" spans="2:9" x14ac:dyDescent="0.25">
      <c r="B46" s="206">
        <f t="shared" si="1"/>
        <v>0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-9.9999999998345857E-3</v>
      </c>
    </row>
    <row r="47" spans="2:9" x14ac:dyDescent="0.25">
      <c r="B47" s="206">
        <f t="shared" si="1"/>
        <v>0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-9.9999999998345857E-3</v>
      </c>
    </row>
    <row r="48" spans="2:9" x14ac:dyDescent="0.25">
      <c r="B48" s="206">
        <f t="shared" si="1"/>
        <v>0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-9.9999999998345857E-3</v>
      </c>
    </row>
    <row r="49" spans="2:9" x14ac:dyDescent="0.25">
      <c r="B49" s="206">
        <f t="shared" si="1"/>
        <v>0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-9.9999999998345857E-3</v>
      </c>
    </row>
    <row r="50" spans="2:9" x14ac:dyDescent="0.25">
      <c r="B50" s="206">
        <f t="shared" si="1"/>
        <v>0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-9.9999999998345857E-3</v>
      </c>
    </row>
    <row r="51" spans="2:9" x14ac:dyDescent="0.25">
      <c r="B51" s="206">
        <f t="shared" si="1"/>
        <v>0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-9.9999999998345857E-3</v>
      </c>
    </row>
    <row r="52" spans="2:9" x14ac:dyDescent="0.25">
      <c r="B52" s="206">
        <f t="shared" si="1"/>
        <v>0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-9.9999999998345857E-3</v>
      </c>
    </row>
    <row r="53" spans="2:9" x14ac:dyDescent="0.25">
      <c r="B53" s="206">
        <f t="shared" si="1"/>
        <v>0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-9.9999999998345857E-3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-9.9999999998345857E-3</v>
      </c>
    </row>
    <row r="55" spans="2:9" x14ac:dyDescent="0.25">
      <c r="C55" s="53">
        <f>SUM(C9:C54)</f>
        <v>102</v>
      </c>
      <c r="D55" s="128">
        <f>SUM(D9:D54)</f>
        <v>2119.44</v>
      </c>
      <c r="E55" s="179"/>
      <c r="F55" s="128">
        <f>SUM(F9:F54)</f>
        <v>2119.44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40" t="s">
        <v>11</v>
      </c>
      <c r="D60" s="1141"/>
      <c r="E60" s="58">
        <f>E5-F55+E4+E6+E7</f>
        <v>-9.9999999999624833E-3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0" sqref="D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2" t="s">
        <v>270</v>
      </c>
      <c r="B1" s="1142"/>
      <c r="C1" s="1142"/>
      <c r="D1" s="1142"/>
      <c r="E1" s="1142"/>
      <c r="F1" s="1142"/>
      <c r="G1" s="11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59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159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1010">
        <v>44452</v>
      </c>
      <c r="F10" s="950">
        <f t="shared" ref="F10:F15" si="2">D10</f>
        <v>66.23</v>
      </c>
      <c r="G10" s="541" t="s">
        <v>418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426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463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1010">
        <v>44467</v>
      </c>
      <c r="F13" s="950">
        <f t="shared" si="2"/>
        <v>146.52000000000001</v>
      </c>
      <c r="G13" s="541" t="s">
        <v>519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389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401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540"/>
      <c r="E16" s="1010"/>
      <c r="F16" s="950">
        <f t="shared" si="0"/>
        <v>0</v>
      </c>
      <c r="G16" s="541"/>
      <c r="H16" s="629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140" t="s">
        <v>11</v>
      </c>
      <c r="D60" s="1141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05"/>
  <sheetViews>
    <sheetView topLeftCell="L1" workbookViewId="0">
      <pane xSplit="1" ySplit="7" topLeftCell="M8" activePane="bottomRight" state="frozen"/>
      <selection activeCell="L1" sqref="L1"/>
      <selection pane="topRight" activeCell="M1" sqref="M1"/>
      <selection pane="bottomLeft" activeCell="L8" sqref="L8"/>
      <selection pane="bottomRight" activeCell="O9" sqref="O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  <col min="13" max="13" width="28" customWidth="1"/>
    <col min="14" max="14" width="17.28515625" bestFit="1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5"/>
    <col min="23" max="23" width="15.5703125" customWidth="1"/>
  </cols>
  <sheetData>
    <row r="1" spans="1:23" ht="45.75" customHeight="1" x14ac:dyDescent="0.65">
      <c r="A1" s="1142" t="s">
        <v>271</v>
      </c>
      <c r="B1" s="1142"/>
      <c r="C1" s="1142"/>
      <c r="D1" s="1142"/>
      <c r="E1" s="1142"/>
      <c r="F1" s="1142"/>
      <c r="G1" s="1142"/>
      <c r="H1" s="100">
        <v>1</v>
      </c>
      <c r="M1" s="1138" t="s">
        <v>253</v>
      </c>
      <c r="N1" s="1138"/>
      <c r="O1" s="1138"/>
      <c r="P1" s="1138"/>
      <c r="Q1" s="1138"/>
      <c r="R1" s="1138"/>
      <c r="S1" s="1138"/>
      <c r="T1" s="100">
        <v>2</v>
      </c>
    </row>
    <row r="2" spans="1:23" ht="15.75" thickBot="1" x14ac:dyDescent="0.3"/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M3" s="8" t="s">
        <v>0</v>
      </c>
      <c r="N3" s="9" t="s">
        <v>1</v>
      </c>
      <c r="O3" s="9" t="s">
        <v>13</v>
      </c>
      <c r="P3" s="113" t="s">
        <v>2</v>
      </c>
      <c r="Q3" s="9" t="s">
        <v>3</v>
      </c>
      <c r="R3" s="116" t="s">
        <v>4</v>
      </c>
      <c r="S3" s="46" t="s">
        <v>12</v>
      </c>
      <c r="T3" s="35" t="s">
        <v>11</v>
      </c>
    </row>
    <row r="4" spans="1:23" ht="17.25" thickTop="1" thickBot="1" x14ac:dyDescent="0.3">
      <c r="A4" s="76"/>
      <c r="B4" s="151"/>
      <c r="C4" s="17"/>
      <c r="D4" s="283"/>
      <c r="E4" s="369"/>
      <c r="F4" s="339"/>
      <c r="M4" s="76"/>
      <c r="N4" s="151"/>
      <c r="O4" s="17"/>
      <c r="P4" s="283"/>
      <c r="Q4" s="369"/>
      <c r="R4" s="339"/>
    </row>
    <row r="5" spans="1:23" ht="15" customHeight="1" x14ac:dyDescent="0.25">
      <c r="A5" s="1160" t="s">
        <v>110</v>
      </c>
      <c r="B5" s="1162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F102</f>
        <v>9090</v>
      </c>
      <c r="H5" s="59">
        <f>E4+E5+E6-G5</f>
        <v>0</v>
      </c>
      <c r="M5" s="1160" t="s">
        <v>68</v>
      </c>
      <c r="N5" s="1162" t="s">
        <v>69</v>
      </c>
      <c r="O5" s="486">
        <v>105</v>
      </c>
      <c r="P5" s="336">
        <v>44468</v>
      </c>
      <c r="Q5" s="338">
        <v>300</v>
      </c>
      <c r="R5" s="339">
        <v>20</v>
      </c>
      <c r="S5" s="154">
        <f>R102</f>
        <v>15</v>
      </c>
      <c r="T5" s="59">
        <f>Q4+Q5+Q6-S5</f>
        <v>285</v>
      </c>
    </row>
    <row r="6" spans="1:23" ht="16.5" thickBot="1" x14ac:dyDescent="0.3">
      <c r="A6" s="1161"/>
      <c r="B6" s="1163"/>
      <c r="C6" s="493"/>
      <c r="D6" s="492"/>
      <c r="E6" s="370"/>
      <c r="F6" s="341"/>
      <c r="M6" s="1161"/>
      <c r="N6" s="1163"/>
      <c r="O6" s="493"/>
      <c r="P6" s="492"/>
      <c r="Q6" s="370"/>
      <c r="R6" s="341"/>
    </row>
    <row r="7" spans="1:23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M7" s="1"/>
      <c r="N7" s="24" t="s">
        <v>7</v>
      </c>
      <c r="O7" s="20" t="s">
        <v>8</v>
      </c>
      <c r="P7" s="114" t="s">
        <v>3</v>
      </c>
      <c r="Q7" s="21" t="s">
        <v>2</v>
      </c>
      <c r="R7" s="117" t="s">
        <v>9</v>
      </c>
      <c r="S7" s="22" t="s">
        <v>15</v>
      </c>
      <c r="T7" s="29"/>
      <c r="U7" s="250" t="s">
        <v>3</v>
      </c>
      <c r="V7" s="251" t="s">
        <v>4</v>
      </c>
    </row>
    <row r="8" spans="1:23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4">
        <f t="shared" ref="F8:F71" si="1">D8</f>
        <v>300</v>
      </c>
      <c r="G8" s="845" t="s">
        <v>111</v>
      </c>
      <c r="H8" s="846">
        <v>140</v>
      </c>
      <c r="I8" s="252">
        <f>E5+E4-F8+E6</f>
        <v>8790</v>
      </c>
      <c r="J8" s="253">
        <f>F4+F5+F6-C8</f>
        <v>586</v>
      </c>
      <c r="K8" s="61">
        <f>H8*F8</f>
        <v>42000</v>
      </c>
      <c r="M8" s="81" t="s">
        <v>32</v>
      </c>
      <c r="N8" s="84">
        <v>15</v>
      </c>
      <c r="O8" s="284">
        <v>1</v>
      </c>
      <c r="P8" s="324">
        <f t="shared" ref="P8:P13" si="2">O8*N8</f>
        <v>15</v>
      </c>
      <c r="Q8" s="94">
        <v>44471</v>
      </c>
      <c r="R8" s="285">
        <f t="shared" ref="R8:R71" si="3">P8</f>
        <v>15</v>
      </c>
      <c r="S8" s="286" t="s">
        <v>545</v>
      </c>
      <c r="T8" s="287">
        <v>120</v>
      </c>
      <c r="U8" s="252">
        <f>Q5+Q4-R8+Q6</f>
        <v>285</v>
      </c>
      <c r="V8" s="253">
        <f>R4+R5+R6-O8</f>
        <v>19</v>
      </c>
      <c r="W8" s="61">
        <f>T8*R8</f>
        <v>1800</v>
      </c>
    </row>
    <row r="9" spans="1:23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103" si="4">H9*F9</f>
        <v>321930</v>
      </c>
      <c r="M9" s="219"/>
      <c r="N9" s="84">
        <v>15</v>
      </c>
      <c r="O9" s="284"/>
      <c r="P9" s="324">
        <f t="shared" si="2"/>
        <v>0</v>
      </c>
      <c r="Q9" s="94"/>
      <c r="R9" s="70">
        <f t="shared" si="3"/>
        <v>0</v>
      </c>
      <c r="S9" s="286"/>
      <c r="T9" s="287"/>
      <c r="U9" s="252">
        <f>U8-R9</f>
        <v>285</v>
      </c>
      <c r="V9" s="253">
        <f>V8-O9</f>
        <v>19</v>
      </c>
      <c r="W9" s="61">
        <f t="shared" ref="W9:W103" si="5">T9*R9</f>
        <v>0</v>
      </c>
    </row>
    <row r="10" spans="1:23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6">I9-F10</f>
        <v>4230</v>
      </c>
      <c r="J10" s="253">
        <f t="shared" ref="J10:J73" si="7">J9-C10</f>
        <v>282</v>
      </c>
      <c r="K10" s="61">
        <f t="shared" si="4"/>
        <v>21000</v>
      </c>
      <c r="M10" s="206"/>
      <c r="N10" s="84">
        <v>15</v>
      </c>
      <c r="O10" s="284"/>
      <c r="P10" s="324">
        <f t="shared" si="2"/>
        <v>0</v>
      </c>
      <c r="Q10" s="80"/>
      <c r="R10" s="70">
        <f t="shared" si="3"/>
        <v>0</v>
      </c>
      <c r="S10" s="286"/>
      <c r="T10" s="287"/>
      <c r="U10" s="252">
        <f t="shared" ref="U10:U19" si="8">U9-R10</f>
        <v>285</v>
      </c>
      <c r="V10" s="253">
        <f t="shared" ref="V10:V73" si="9">V9-O10</f>
        <v>19</v>
      </c>
      <c r="W10" s="61">
        <f t="shared" si="5"/>
        <v>0</v>
      </c>
    </row>
    <row r="11" spans="1:23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6"/>
        <v>4080</v>
      </c>
      <c r="J11" s="253">
        <f t="shared" si="7"/>
        <v>272</v>
      </c>
      <c r="K11" s="61">
        <f t="shared" si="4"/>
        <v>21000</v>
      </c>
      <c r="M11" s="83" t="s">
        <v>33</v>
      </c>
      <c r="N11" s="84">
        <v>15</v>
      </c>
      <c r="O11" s="284"/>
      <c r="P11" s="324">
        <f t="shared" si="2"/>
        <v>0</v>
      </c>
      <c r="Q11" s="80"/>
      <c r="R11" s="70">
        <f t="shared" si="3"/>
        <v>0</v>
      </c>
      <c r="S11" s="286"/>
      <c r="T11" s="287"/>
      <c r="U11" s="252">
        <f t="shared" si="8"/>
        <v>285</v>
      </c>
      <c r="V11" s="253">
        <f t="shared" si="9"/>
        <v>19</v>
      </c>
      <c r="W11" s="61">
        <f t="shared" si="5"/>
        <v>0</v>
      </c>
    </row>
    <row r="12" spans="1:23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6"/>
        <v>4065</v>
      </c>
      <c r="J12" s="323">
        <f t="shared" si="7"/>
        <v>271</v>
      </c>
      <c r="K12" s="61">
        <f t="shared" si="4"/>
        <v>2100</v>
      </c>
      <c r="M12" s="74"/>
      <c r="N12" s="84">
        <v>15</v>
      </c>
      <c r="O12" s="284"/>
      <c r="P12" s="324">
        <f t="shared" si="2"/>
        <v>0</v>
      </c>
      <c r="Q12" s="80"/>
      <c r="R12" s="70">
        <f t="shared" si="3"/>
        <v>0</v>
      </c>
      <c r="S12" s="286"/>
      <c r="T12" s="287"/>
      <c r="U12" s="322">
        <f t="shared" si="8"/>
        <v>285</v>
      </c>
      <c r="V12" s="323">
        <f t="shared" si="9"/>
        <v>19</v>
      </c>
      <c r="W12" s="61">
        <f t="shared" si="5"/>
        <v>0</v>
      </c>
    </row>
    <row r="13" spans="1:23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6"/>
        <v>4050</v>
      </c>
      <c r="J13" s="323">
        <f t="shared" si="7"/>
        <v>270</v>
      </c>
      <c r="K13" s="61">
        <f t="shared" si="4"/>
        <v>2100</v>
      </c>
      <c r="M13" s="74"/>
      <c r="N13" s="84">
        <v>15</v>
      </c>
      <c r="O13" s="284"/>
      <c r="P13" s="324">
        <f t="shared" si="2"/>
        <v>0</v>
      </c>
      <c r="Q13" s="80"/>
      <c r="R13" s="70">
        <f t="shared" si="3"/>
        <v>0</v>
      </c>
      <c r="S13" s="286"/>
      <c r="T13" s="287"/>
      <c r="U13" s="322">
        <f t="shared" si="8"/>
        <v>285</v>
      </c>
      <c r="V13" s="323">
        <f t="shared" si="9"/>
        <v>19</v>
      </c>
      <c r="W13" s="61">
        <f t="shared" si="5"/>
        <v>0</v>
      </c>
    </row>
    <row r="14" spans="1:23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6"/>
        <v>4020</v>
      </c>
      <c r="J14" s="323">
        <f t="shared" si="7"/>
        <v>268</v>
      </c>
      <c r="K14" s="61">
        <f t="shared" si="4"/>
        <v>4200</v>
      </c>
      <c r="N14" s="84">
        <v>15</v>
      </c>
      <c r="O14" s="284"/>
      <c r="P14" s="324">
        <f>O14*N14</f>
        <v>0</v>
      </c>
      <c r="Q14" s="325"/>
      <c r="R14" s="285">
        <f t="shared" si="3"/>
        <v>0</v>
      </c>
      <c r="S14" s="286"/>
      <c r="T14" s="287"/>
      <c r="U14" s="322">
        <f t="shared" si="8"/>
        <v>285</v>
      </c>
      <c r="V14" s="323">
        <f t="shared" si="9"/>
        <v>19</v>
      </c>
      <c r="W14" s="61">
        <f t="shared" si="5"/>
        <v>0</v>
      </c>
    </row>
    <row r="15" spans="1:23" x14ac:dyDescent="0.25">
      <c r="B15" s="84">
        <v>15</v>
      </c>
      <c r="C15" s="15">
        <v>1</v>
      </c>
      <c r="D15" s="608">
        <f t="shared" ref="D15:D35" si="10">C15*B15</f>
        <v>15</v>
      </c>
      <c r="E15" s="860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6"/>
        <v>4005</v>
      </c>
      <c r="J15" s="323">
        <f t="shared" si="7"/>
        <v>267</v>
      </c>
      <c r="K15" s="61">
        <f t="shared" si="4"/>
        <v>2100</v>
      </c>
      <c r="N15" s="84">
        <v>15</v>
      </c>
      <c r="O15" s="284"/>
      <c r="P15" s="324">
        <f t="shared" ref="P15:P78" si="11">O15*N15</f>
        <v>0</v>
      </c>
      <c r="Q15" s="85"/>
      <c r="R15" s="70">
        <f t="shared" si="3"/>
        <v>0</v>
      </c>
      <c r="S15" s="286"/>
      <c r="T15" s="287"/>
      <c r="U15" s="322">
        <f t="shared" si="8"/>
        <v>285</v>
      </c>
      <c r="V15" s="323">
        <f t="shared" si="9"/>
        <v>19</v>
      </c>
      <c r="W15" s="61">
        <f t="shared" si="5"/>
        <v>0</v>
      </c>
    </row>
    <row r="16" spans="1:23" x14ac:dyDescent="0.25">
      <c r="A16" s="82"/>
      <c r="B16" s="84">
        <v>15</v>
      </c>
      <c r="C16" s="15">
        <v>1</v>
      </c>
      <c r="D16" s="608">
        <f t="shared" si="10"/>
        <v>15</v>
      </c>
      <c r="E16" s="860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6"/>
        <v>3990</v>
      </c>
      <c r="J16" s="323">
        <f t="shared" si="7"/>
        <v>266</v>
      </c>
      <c r="K16" s="61">
        <f t="shared" si="4"/>
        <v>2100</v>
      </c>
      <c r="M16" s="82"/>
      <c r="N16" s="84">
        <v>15</v>
      </c>
      <c r="O16" s="284"/>
      <c r="P16" s="324">
        <f t="shared" si="11"/>
        <v>0</v>
      </c>
      <c r="Q16" s="85"/>
      <c r="R16" s="70">
        <f t="shared" si="3"/>
        <v>0</v>
      </c>
      <c r="S16" s="286"/>
      <c r="T16" s="287"/>
      <c r="U16" s="322">
        <f t="shared" si="8"/>
        <v>285</v>
      </c>
      <c r="V16" s="323">
        <f t="shared" si="9"/>
        <v>19</v>
      </c>
      <c r="W16" s="61">
        <f t="shared" si="5"/>
        <v>0</v>
      </c>
    </row>
    <row r="17" spans="1:23" x14ac:dyDescent="0.25">
      <c r="A17" s="84"/>
      <c r="B17" s="84">
        <v>15</v>
      </c>
      <c r="C17" s="15">
        <v>10</v>
      </c>
      <c r="D17" s="608">
        <f t="shared" si="10"/>
        <v>150</v>
      </c>
      <c r="E17" s="860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6"/>
        <v>3840</v>
      </c>
      <c r="J17" s="323">
        <f t="shared" si="7"/>
        <v>256</v>
      </c>
      <c r="K17" s="61">
        <f t="shared" si="4"/>
        <v>21000</v>
      </c>
      <c r="M17" s="84"/>
      <c r="N17" s="84">
        <v>15</v>
      </c>
      <c r="O17" s="284"/>
      <c r="P17" s="324">
        <f t="shared" si="11"/>
        <v>0</v>
      </c>
      <c r="Q17" s="85"/>
      <c r="R17" s="70">
        <f t="shared" si="3"/>
        <v>0</v>
      </c>
      <c r="S17" s="286"/>
      <c r="T17" s="287"/>
      <c r="U17" s="322">
        <f t="shared" si="8"/>
        <v>285</v>
      </c>
      <c r="V17" s="323">
        <f t="shared" si="9"/>
        <v>19</v>
      </c>
      <c r="W17" s="61">
        <f t="shared" si="5"/>
        <v>0</v>
      </c>
    </row>
    <row r="18" spans="1:23" x14ac:dyDescent="0.25">
      <c r="A18" s="2"/>
      <c r="B18" s="84">
        <v>15</v>
      </c>
      <c r="C18" s="15">
        <v>2</v>
      </c>
      <c r="D18" s="608">
        <f t="shared" si="10"/>
        <v>30</v>
      </c>
      <c r="E18" s="860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6"/>
        <v>3810</v>
      </c>
      <c r="J18" s="323">
        <f t="shared" si="7"/>
        <v>254</v>
      </c>
      <c r="K18" s="61">
        <f t="shared" si="4"/>
        <v>4200</v>
      </c>
      <c r="M18" s="2"/>
      <c r="N18" s="84">
        <v>15</v>
      </c>
      <c r="O18" s="284"/>
      <c r="P18" s="324">
        <f t="shared" si="11"/>
        <v>0</v>
      </c>
      <c r="Q18" s="85"/>
      <c r="R18" s="70">
        <f t="shared" si="3"/>
        <v>0</v>
      </c>
      <c r="S18" s="286"/>
      <c r="T18" s="287"/>
      <c r="U18" s="322">
        <f t="shared" si="8"/>
        <v>285</v>
      </c>
      <c r="V18" s="323">
        <f t="shared" si="9"/>
        <v>19</v>
      </c>
      <c r="W18" s="61">
        <f t="shared" si="5"/>
        <v>0</v>
      </c>
    </row>
    <row r="19" spans="1:23" x14ac:dyDescent="0.25">
      <c r="A19" s="2"/>
      <c r="B19" s="84">
        <v>15</v>
      </c>
      <c r="C19" s="15">
        <v>5</v>
      </c>
      <c r="D19" s="608">
        <f t="shared" si="10"/>
        <v>75</v>
      </c>
      <c r="E19" s="860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6"/>
        <v>3735</v>
      </c>
      <c r="J19" s="323">
        <f t="shared" si="7"/>
        <v>249</v>
      </c>
      <c r="K19" s="61">
        <f t="shared" si="4"/>
        <v>10500</v>
      </c>
      <c r="M19" s="2"/>
      <c r="N19" s="84">
        <v>15</v>
      </c>
      <c r="O19" s="284"/>
      <c r="P19" s="324">
        <f t="shared" si="11"/>
        <v>0</v>
      </c>
      <c r="Q19" s="85"/>
      <c r="R19" s="70">
        <f t="shared" si="3"/>
        <v>0</v>
      </c>
      <c r="S19" s="286"/>
      <c r="T19" s="287"/>
      <c r="U19" s="322">
        <f t="shared" si="8"/>
        <v>285</v>
      </c>
      <c r="V19" s="323">
        <f t="shared" si="9"/>
        <v>19</v>
      </c>
      <c r="W19" s="61">
        <f t="shared" si="5"/>
        <v>0</v>
      </c>
    </row>
    <row r="20" spans="1:23" x14ac:dyDescent="0.25">
      <c r="A20" s="2"/>
      <c r="B20" s="84">
        <v>15</v>
      </c>
      <c r="C20" s="15">
        <v>1</v>
      </c>
      <c r="D20" s="608">
        <f t="shared" si="10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7"/>
        <v>248</v>
      </c>
      <c r="K20" s="61">
        <f t="shared" si="4"/>
        <v>1800</v>
      </c>
      <c r="M20" s="2"/>
      <c r="N20" s="84">
        <v>15</v>
      </c>
      <c r="O20" s="284"/>
      <c r="P20" s="324">
        <f t="shared" si="11"/>
        <v>0</v>
      </c>
      <c r="Q20" s="80"/>
      <c r="R20" s="70">
        <f t="shared" si="3"/>
        <v>0</v>
      </c>
      <c r="S20" s="286"/>
      <c r="T20" s="287"/>
      <c r="U20" s="322">
        <f>U19-R20</f>
        <v>285</v>
      </c>
      <c r="V20" s="323">
        <f t="shared" si="9"/>
        <v>19</v>
      </c>
      <c r="W20" s="61">
        <f t="shared" si="5"/>
        <v>0</v>
      </c>
    </row>
    <row r="21" spans="1:23" x14ac:dyDescent="0.25">
      <c r="A21" s="2"/>
      <c r="B21" s="84">
        <v>15</v>
      </c>
      <c r="C21" s="15">
        <v>1</v>
      </c>
      <c r="D21" s="608">
        <f t="shared" si="10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84" si="12">I20-F21</f>
        <v>3705</v>
      </c>
      <c r="J21" s="323">
        <f t="shared" si="7"/>
        <v>247</v>
      </c>
      <c r="K21" s="61">
        <f t="shared" si="4"/>
        <v>1800</v>
      </c>
      <c r="M21" s="2"/>
      <c r="N21" s="84">
        <v>15</v>
      </c>
      <c r="O21" s="284"/>
      <c r="P21" s="324">
        <f t="shared" si="11"/>
        <v>0</v>
      </c>
      <c r="Q21" s="80"/>
      <c r="R21" s="70">
        <f t="shared" si="3"/>
        <v>0</v>
      </c>
      <c r="S21" s="286"/>
      <c r="T21" s="287"/>
      <c r="U21" s="322">
        <f t="shared" ref="U21:U79" si="13">U20-R21</f>
        <v>285</v>
      </c>
      <c r="V21" s="323">
        <f t="shared" si="9"/>
        <v>19</v>
      </c>
      <c r="W21" s="61">
        <f t="shared" si="5"/>
        <v>0</v>
      </c>
    </row>
    <row r="22" spans="1:23" x14ac:dyDescent="0.25">
      <c r="A22" s="2"/>
      <c r="B22" s="84">
        <v>15</v>
      </c>
      <c r="C22" s="15">
        <v>3</v>
      </c>
      <c r="D22" s="608">
        <f t="shared" si="10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12"/>
        <v>3660</v>
      </c>
      <c r="J22" s="323">
        <f t="shared" si="7"/>
        <v>244</v>
      </c>
      <c r="K22" s="61">
        <f t="shared" si="4"/>
        <v>5400</v>
      </c>
      <c r="M22" s="2"/>
      <c r="N22" s="84">
        <v>15</v>
      </c>
      <c r="O22" s="284"/>
      <c r="P22" s="324">
        <f t="shared" si="11"/>
        <v>0</v>
      </c>
      <c r="Q22" s="80"/>
      <c r="R22" s="70">
        <f t="shared" si="3"/>
        <v>0</v>
      </c>
      <c r="S22" s="286"/>
      <c r="T22" s="287"/>
      <c r="U22" s="322">
        <f t="shared" si="13"/>
        <v>285</v>
      </c>
      <c r="V22" s="323">
        <f t="shared" si="9"/>
        <v>19</v>
      </c>
      <c r="W22" s="61">
        <f t="shared" si="5"/>
        <v>0</v>
      </c>
    </row>
    <row r="23" spans="1:23" x14ac:dyDescent="0.25">
      <c r="A23" s="2"/>
      <c r="B23" s="84">
        <v>15</v>
      </c>
      <c r="C23" s="15">
        <v>4</v>
      </c>
      <c r="D23" s="608">
        <f t="shared" si="10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12"/>
        <v>3600</v>
      </c>
      <c r="J23" s="323">
        <f t="shared" si="7"/>
        <v>240</v>
      </c>
      <c r="K23" s="61">
        <f t="shared" si="4"/>
        <v>7200</v>
      </c>
      <c r="M23" s="2"/>
      <c r="N23" s="84">
        <v>15</v>
      </c>
      <c r="O23" s="284"/>
      <c r="P23" s="324">
        <f t="shared" si="11"/>
        <v>0</v>
      </c>
      <c r="Q23" s="80"/>
      <c r="R23" s="70">
        <f t="shared" si="3"/>
        <v>0</v>
      </c>
      <c r="S23" s="286"/>
      <c r="T23" s="287"/>
      <c r="U23" s="322">
        <f t="shared" si="13"/>
        <v>285</v>
      </c>
      <c r="V23" s="323">
        <f t="shared" si="9"/>
        <v>19</v>
      </c>
      <c r="W23" s="61">
        <f t="shared" si="5"/>
        <v>0</v>
      </c>
    </row>
    <row r="24" spans="1:23" x14ac:dyDescent="0.25">
      <c r="A24" s="2"/>
      <c r="B24" s="84">
        <v>15</v>
      </c>
      <c r="C24" s="15">
        <v>5</v>
      </c>
      <c r="D24" s="608">
        <f t="shared" si="10"/>
        <v>75</v>
      </c>
      <c r="E24" s="861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12"/>
        <v>3525</v>
      </c>
      <c r="J24" s="323">
        <f t="shared" si="7"/>
        <v>235</v>
      </c>
      <c r="K24" s="61">
        <f t="shared" si="4"/>
        <v>9000</v>
      </c>
      <c r="M24" s="2"/>
      <c r="N24" s="84">
        <v>15</v>
      </c>
      <c r="O24" s="284"/>
      <c r="P24" s="324">
        <f t="shared" si="11"/>
        <v>0</v>
      </c>
      <c r="Q24" s="94"/>
      <c r="R24" s="70">
        <f t="shared" si="3"/>
        <v>0</v>
      </c>
      <c r="S24" s="286"/>
      <c r="T24" s="287"/>
      <c r="U24" s="322">
        <f t="shared" si="13"/>
        <v>285</v>
      </c>
      <c r="V24" s="323">
        <f t="shared" si="9"/>
        <v>19</v>
      </c>
      <c r="W24" s="61">
        <f t="shared" si="5"/>
        <v>0</v>
      </c>
    </row>
    <row r="25" spans="1:23" x14ac:dyDescent="0.25">
      <c r="A25" s="2"/>
      <c r="B25" s="84">
        <v>15</v>
      </c>
      <c r="C25" s="15">
        <v>5</v>
      </c>
      <c r="D25" s="894">
        <f t="shared" si="10"/>
        <v>75</v>
      </c>
      <c r="E25" s="895">
        <v>44319</v>
      </c>
      <c r="F25" s="762">
        <f t="shared" si="1"/>
        <v>75</v>
      </c>
      <c r="G25" s="743" t="s">
        <v>136</v>
      </c>
      <c r="H25" s="744">
        <v>120</v>
      </c>
      <c r="I25" s="322">
        <f t="shared" si="12"/>
        <v>3450</v>
      </c>
      <c r="J25" s="323">
        <f t="shared" si="7"/>
        <v>230</v>
      </c>
      <c r="K25" s="61">
        <f t="shared" si="4"/>
        <v>9000</v>
      </c>
      <c r="M25" s="2"/>
      <c r="N25" s="84">
        <v>15</v>
      </c>
      <c r="O25" s="284"/>
      <c r="P25" s="324">
        <f t="shared" si="11"/>
        <v>0</v>
      </c>
      <c r="Q25" s="368"/>
      <c r="R25" s="70">
        <f t="shared" si="3"/>
        <v>0</v>
      </c>
      <c r="S25" s="286"/>
      <c r="T25" s="287"/>
      <c r="U25" s="322">
        <f t="shared" si="13"/>
        <v>285</v>
      </c>
      <c r="V25" s="323">
        <f t="shared" si="9"/>
        <v>19</v>
      </c>
      <c r="W25" s="61">
        <f t="shared" si="5"/>
        <v>0</v>
      </c>
    </row>
    <row r="26" spans="1:23" x14ac:dyDescent="0.25">
      <c r="A26" s="2"/>
      <c r="B26" s="84">
        <v>15</v>
      </c>
      <c r="C26" s="15">
        <v>5</v>
      </c>
      <c r="D26" s="894">
        <f t="shared" si="10"/>
        <v>75</v>
      </c>
      <c r="E26" s="895">
        <v>44323</v>
      </c>
      <c r="F26" s="762">
        <f t="shared" si="1"/>
        <v>75</v>
      </c>
      <c r="G26" s="743" t="s">
        <v>137</v>
      </c>
      <c r="H26" s="744">
        <v>120</v>
      </c>
      <c r="I26" s="322">
        <f t="shared" si="12"/>
        <v>3375</v>
      </c>
      <c r="J26" s="323">
        <f t="shared" si="7"/>
        <v>225</v>
      </c>
      <c r="K26" s="61">
        <f t="shared" si="4"/>
        <v>9000</v>
      </c>
      <c r="M26" s="2"/>
      <c r="N26" s="84">
        <v>15</v>
      </c>
      <c r="O26" s="284"/>
      <c r="P26" s="324">
        <f t="shared" si="11"/>
        <v>0</v>
      </c>
      <c r="Q26" s="368"/>
      <c r="R26" s="70">
        <f t="shared" si="3"/>
        <v>0</v>
      </c>
      <c r="S26" s="286"/>
      <c r="T26" s="287"/>
      <c r="U26" s="322">
        <f t="shared" si="13"/>
        <v>285</v>
      </c>
      <c r="V26" s="323">
        <f t="shared" si="9"/>
        <v>19</v>
      </c>
      <c r="W26" s="61">
        <f t="shared" si="5"/>
        <v>0</v>
      </c>
    </row>
    <row r="27" spans="1:23" x14ac:dyDescent="0.25">
      <c r="A27" s="198"/>
      <c r="B27" s="84">
        <v>15</v>
      </c>
      <c r="C27" s="15">
        <v>10</v>
      </c>
      <c r="D27" s="894">
        <f t="shared" si="10"/>
        <v>150</v>
      </c>
      <c r="E27" s="895">
        <v>44324</v>
      </c>
      <c r="F27" s="762">
        <f t="shared" si="1"/>
        <v>150</v>
      </c>
      <c r="G27" s="743" t="s">
        <v>138</v>
      </c>
      <c r="H27" s="744">
        <v>120</v>
      </c>
      <c r="I27" s="322">
        <f t="shared" si="12"/>
        <v>3225</v>
      </c>
      <c r="J27" s="323">
        <f t="shared" si="7"/>
        <v>215</v>
      </c>
      <c r="K27" s="61">
        <f t="shared" si="4"/>
        <v>18000</v>
      </c>
      <c r="M27" s="198"/>
      <c r="N27" s="84">
        <v>15</v>
      </c>
      <c r="O27" s="284"/>
      <c r="P27" s="324">
        <f t="shared" si="11"/>
        <v>0</v>
      </c>
      <c r="Q27" s="368"/>
      <c r="R27" s="70">
        <f t="shared" si="3"/>
        <v>0</v>
      </c>
      <c r="S27" s="286"/>
      <c r="T27" s="287"/>
      <c r="U27" s="322">
        <f t="shared" si="13"/>
        <v>285</v>
      </c>
      <c r="V27" s="323">
        <f t="shared" si="9"/>
        <v>19</v>
      </c>
      <c r="W27" s="61">
        <f t="shared" si="5"/>
        <v>0</v>
      </c>
    </row>
    <row r="28" spans="1:23" x14ac:dyDescent="0.25">
      <c r="A28" s="198"/>
      <c r="B28" s="84">
        <v>15</v>
      </c>
      <c r="C28" s="15">
        <v>1</v>
      </c>
      <c r="D28" s="894">
        <f t="shared" si="10"/>
        <v>15</v>
      </c>
      <c r="E28" s="891">
        <v>44328</v>
      </c>
      <c r="F28" s="762">
        <f t="shared" si="1"/>
        <v>15</v>
      </c>
      <c r="G28" s="743" t="s">
        <v>143</v>
      </c>
      <c r="H28" s="744">
        <v>120</v>
      </c>
      <c r="I28" s="322">
        <f t="shared" si="12"/>
        <v>3210</v>
      </c>
      <c r="J28" s="323">
        <f t="shared" si="7"/>
        <v>214</v>
      </c>
      <c r="K28" s="61">
        <f t="shared" si="4"/>
        <v>1800</v>
      </c>
      <c r="M28" s="198"/>
      <c r="N28" s="84">
        <v>15</v>
      </c>
      <c r="O28" s="284"/>
      <c r="P28" s="324">
        <f t="shared" si="11"/>
        <v>0</v>
      </c>
      <c r="Q28" s="352"/>
      <c r="R28" s="70">
        <f t="shared" si="3"/>
        <v>0</v>
      </c>
      <c r="S28" s="286"/>
      <c r="T28" s="287"/>
      <c r="U28" s="322">
        <f t="shared" si="13"/>
        <v>285</v>
      </c>
      <c r="V28" s="323">
        <f t="shared" si="9"/>
        <v>19</v>
      </c>
      <c r="W28" s="61">
        <f t="shared" si="5"/>
        <v>0</v>
      </c>
    </row>
    <row r="29" spans="1:23" x14ac:dyDescent="0.25">
      <c r="A29" s="198"/>
      <c r="B29" s="84">
        <v>15</v>
      </c>
      <c r="C29" s="15">
        <v>1</v>
      </c>
      <c r="D29" s="894">
        <f t="shared" si="10"/>
        <v>15</v>
      </c>
      <c r="E29" s="891">
        <v>44330</v>
      </c>
      <c r="F29" s="762">
        <f t="shared" si="1"/>
        <v>15</v>
      </c>
      <c r="G29" s="743" t="s">
        <v>144</v>
      </c>
      <c r="H29" s="744">
        <v>120</v>
      </c>
      <c r="I29" s="322">
        <f t="shared" si="12"/>
        <v>3195</v>
      </c>
      <c r="J29" s="323">
        <f t="shared" si="7"/>
        <v>213</v>
      </c>
      <c r="K29" s="61">
        <f t="shared" si="4"/>
        <v>1800</v>
      </c>
      <c r="M29" s="198"/>
      <c r="N29" s="84">
        <v>15</v>
      </c>
      <c r="O29" s="284"/>
      <c r="P29" s="324">
        <f t="shared" si="11"/>
        <v>0</v>
      </c>
      <c r="Q29" s="352"/>
      <c r="R29" s="70">
        <f t="shared" si="3"/>
        <v>0</v>
      </c>
      <c r="S29" s="286"/>
      <c r="T29" s="287"/>
      <c r="U29" s="322">
        <f t="shared" si="13"/>
        <v>285</v>
      </c>
      <c r="V29" s="323">
        <f t="shared" si="9"/>
        <v>19</v>
      </c>
      <c r="W29" s="61">
        <f t="shared" si="5"/>
        <v>0</v>
      </c>
    </row>
    <row r="30" spans="1:23" x14ac:dyDescent="0.25">
      <c r="A30" s="198"/>
      <c r="B30" s="84">
        <v>15</v>
      </c>
      <c r="C30" s="15">
        <v>2</v>
      </c>
      <c r="D30" s="894">
        <f t="shared" si="10"/>
        <v>30</v>
      </c>
      <c r="E30" s="891">
        <v>44331</v>
      </c>
      <c r="F30" s="762">
        <f t="shared" si="1"/>
        <v>30</v>
      </c>
      <c r="G30" s="743" t="s">
        <v>145</v>
      </c>
      <c r="H30" s="744">
        <v>120</v>
      </c>
      <c r="I30" s="322">
        <f t="shared" si="12"/>
        <v>3165</v>
      </c>
      <c r="J30" s="323">
        <f t="shared" si="7"/>
        <v>211</v>
      </c>
      <c r="K30" s="61">
        <f t="shared" si="4"/>
        <v>3600</v>
      </c>
      <c r="M30" s="198"/>
      <c r="N30" s="84">
        <v>15</v>
      </c>
      <c r="O30" s="284"/>
      <c r="P30" s="324">
        <f t="shared" si="11"/>
        <v>0</v>
      </c>
      <c r="Q30" s="352"/>
      <c r="R30" s="70">
        <f t="shared" si="3"/>
        <v>0</v>
      </c>
      <c r="S30" s="286"/>
      <c r="T30" s="287"/>
      <c r="U30" s="322">
        <f t="shared" si="13"/>
        <v>285</v>
      </c>
      <c r="V30" s="323">
        <f t="shared" si="9"/>
        <v>19</v>
      </c>
      <c r="W30" s="61">
        <f t="shared" si="5"/>
        <v>0</v>
      </c>
    </row>
    <row r="31" spans="1:23" x14ac:dyDescent="0.25">
      <c r="A31" s="198"/>
      <c r="B31" s="84">
        <v>15</v>
      </c>
      <c r="C31" s="15">
        <v>1</v>
      </c>
      <c r="D31" s="894">
        <f t="shared" si="10"/>
        <v>15</v>
      </c>
      <c r="E31" s="891">
        <v>44337</v>
      </c>
      <c r="F31" s="762">
        <f t="shared" si="1"/>
        <v>15</v>
      </c>
      <c r="G31" s="743" t="s">
        <v>146</v>
      </c>
      <c r="H31" s="744">
        <v>120</v>
      </c>
      <c r="I31" s="322">
        <f t="shared" si="12"/>
        <v>3150</v>
      </c>
      <c r="J31" s="323">
        <f t="shared" si="7"/>
        <v>210</v>
      </c>
      <c r="K31" s="61">
        <f t="shared" si="4"/>
        <v>1800</v>
      </c>
      <c r="M31" s="198"/>
      <c r="N31" s="84">
        <v>15</v>
      </c>
      <c r="O31" s="284"/>
      <c r="P31" s="324">
        <f t="shared" si="11"/>
        <v>0</v>
      </c>
      <c r="Q31" s="352"/>
      <c r="R31" s="70">
        <f t="shared" si="3"/>
        <v>0</v>
      </c>
      <c r="S31" s="286"/>
      <c r="T31" s="287"/>
      <c r="U31" s="322">
        <f t="shared" si="13"/>
        <v>285</v>
      </c>
      <c r="V31" s="323">
        <f t="shared" si="9"/>
        <v>19</v>
      </c>
      <c r="W31" s="61">
        <f t="shared" si="5"/>
        <v>0</v>
      </c>
    </row>
    <row r="32" spans="1:23" x14ac:dyDescent="0.25">
      <c r="A32" s="2"/>
      <c r="B32" s="84">
        <v>15</v>
      </c>
      <c r="C32" s="284">
        <v>6</v>
      </c>
      <c r="D32" s="894">
        <f t="shared" si="10"/>
        <v>90</v>
      </c>
      <c r="E32" s="896">
        <v>44338</v>
      </c>
      <c r="F32" s="742">
        <f t="shared" si="1"/>
        <v>90</v>
      </c>
      <c r="G32" s="743" t="s">
        <v>147</v>
      </c>
      <c r="H32" s="744">
        <v>120</v>
      </c>
      <c r="I32" s="322">
        <f t="shared" si="12"/>
        <v>3060</v>
      </c>
      <c r="J32" s="323">
        <f t="shared" si="7"/>
        <v>204</v>
      </c>
      <c r="K32" s="61">
        <f t="shared" si="4"/>
        <v>10800</v>
      </c>
      <c r="M32" s="2"/>
      <c r="N32" s="84">
        <v>15</v>
      </c>
      <c r="O32" s="284"/>
      <c r="P32" s="324">
        <f t="shared" si="11"/>
        <v>0</v>
      </c>
      <c r="Q32" s="357"/>
      <c r="R32" s="285">
        <f t="shared" si="3"/>
        <v>0</v>
      </c>
      <c r="S32" s="286"/>
      <c r="T32" s="287"/>
      <c r="U32" s="322">
        <f t="shared" si="13"/>
        <v>285</v>
      </c>
      <c r="V32" s="323">
        <f t="shared" si="9"/>
        <v>19</v>
      </c>
      <c r="W32" s="61">
        <f t="shared" si="5"/>
        <v>0</v>
      </c>
    </row>
    <row r="33" spans="1:23" x14ac:dyDescent="0.25">
      <c r="A33" s="2"/>
      <c r="B33" s="84">
        <v>15</v>
      </c>
      <c r="C33" s="15">
        <v>10</v>
      </c>
      <c r="D33" s="894">
        <f t="shared" si="10"/>
        <v>150</v>
      </c>
      <c r="E33" s="893">
        <v>44344</v>
      </c>
      <c r="F33" s="762">
        <f t="shared" si="1"/>
        <v>150</v>
      </c>
      <c r="G33" s="743" t="s">
        <v>148</v>
      </c>
      <c r="H33" s="744">
        <v>120</v>
      </c>
      <c r="I33" s="252">
        <f t="shared" si="12"/>
        <v>2910</v>
      </c>
      <c r="J33" s="253">
        <f t="shared" si="7"/>
        <v>194</v>
      </c>
      <c r="K33" s="61">
        <f t="shared" si="4"/>
        <v>18000</v>
      </c>
      <c r="M33" s="2"/>
      <c r="N33" s="84">
        <v>15</v>
      </c>
      <c r="O33" s="284"/>
      <c r="P33" s="324">
        <f t="shared" si="11"/>
        <v>0</v>
      </c>
      <c r="Q33" s="353"/>
      <c r="R33" s="70">
        <f t="shared" si="3"/>
        <v>0</v>
      </c>
      <c r="S33" s="286"/>
      <c r="T33" s="287"/>
      <c r="U33" s="252">
        <f t="shared" si="13"/>
        <v>285</v>
      </c>
      <c r="V33" s="253">
        <f t="shared" si="9"/>
        <v>19</v>
      </c>
      <c r="W33" s="61">
        <f t="shared" si="5"/>
        <v>0</v>
      </c>
    </row>
    <row r="34" spans="1:23" x14ac:dyDescent="0.25">
      <c r="A34" s="2"/>
      <c r="B34" s="84">
        <v>15</v>
      </c>
      <c r="C34" s="15">
        <v>2</v>
      </c>
      <c r="D34" s="894">
        <f t="shared" si="10"/>
        <v>30</v>
      </c>
      <c r="E34" s="893">
        <v>44345</v>
      </c>
      <c r="F34" s="762">
        <f t="shared" si="1"/>
        <v>30</v>
      </c>
      <c r="G34" s="743" t="s">
        <v>149</v>
      </c>
      <c r="H34" s="744">
        <v>120</v>
      </c>
      <c r="I34" s="252">
        <f t="shared" si="12"/>
        <v>2880</v>
      </c>
      <c r="J34" s="253">
        <f t="shared" si="7"/>
        <v>192</v>
      </c>
      <c r="K34" s="61">
        <f t="shared" si="4"/>
        <v>3600</v>
      </c>
      <c r="M34" s="2"/>
      <c r="N34" s="84">
        <v>15</v>
      </c>
      <c r="O34" s="284"/>
      <c r="P34" s="324">
        <f t="shared" si="11"/>
        <v>0</v>
      </c>
      <c r="Q34" s="353"/>
      <c r="R34" s="70">
        <f t="shared" si="3"/>
        <v>0</v>
      </c>
      <c r="S34" s="286"/>
      <c r="T34" s="287"/>
      <c r="U34" s="252">
        <f t="shared" si="13"/>
        <v>285</v>
      </c>
      <c r="V34" s="253">
        <f t="shared" si="9"/>
        <v>19</v>
      </c>
      <c r="W34" s="61">
        <f t="shared" si="5"/>
        <v>0</v>
      </c>
    </row>
    <row r="35" spans="1:23" x14ac:dyDescent="0.25">
      <c r="A35" s="2"/>
      <c r="B35" s="84">
        <v>15</v>
      </c>
      <c r="C35" s="15">
        <v>2</v>
      </c>
      <c r="D35" s="894">
        <f t="shared" si="10"/>
        <v>30</v>
      </c>
      <c r="E35" s="893">
        <v>44348</v>
      </c>
      <c r="F35" s="762">
        <f t="shared" si="1"/>
        <v>30</v>
      </c>
      <c r="G35" s="743" t="s">
        <v>150</v>
      </c>
      <c r="H35" s="744">
        <v>120</v>
      </c>
      <c r="I35" s="322">
        <f t="shared" si="12"/>
        <v>2850</v>
      </c>
      <c r="J35" s="323">
        <f t="shared" si="7"/>
        <v>190</v>
      </c>
      <c r="K35" s="61">
        <f t="shared" si="4"/>
        <v>3600</v>
      </c>
      <c r="M35" s="2"/>
      <c r="N35" s="84">
        <v>15</v>
      </c>
      <c r="O35" s="284"/>
      <c r="P35" s="324">
        <f t="shared" si="11"/>
        <v>0</v>
      </c>
      <c r="Q35" s="353"/>
      <c r="R35" s="70">
        <f t="shared" si="3"/>
        <v>0</v>
      </c>
      <c r="S35" s="286"/>
      <c r="T35" s="287"/>
      <c r="U35" s="322">
        <f t="shared" si="13"/>
        <v>285</v>
      </c>
      <c r="V35" s="323">
        <f t="shared" si="9"/>
        <v>19</v>
      </c>
      <c r="W35" s="61">
        <f t="shared" si="5"/>
        <v>0</v>
      </c>
    </row>
    <row r="36" spans="1:23" x14ac:dyDescent="0.25">
      <c r="A36" s="2"/>
      <c r="B36" s="84">
        <v>15</v>
      </c>
      <c r="C36" s="15">
        <v>1</v>
      </c>
      <c r="D36" s="897">
        <f t="shared" ref="D36:D99" si="14">C36*B36</f>
        <v>15</v>
      </c>
      <c r="E36" s="893">
        <v>44350</v>
      </c>
      <c r="F36" s="762">
        <f t="shared" si="1"/>
        <v>15</v>
      </c>
      <c r="G36" s="743" t="s">
        <v>151</v>
      </c>
      <c r="H36" s="744">
        <v>120</v>
      </c>
      <c r="I36" s="322">
        <f t="shared" si="12"/>
        <v>2835</v>
      </c>
      <c r="J36" s="323">
        <f t="shared" si="7"/>
        <v>189</v>
      </c>
      <c r="K36" s="61">
        <f t="shared" si="4"/>
        <v>1800</v>
      </c>
      <c r="M36" s="2"/>
      <c r="N36" s="84">
        <v>15</v>
      </c>
      <c r="O36" s="284"/>
      <c r="P36" s="197">
        <f t="shared" si="11"/>
        <v>0</v>
      </c>
      <c r="Q36" s="353"/>
      <c r="R36" s="70">
        <f t="shared" si="3"/>
        <v>0</v>
      </c>
      <c r="S36" s="286"/>
      <c r="T36" s="287"/>
      <c r="U36" s="322">
        <f t="shared" si="13"/>
        <v>285</v>
      </c>
      <c r="V36" s="323">
        <f t="shared" si="9"/>
        <v>19</v>
      </c>
      <c r="W36" s="61">
        <f t="shared" si="5"/>
        <v>0</v>
      </c>
    </row>
    <row r="37" spans="1:23" x14ac:dyDescent="0.25">
      <c r="A37" s="2"/>
      <c r="B37" s="84">
        <v>15</v>
      </c>
      <c r="C37" s="15">
        <v>1</v>
      </c>
      <c r="D37" s="897">
        <f t="shared" si="14"/>
        <v>15</v>
      </c>
      <c r="E37" s="893">
        <v>44352</v>
      </c>
      <c r="F37" s="762">
        <f t="shared" si="1"/>
        <v>15</v>
      </c>
      <c r="G37" s="743" t="s">
        <v>152</v>
      </c>
      <c r="H37" s="744">
        <v>120</v>
      </c>
      <c r="I37" s="322">
        <f t="shared" si="12"/>
        <v>2820</v>
      </c>
      <c r="J37" s="323">
        <f t="shared" si="7"/>
        <v>188</v>
      </c>
      <c r="K37" s="61">
        <f t="shared" si="4"/>
        <v>1800</v>
      </c>
      <c r="M37" s="2"/>
      <c r="N37" s="84">
        <v>15</v>
      </c>
      <c r="O37" s="284"/>
      <c r="P37" s="197">
        <f t="shared" si="11"/>
        <v>0</v>
      </c>
      <c r="Q37" s="353"/>
      <c r="R37" s="70">
        <f t="shared" si="3"/>
        <v>0</v>
      </c>
      <c r="S37" s="286"/>
      <c r="T37" s="287"/>
      <c r="U37" s="322">
        <f t="shared" si="13"/>
        <v>285</v>
      </c>
      <c r="V37" s="323">
        <f t="shared" si="9"/>
        <v>19</v>
      </c>
      <c r="W37" s="61">
        <f t="shared" si="5"/>
        <v>0</v>
      </c>
    </row>
    <row r="38" spans="1:23" x14ac:dyDescent="0.25">
      <c r="A38" s="2"/>
      <c r="B38" s="84">
        <v>15</v>
      </c>
      <c r="C38" s="15">
        <v>10</v>
      </c>
      <c r="D38" s="916">
        <f t="shared" si="14"/>
        <v>150</v>
      </c>
      <c r="E38" s="917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12"/>
        <v>2670</v>
      </c>
      <c r="J38" s="323">
        <f t="shared" si="7"/>
        <v>178</v>
      </c>
      <c r="K38" s="61">
        <f t="shared" si="4"/>
        <v>18000</v>
      </c>
      <c r="M38" s="2"/>
      <c r="N38" s="84">
        <v>15</v>
      </c>
      <c r="O38" s="284"/>
      <c r="P38" s="197">
        <f t="shared" si="11"/>
        <v>0</v>
      </c>
      <c r="Q38" s="352"/>
      <c r="R38" s="70">
        <f t="shared" si="3"/>
        <v>0</v>
      </c>
      <c r="S38" s="286"/>
      <c r="T38" s="287"/>
      <c r="U38" s="322">
        <f t="shared" si="13"/>
        <v>285</v>
      </c>
      <c r="V38" s="323">
        <f t="shared" si="9"/>
        <v>19</v>
      </c>
      <c r="W38" s="61">
        <f t="shared" si="5"/>
        <v>0</v>
      </c>
    </row>
    <row r="39" spans="1:23" x14ac:dyDescent="0.25">
      <c r="A39" s="2"/>
      <c r="B39" s="84">
        <v>15</v>
      </c>
      <c r="C39" s="15">
        <v>5</v>
      </c>
      <c r="D39" s="916">
        <f t="shared" si="14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12"/>
        <v>2595</v>
      </c>
      <c r="J39" s="323">
        <f t="shared" si="7"/>
        <v>173</v>
      </c>
      <c r="K39" s="61">
        <f t="shared" si="4"/>
        <v>9000</v>
      </c>
      <c r="M39" s="2"/>
      <c r="N39" s="84">
        <v>15</v>
      </c>
      <c r="O39" s="284"/>
      <c r="P39" s="197">
        <f t="shared" si="11"/>
        <v>0</v>
      </c>
      <c r="Q39" s="353"/>
      <c r="R39" s="70">
        <f t="shared" si="3"/>
        <v>0</v>
      </c>
      <c r="S39" s="286"/>
      <c r="T39" s="287"/>
      <c r="U39" s="322">
        <f t="shared" si="13"/>
        <v>285</v>
      </c>
      <c r="V39" s="323">
        <f t="shared" si="9"/>
        <v>19</v>
      </c>
      <c r="W39" s="61">
        <f t="shared" si="5"/>
        <v>0</v>
      </c>
    </row>
    <row r="40" spans="1:23" x14ac:dyDescent="0.25">
      <c r="A40" s="2"/>
      <c r="B40" s="84">
        <v>15</v>
      </c>
      <c r="C40" s="15">
        <v>10</v>
      </c>
      <c r="D40" s="916">
        <f t="shared" si="14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12"/>
        <v>2445</v>
      </c>
      <c r="J40" s="323">
        <f t="shared" si="7"/>
        <v>163</v>
      </c>
      <c r="K40" s="61">
        <f t="shared" si="4"/>
        <v>18000</v>
      </c>
      <c r="M40" s="2"/>
      <c r="N40" s="84">
        <v>15</v>
      </c>
      <c r="O40" s="284"/>
      <c r="P40" s="197">
        <f t="shared" si="11"/>
        <v>0</v>
      </c>
      <c r="Q40" s="353"/>
      <c r="R40" s="70">
        <f t="shared" si="3"/>
        <v>0</v>
      </c>
      <c r="S40" s="286"/>
      <c r="T40" s="287"/>
      <c r="U40" s="322">
        <f t="shared" si="13"/>
        <v>285</v>
      </c>
      <c r="V40" s="323">
        <f t="shared" si="9"/>
        <v>19</v>
      </c>
      <c r="W40" s="61">
        <f t="shared" si="5"/>
        <v>0</v>
      </c>
    </row>
    <row r="41" spans="1:23" x14ac:dyDescent="0.25">
      <c r="A41" s="2"/>
      <c r="B41" s="84">
        <v>15</v>
      </c>
      <c r="C41" s="15">
        <v>1</v>
      </c>
      <c r="D41" s="916">
        <f t="shared" si="14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12"/>
        <v>2430</v>
      </c>
      <c r="J41" s="253">
        <f t="shared" si="7"/>
        <v>162</v>
      </c>
      <c r="K41" s="61">
        <f t="shared" si="4"/>
        <v>1800</v>
      </c>
      <c r="M41" s="2"/>
      <c r="N41" s="84">
        <v>15</v>
      </c>
      <c r="O41" s="284"/>
      <c r="P41" s="197">
        <f t="shared" si="11"/>
        <v>0</v>
      </c>
      <c r="Q41" s="353"/>
      <c r="R41" s="70">
        <f t="shared" si="3"/>
        <v>0</v>
      </c>
      <c r="S41" s="286"/>
      <c r="T41" s="287"/>
      <c r="U41" s="252">
        <f t="shared" si="13"/>
        <v>285</v>
      </c>
      <c r="V41" s="253">
        <f t="shared" si="9"/>
        <v>19</v>
      </c>
      <c r="W41" s="61">
        <f t="shared" si="5"/>
        <v>0</v>
      </c>
    </row>
    <row r="42" spans="1:23" x14ac:dyDescent="0.25">
      <c r="A42" s="2"/>
      <c r="B42" s="84">
        <v>15</v>
      </c>
      <c r="C42" s="15">
        <v>5</v>
      </c>
      <c r="D42" s="916">
        <f t="shared" si="14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12"/>
        <v>2355</v>
      </c>
      <c r="J42" s="253">
        <f t="shared" si="7"/>
        <v>157</v>
      </c>
      <c r="K42" s="61">
        <f t="shared" si="4"/>
        <v>9000</v>
      </c>
      <c r="M42" s="2"/>
      <c r="N42" s="84">
        <v>15</v>
      </c>
      <c r="O42" s="284"/>
      <c r="P42" s="197">
        <f t="shared" si="11"/>
        <v>0</v>
      </c>
      <c r="Q42" s="353"/>
      <c r="R42" s="70">
        <f t="shared" si="3"/>
        <v>0</v>
      </c>
      <c r="S42" s="286"/>
      <c r="T42" s="287"/>
      <c r="U42" s="252">
        <f t="shared" si="13"/>
        <v>285</v>
      </c>
      <c r="V42" s="253">
        <f t="shared" si="9"/>
        <v>19</v>
      </c>
      <c r="W42" s="61">
        <f t="shared" si="5"/>
        <v>0</v>
      </c>
    </row>
    <row r="43" spans="1:23" x14ac:dyDescent="0.25">
      <c r="A43" s="2"/>
      <c r="B43" s="84">
        <v>15</v>
      </c>
      <c r="C43" s="15">
        <v>2</v>
      </c>
      <c r="D43" s="916">
        <f t="shared" si="14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12"/>
        <v>2325</v>
      </c>
      <c r="J43" s="253">
        <f t="shared" si="7"/>
        <v>155</v>
      </c>
      <c r="K43" s="61">
        <f t="shared" si="4"/>
        <v>3600</v>
      </c>
      <c r="M43" s="2"/>
      <c r="N43" s="84">
        <v>15</v>
      </c>
      <c r="O43" s="284"/>
      <c r="P43" s="197">
        <f t="shared" si="11"/>
        <v>0</v>
      </c>
      <c r="Q43" s="353"/>
      <c r="R43" s="70">
        <f t="shared" si="3"/>
        <v>0</v>
      </c>
      <c r="S43" s="286"/>
      <c r="T43" s="287"/>
      <c r="U43" s="252">
        <f t="shared" si="13"/>
        <v>285</v>
      </c>
      <c r="V43" s="253">
        <f t="shared" si="9"/>
        <v>19</v>
      </c>
      <c r="W43" s="61">
        <f t="shared" si="5"/>
        <v>0</v>
      </c>
    </row>
    <row r="44" spans="1:23" x14ac:dyDescent="0.25">
      <c r="A44" s="2"/>
      <c r="B44" s="84">
        <v>15</v>
      </c>
      <c r="C44" s="15">
        <v>1</v>
      </c>
      <c r="D44" s="916">
        <f t="shared" si="14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12"/>
        <v>2310</v>
      </c>
      <c r="J44" s="253">
        <f t="shared" si="7"/>
        <v>154</v>
      </c>
      <c r="K44" s="61">
        <f t="shared" si="4"/>
        <v>1800</v>
      </c>
      <c r="M44" s="2"/>
      <c r="N44" s="84">
        <v>15</v>
      </c>
      <c r="O44" s="284"/>
      <c r="P44" s="197">
        <f t="shared" si="11"/>
        <v>0</v>
      </c>
      <c r="Q44" s="353"/>
      <c r="R44" s="70">
        <f t="shared" si="3"/>
        <v>0</v>
      </c>
      <c r="S44" s="286"/>
      <c r="T44" s="287"/>
      <c r="U44" s="252">
        <f t="shared" si="13"/>
        <v>285</v>
      </c>
      <c r="V44" s="253">
        <f t="shared" si="9"/>
        <v>19</v>
      </c>
      <c r="W44" s="61">
        <f t="shared" si="5"/>
        <v>0</v>
      </c>
    </row>
    <row r="45" spans="1:23" x14ac:dyDescent="0.25">
      <c r="A45" s="2"/>
      <c r="B45" s="84">
        <v>15</v>
      </c>
      <c r="C45" s="15">
        <v>1</v>
      </c>
      <c r="D45" s="916">
        <f t="shared" si="14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12"/>
        <v>2295</v>
      </c>
      <c r="J45" s="253">
        <f t="shared" si="7"/>
        <v>153</v>
      </c>
      <c r="K45" s="61">
        <f t="shared" si="4"/>
        <v>1800</v>
      </c>
      <c r="M45" s="2"/>
      <c r="N45" s="84">
        <v>15</v>
      </c>
      <c r="O45" s="284"/>
      <c r="P45" s="197">
        <f t="shared" si="11"/>
        <v>0</v>
      </c>
      <c r="Q45" s="353"/>
      <c r="R45" s="70">
        <f t="shared" si="3"/>
        <v>0</v>
      </c>
      <c r="S45" s="286"/>
      <c r="T45" s="287"/>
      <c r="U45" s="252">
        <f t="shared" si="13"/>
        <v>285</v>
      </c>
      <c r="V45" s="253">
        <f t="shared" si="9"/>
        <v>19</v>
      </c>
      <c r="W45" s="61">
        <f t="shared" si="5"/>
        <v>0</v>
      </c>
    </row>
    <row r="46" spans="1:23" x14ac:dyDescent="0.25">
      <c r="A46" s="2"/>
      <c r="B46" s="84">
        <v>15</v>
      </c>
      <c r="C46" s="15">
        <v>10</v>
      </c>
      <c r="D46" s="944">
        <f t="shared" si="14"/>
        <v>150</v>
      </c>
      <c r="E46" s="941">
        <v>44384</v>
      </c>
      <c r="F46" s="940">
        <f t="shared" si="1"/>
        <v>150</v>
      </c>
      <c r="G46" s="942" t="s">
        <v>168</v>
      </c>
      <c r="H46" s="943">
        <v>120</v>
      </c>
      <c r="I46" s="252">
        <f t="shared" si="12"/>
        <v>2145</v>
      </c>
      <c r="J46" s="253">
        <f t="shared" si="7"/>
        <v>143</v>
      </c>
      <c r="K46" s="61">
        <f t="shared" si="4"/>
        <v>18000</v>
      </c>
      <c r="M46" s="2"/>
      <c r="N46" s="84">
        <v>15</v>
      </c>
      <c r="O46" s="284"/>
      <c r="P46" s="197">
        <f t="shared" si="11"/>
        <v>0</v>
      </c>
      <c r="Q46" s="353"/>
      <c r="R46" s="70">
        <f t="shared" si="3"/>
        <v>0</v>
      </c>
      <c r="S46" s="286"/>
      <c r="T46" s="287"/>
      <c r="U46" s="252">
        <f t="shared" si="13"/>
        <v>285</v>
      </c>
      <c r="V46" s="253">
        <f t="shared" si="9"/>
        <v>19</v>
      </c>
      <c r="W46" s="61">
        <f t="shared" si="5"/>
        <v>0</v>
      </c>
    </row>
    <row r="47" spans="1:23" x14ac:dyDescent="0.25">
      <c r="A47" s="2"/>
      <c r="B47" s="84">
        <v>15</v>
      </c>
      <c r="C47" s="15">
        <v>1</v>
      </c>
      <c r="D47" s="944">
        <f t="shared" ref="D47:D64" si="15">C47*B47</f>
        <v>15</v>
      </c>
      <c r="E47" s="941">
        <v>44385</v>
      </c>
      <c r="F47" s="940">
        <f t="shared" ref="F47:F64" si="16">D47</f>
        <v>15</v>
      </c>
      <c r="G47" s="942" t="s">
        <v>169</v>
      </c>
      <c r="H47" s="943">
        <v>120</v>
      </c>
      <c r="I47" s="252">
        <f t="shared" ref="I47:I64" si="17">I46-F47</f>
        <v>2130</v>
      </c>
      <c r="J47" s="253">
        <f t="shared" ref="J47:J64" si="18">J46-C47</f>
        <v>142</v>
      </c>
      <c r="K47" s="61">
        <f t="shared" ref="K47:K64" si="19">H47*F47</f>
        <v>1800</v>
      </c>
      <c r="M47" s="2"/>
      <c r="N47" s="84">
        <v>15</v>
      </c>
      <c r="O47" s="284"/>
      <c r="P47" s="197">
        <f t="shared" si="11"/>
        <v>0</v>
      </c>
      <c r="Q47" s="353"/>
      <c r="R47" s="70">
        <f t="shared" si="3"/>
        <v>0</v>
      </c>
      <c r="S47" s="286"/>
      <c r="T47" s="287"/>
      <c r="U47" s="252">
        <f t="shared" si="13"/>
        <v>285</v>
      </c>
      <c r="V47" s="253">
        <f t="shared" si="9"/>
        <v>19</v>
      </c>
      <c r="W47" s="61">
        <f t="shared" si="5"/>
        <v>0</v>
      </c>
    </row>
    <row r="48" spans="1:23" x14ac:dyDescent="0.25">
      <c r="A48" s="2"/>
      <c r="B48" s="84">
        <v>15</v>
      </c>
      <c r="C48" s="15">
        <v>2</v>
      </c>
      <c r="D48" s="944">
        <f t="shared" si="15"/>
        <v>30</v>
      </c>
      <c r="E48" s="941">
        <v>44386</v>
      </c>
      <c r="F48" s="940">
        <f t="shared" si="16"/>
        <v>30</v>
      </c>
      <c r="G48" s="942" t="s">
        <v>171</v>
      </c>
      <c r="H48" s="943">
        <v>120</v>
      </c>
      <c r="I48" s="252">
        <f t="shared" si="17"/>
        <v>2100</v>
      </c>
      <c r="J48" s="253">
        <f t="shared" si="18"/>
        <v>140</v>
      </c>
      <c r="K48" s="61">
        <f t="shared" si="19"/>
        <v>3600</v>
      </c>
      <c r="M48" s="2"/>
      <c r="N48" s="84">
        <v>15</v>
      </c>
      <c r="O48" s="284"/>
      <c r="P48" s="197">
        <f t="shared" si="11"/>
        <v>0</v>
      </c>
      <c r="Q48" s="353"/>
      <c r="R48" s="70">
        <f t="shared" si="3"/>
        <v>0</v>
      </c>
      <c r="S48" s="286"/>
      <c r="T48" s="287"/>
      <c r="U48" s="252">
        <f t="shared" si="13"/>
        <v>285</v>
      </c>
      <c r="V48" s="253">
        <f t="shared" si="9"/>
        <v>19</v>
      </c>
      <c r="W48" s="61">
        <f t="shared" si="5"/>
        <v>0</v>
      </c>
    </row>
    <row r="49" spans="1:23" x14ac:dyDescent="0.25">
      <c r="A49" s="2"/>
      <c r="B49" s="84">
        <v>15</v>
      </c>
      <c r="C49" s="15">
        <v>1</v>
      </c>
      <c r="D49" s="944">
        <f t="shared" si="15"/>
        <v>15</v>
      </c>
      <c r="E49" s="941">
        <v>44385</v>
      </c>
      <c r="F49" s="940">
        <f t="shared" si="16"/>
        <v>15</v>
      </c>
      <c r="G49" s="942" t="s">
        <v>172</v>
      </c>
      <c r="H49" s="943">
        <v>120</v>
      </c>
      <c r="I49" s="252">
        <f t="shared" si="17"/>
        <v>2085</v>
      </c>
      <c r="J49" s="253">
        <f t="shared" si="18"/>
        <v>139</v>
      </c>
      <c r="K49" s="61">
        <f t="shared" si="19"/>
        <v>1800</v>
      </c>
      <c r="M49" s="2"/>
      <c r="N49" s="84">
        <v>15</v>
      </c>
      <c r="O49" s="284"/>
      <c r="P49" s="197">
        <f t="shared" si="11"/>
        <v>0</v>
      </c>
      <c r="Q49" s="353"/>
      <c r="R49" s="70">
        <f t="shared" si="3"/>
        <v>0</v>
      </c>
      <c r="S49" s="286"/>
      <c r="T49" s="287"/>
      <c r="U49" s="252">
        <f t="shared" si="13"/>
        <v>285</v>
      </c>
      <c r="V49" s="253">
        <f t="shared" si="9"/>
        <v>19</v>
      </c>
      <c r="W49" s="61">
        <f t="shared" si="5"/>
        <v>0</v>
      </c>
    </row>
    <row r="50" spans="1:23" x14ac:dyDescent="0.25">
      <c r="A50" s="2"/>
      <c r="B50" s="84">
        <v>15</v>
      </c>
      <c r="C50" s="15">
        <v>10</v>
      </c>
      <c r="D50" s="944">
        <f t="shared" si="15"/>
        <v>150</v>
      </c>
      <c r="E50" s="941">
        <v>44390</v>
      </c>
      <c r="F50" s="940">
        <f t="shared" si="16"/>
        <v>150</v>
      </c>
      <c r="G50" s="942" t="s">
        <v>175</v>
      </c>
      <c r="H50" s="943">
        <v>100</v>
      </c>
      <c r="I50" s="252">
        <f t="shared" si="17"/>
        <v>1935</v>
      </c>
      <c r="J50" s="253">
        <f t="shared" si="18"/>
        <v>129</v>
      </c>
      <c r="K50" s="61">
        <f t="shared" si="19"/>
        <v>15000</v>
      </c>
      <c r="M50" s="2"/>
      <c r="N50" s="84">
        <v>15</v>
      </c>
      <c r="O50" s="284"/>
      <c r="P50" s="197">
        <f t="shared" si="11"/>
        <v>0</v>
      </c>
      <c r="Q50" s="353"/>
      <c r="R50" s="70">
        <f t="shared" si="3"/>
        <v>0</v>
      </c>
      <c r="S50" s="286"/>
      <c r="T50" s="287"/>
      <c r="U50" s="252">
        <f t="shared" si="13"/>
        <v>285</v>
      </c>
      <c r="V50" s="253">
        <f t="shared" si="9"/>
        <v>19</v>
      </c>
      <c r="W50" s="61">
        <f t="shared" si="5"/>
        <v>0</v>
      </c>
    </row>
    <row r="51" spans="1:23" x14ac:dyDescent="0.25">
      <c r="A51" s="2"/>
      <c r="B51" s="84">
        <v>15</v>
      </c>
      <c r="C51" s="15">
        <v>1</v>
      </c>
      <c r="D51" s="944">
        <f t="shared" si="15"/>
        <v>15</v>
      </c>
      <c r="E51" s="941">
        <v>44394</v>
      </c>
      <c r="F51" s="940">
        <f t="shared" si="16"/>
        <v>15</v>
      </c>
      <c r="G51" s="942" t="s">
        <v>177</v>
      </c>
      <c r="H51" s="943">
        <v>100</v>
      </c>
      <c r="I51" s="252">
        <f t="shared" si="17"/>
        <v>1920</v>
      </c>
      <c r="J51" s="253">
        <f t="shared" si="18"/>
        <v>128</v>
      </c>
      <c r="K51" s="61">
        <f t="shared" si="19"/>
        <v>1500</v>
      </c>
      <c r="M51" s="2"/>
      <c r="N51" s="84">
        <v>15</v>
      </c>
      <c r="O51" s="284"/>
      <c r="P51" s="197">
        <f t="shared" si="11"/>
        <v>0</v>
      </c>
      <c r="Q51" s="353"/>
      <c r="R51" s="70">
        <f t="shared" si="3"/>
        <v>0</v>
      </c>
      <c r="S51" s="286"/>
      <c r="T51" s="287"/>
      <c r="U51" s="252">
        <f t="shared" si="13"/>
        <v>285</v>
      </c>
      <c r="V51" s="253">
        <f t="shared" si="9"/>
        <v>19</v>
      </c>
      <c r="W51" s="61">
        <f t="shared" si="5"/>
        <v>0</v>
      </c>
    </row>
    <row r="52" spans="1:23" x14ac:dyDescent="0.25">
      <c r="A52" s="2"/>
      <c r="B52" s="84">
        <v>15</v>
      </c>
      <c r="C52" s="15">
        <v>2</v>
      </c>
      <c r="D52" s="944">
        <f t="shared" si="15"/>
        <v>30</v>
      </c>
      <c r="E52" s="941">
        <v>44396</v>
      </c>
      <c r="F52" s="940">
        <f t="shared" si="16"/>
        <v>30</v>
      </c>
      <c r="G52" s="942" t="s">
        <v>179</v>
      </c>
      <c r="H52" s="943">
        <v>100</v>
      </c>
      <c r="I52" s="252">
        <f t="shared" si="17"/>
        <v>1890</v>
      </c>
      <c r="J52" s="253">
        <f t="shared" si="18"/>
        <v>126</v>
      </c>
      <c r="K52" s="61">
        <f t="shared" si="19"/>
        <v>3000</v>
      </c>
      <c r="M52" s="2"/>
      <c r="N52" s="84">
        <v>15</v>
      </c>
      <c r="O52" s="284"/>
      <c r="P52" s="197">
        <f t="shared" si="11"/>
        <v>0</v>
      </c>
      <c r="Q52" s="353"/>
      <c r="R52" s="70">
        <f t="shared" si="3"/>
        <v>0</v>
      </c>
      <c r="S52" s="286"/>
      <c r="T52" s="287"/>
      <c r="U52" s="252">
        <f t="shared" si="13"/>
        <v>285</v>
      </c>
      <c r="V52" s="253">
        <f t="shared" si="9"/>
        <v>19</v>
      </c>
      <c r="W52" s="61">
        <f t="shared" si="5"/>
        <v>0</v>
      </c>
    </row>
    <row r="53" spans="1:23" x14ac:dyDescent="0.25">
      <c r="A53" s="2"/>
      <c r="B53" s="84">
        <v>15</v>
      </c>
      <c r="C53" s="15">
        <v>5</v>
      </c>
      <c r="D53" s="944">
        <f t="shared" si="15"/>
        <v>75</v>
      </c>
      <c r="E53" s="941">
        <v>44398</v>
      </c>
      <c r="F53" s="940">
        <f t="shared" si="16"/>
        <v>75</v>
      </c>
      <c r="G53" s="942" t="s">
        <v>182</v>
      </c>
      <c r="H53" s="943">
        <v>100</v>
      </c>
      <c r="I53" s="252">
        <f t="shared" si="17"/>
        <v>1815</v>
      </c>
      <c r="J53" s="253">
        <f t="shared" si="18"/>
        <v>121</v>
      </c>
      <c r="K53" s="61">
        <f t="shared" si="19"/>
        <v>7500</v>
      </c>
      <c r="M53" s="2"/>
      <c r="N53" s="84">
        <v>15</v>
      </c>
      <c r="O53" s="284"/>
      <c r="P53" s="197">
        <f t="shared" si="11"/>
        <v>0</v>
      </c>
      <c r="Q53" s="353"/>
      <c r="R53" s="70">
        <f t="shared" si="3"/>
        <v>0</v>
      </c>
      <c r="S53" s="286"/>
      <c r="T53" s="287"/>
      <c r="U53" s="252">
        <f t="shared" si="13"/>
        <v>285</v>
      </c>
      <c r="V53" s="253">
        <f t="shared" si="9"/>
        <v>19</v>
      </c>
      <c r="W53" s="61">
        <f t="shared" si="5"/>
        <v>0</v>
      </c>
    </row>
    <row r="54" spans="1:23" x14ac:dyDescent="0.25">
      <c r="A54" s="2"/>
      <c r="B54" s="84">
        <v>15</v>
      </c>
      <c r="C54" s="15">
        <v>20</v>
      </c>
      <c r="D54" s="944">
        <f t="shared" si="15"/>
        <v>300</v>
      </c>
      <c r="E54" s="941">
        <v>44400</v>
      </c>
      <c r="F54" s="940">
        <f t="shared" si="16"/>
        <v>300</v>
      </c>
      <c r="G54" s="942" t="s">
        <v>181</v>
      </c>
      <c r="H54" s="943">
        <v>100</v>
      </c>
      <c r="I54" s="252">
        <f t="shared" si="17"/>
        <v>1515</v>
      </c>
      <c r="J54" s="253">
        <f t="shared" si="18"/>
        <v>101</v>
      </c>
      <c r="K54" s="61">
        <f t="shared" si="19"/>
        <v>30000</v>
      </c>
      <c r="M54" s="2"/>
      <c r="N54" s="84">
        <v>15</v>
      </c>
      <c r="O54" s="284"/>
      <c r="P54" s="197">
        <f t="shared" si="11"/>
        <v>0</v>
      </c>
      <c r="Q54" s="353"/>
      <c r="R54" s="70">
        <f t="shared" si="3"/>
        <v>0</v>
      </c>
      <c r="S54" s="286"/>
      <c r="T54" s="287"/>
      <c r="U54" s="252">
        <f t="shared" si="13"/>
        <v>285</v>
      </c>
      <c r="V54" s="253">
        <f t="shared" si="9"/>
        <v>19</v>
      </c>
      <c r="W54" s="61">
        <f t="shared" si="5"/>
        <v>0</v>
      </c>
    </row>
    <row r="55" spans="1:23" x14ac:dyDescent="0.25">
      <c r="A55" s="2"/>
      <c r="B55" s="84">
        <v>15</v>
      </c>
      <c r="C55" s="15">
        <v>5</v>
      </c>
      <c r="D55" s="944">
        <f t="shared" si="15"/>
        <v>75</v>
      </c>
      <c r="E55" s="941">
        <v>44407</v>
      </c>
      <c r="F55" s="940">
        <f t="shared" si="16"/>
        <v>75</v>
      </c>
      <c r="G55" s="942" t="s">
        <v>186</v>
      </c>
      <c r="H55" s="943">
        <v>100</v>
      </c>
      <c r="I55" s="252">
        <f t="shared" si="17"/>
        <v>1440</v>
      </c>
      <c r="J55" s="253">
        <f t="shared" si="18"/>
        <v>96</v>
      </c>
      <c r="K55" s="61">
        <f t="shared" si="19"/>
        <v>7500</v>
      </c>
      <c r="M55" s="2"/>
      <c r="N55" s="84">
        <v>15</v>
      </c>
      <c r="O55" s="284"/>
      <c r="P55" s="197">
        <f t="shared" si="11"/>
        <v>0</v>
      </c>
      <c r="Q55" s="353"/>
      <c r="R55" s="70">
        <f t="shared" si="3"/>
        <v>0</v>
      </c>
      <c r="S55" s="286"/>
      <c r="T55" s="287"/>
      <c r="U55" s="252">
        <f t="shared" si="13"/>
        <v>285</v>
      </c>
      <c r="V55" s="253">
        <f t="shared" si="9"/>
        <v>19</v>
      </c>
      <c r="W55" s="61">
        <f t="shared" si="5"/>
        <v>0</v>
      </c>
    </row>
    <row r="56" spans="1:23" x14ac:dyDescent="0.25">
      <c r="A56" s="2"/>
      <c r="B56" s="84">
        <v>15</v>
      </c>
      <c r="C56" s="15">
        <v>1</v>
      </c>
      <c r="D56" s="968">
        <f t="shared" si="15"/>
        <v>15</v>
      </c>
      <c r="E56" s="969">
        <v>44415</v>
      </c>
      <c r="F56" s="970">
        <f t="shared" si="16"/>
        <v>15</v>
      </c>
      <c r="G56" s="971" t="s">
        <v>192</v>
      </c>
      <c r="H56" s="235">
        <v>100</v>
      </c>
      <c r="I56" s="252">
        <f t="shared" si="17"/>
        <v>1425</v>
      </c>
      <c r="J56" s="253">
        <f t="shared" si="18"/>
        <v>95</v>
      </c>
      <c r="K56" s="61">
        <f t="shared" si="19"/>
        <v>1500</v>
      </c>
      <c r="M56" s="2"/>
      <c r="N56" s="84">
        <v>15</v>
      </c>
      <c r="O56" s="284"/>
      <c r="P56" s="197">
        <f t="shared" si="11"/>
        <v>0</v>
      </c>
      <c r="Q56" s="353"/>
      <c r="R56" s="70">
        <f t="shared" si="3"/>
        <v>0</v>
      </c>
      <c r="S56" s="286"/>
      <c r="T56" s="287"/>
      <c r="U56" s="252">
        <f t="shared" si="13"/>
        <v>285</v>
      </c>
      <c r="V56" s="253">
        <f t="shared" si="9"/>
        <v>19</v>
      </c>
      <c r="W56" s="61">
        <f t="shared" si="5"/>
        <v>0</v>
      </c>
    </row>
    <row r="57" spans="1:23" x14ac:dyDescent="0.25">
      <c r="A57" s="2"/>
      <c r="B57" s="84">
        <v>15</v>
      </c>
      <c r="C57" s="15">
        <v>2</v>
      </c>
      <c r="D57" s="968">
        <f t="shared" si="15"/>
        <v>30</v>
      </c>
      <c r="E57" s="969">
        <v>44418</v>
      </c>
      <c r="F57" s="970">
        <f t="shared" si="16"/>
        <v>30</v>
      </c>
      <c r="G57" s="971" t="s">
        <v>195</v>
      </c>
      <c r="H57" s="235">
        <v>100</v>
      </c>
      <c r="I57" s="252">
        <f t="shared" si="17"/>
        <v>1395</v>
      </c>
      <c r="J57" s="253">
        <f t="shared" si="18"/>
        <v>93</v>
      </c>
      <c r="K57" s="61">
        <f t="shared" si="19"/>
        <v>3000</v>
      </c>
      <c r="M57" s="2"/>
      <c r="N57" s="84">
        <v>15</v>
      </c>
      <c r="O57" s="284"/>
      <c r="P57" s="197">
        <f t="shared" si="11"/>
        <v>0</v>
      </c>
      <c r="Q57" s="353"/>
      <c r="R57" s="70">
        <f t="shared" si="3"/>
        <v>0</v>
      </c>
      <c r="S57" s="286"/>
      <c r="T57" s="287"/>
      <c r="U57" s="252">
        <f t="shared" si="13"/>
        <v>285</v>
      </c>
      <c r="V57" s="253">
        <f t="shared" si="9"/>
        <v>19</v>
      </c>
      <c r="W57" s="61">
        <f t="shared" si="5"/>
        <v>0</v>
      </c>
    </row>
    <row r="58" spans="1:23" x14ac:dyDescent="0.25">
      <c r="A58" s="2"/>
      <c r="B58" s="84">
        <v>15</v>
      </c>
      <c r="C58" s="15">
        <v>8</v>
      </c>
      <c r="D58" s="968">
        <f t="shared" si="15"/>
        <v>120</v>
      </c>
      <c r="E58" s="969">
        <v>44420</v>
      </c>
      <c r="F58" s="970">
        <f t="shared" si="16"/>
        <v>120</v>
      </c>
      <c r="G58" s="971" t="s">
        <v>198</v>
      </c>
      <c r="H58" s="235">
        <v>100</v>
      </c>
      <c r="I58" s="252">
        <f t="shared" si="17"/>
        <v>1275</v>
      </c>
      <c r="J58" s="253">
        <f t="shared" si="18"/>
        <v>85</v>
      </c>
      <c r="K58" s="61">
        <f t="shared" si="19"/>
        <v>12000</v>
      </c>
      <c r="M58" s="2"/>
      <c r="N58" s="84">
        <v>15</v>
      </c>
      <c r="O58" s="284"/>
      <c r="P58" s="197">
        <f t="shared" si="11"/>
        <v>0</v>
      </c>
      <c r="Q58" s="353"/>
      <c r="R58" s="70">
        <f t="shared" si="3"/>
        <v>0</v>
      </c>
      <c r="S58" s="286"/>
      <c r="T58" s="287"/>
      <c r="U58" s="252">
        <f t="shared" si="13"/>
        <v>285</v>
      </c>
      <c r="V58" s="253">
        <f t="shared" si="9"/>
        <v>19</v>
      </c>
      <c r="W58" s="61">
        <f t="shared" si="5"/>
        <v>0</v>
      </c>
    </row>
    <row r="59" spans="1:23" x14ac:dyDescent="0.25">
      <c r="A59" s="2"/>
      <c r="B59" s="84">
        <v>15</v>
      </c>
      <c r="C59" s="15">
        <v>1</v>
      </c>
      <c r="D59" s="968">
        <f t="shared" si="15"/>
        <v>15</v>
      </c>
      <c r="E59" s="969">
        <v>44422</v>
      </c>
      <c r="F59" s="970">
        <f t="shared" si="16"/>
        <v>15</v>
      </c>
      <c r="G59" s="971" t="s">
        <v>201</v>
      </c>
      <c r="H59" s="235">
        <v>100</v>
      </c>
      <c r="I59" s="252">
        <f t="shared" si="17"/>
        <v>1260</v>
      </c>
      <c r="J59" s="253">
        <f t="shared" si="18"/>
        <v>84</v>
      </c>
      <c r="K59" s="61">
        <f t="shared" si="19"/>
        <v>1500</v>
      </c>
      <c r="M59" s="2"/>
      <c r="N59" s="84">
        <v>15</v>
      </c>
      <c r="O59" s="284"/>
      <c r="P59" s="197">
        <f t="shared" si="11"/>
        <v>0</v>
      </c>
      <c r="Q59" s="353"/>
      <c r="R59" s="70">
        <f t="shared" si="3"/>
        <v>0</v>
      </c>
      <c r="S59" s="286"/>
      <c r="T59" s="287"/>
      <c r="U59" s="252">
        <f t="shared" si="13"/>
        <v>285</v>
      </c>
      <c r="V59" s="253">
        <f t="shared" si="9"/>
        <v>19</v>
      </c>
      <c r="W59" s="61">
        <f t="shared" si="5"/>
        <v>0</v>
      </c>
    </row>
    <row r="60" spans="1:23" x14ac:dyDescent="0.25">
      <c r="A60" s="990" t="s">
        <v>203</v>
      </c>
      <c r="B60" s="84">
        <v>15</v>
      </c>
      <c r="C60" s="991">
        <v>1</v>
      </c>
      <c r="D60" s="968">
        <f t="shared" si="15"/>
        <v>15</v>
      </c>
      <c r="E60" s="969">
        <v>44439</v>
      </c>
      <c r="F60" s="970">
        <f t="shared" si="16"/>
        <v>15</v>
      </c>
      <c r="G60" s="989" t="s">
        <v>202</v>
      </c>
      <c r="H60" s="235">
        <v>100</v>
      </c>
      <c r="I60" s="252">
        <f t="shared" si="17"/>
        <v>1245</v>
      </c>
      <c r="J60" s="253">
        <f t="shared" si="18"/>
        <v>83</v>
      </c>
      <c r="K60" s="61">
        <f t="shared" si="19"/>
        <v>1500</v>
      </c>
      <c r="M60" s="522"/>
      <c r="N60" s="84">
        <v>15</v>
      </c>
      <c r="O60" s="284"/>
      <c r="P60" s="197">
        <f t="shared" si="11"/>
        <v>0</v>
      </c>
      <c r="Q60" s="353"/>
      <c r="R60" s="70">
        <f t="shared" si="3"/>
        <v>0</v>
      </c>
      <c r="S60" s="286"/>
      <c r="T60" s="287"/>
      <c r="U60" s="252">
        <f t="shared" si="13"/>
        <v>285</v>
      </c>
      <c r="V60" s="253">
        <f t="shared" si="9"/>
        <v>19</v>
      </c>
      <c r="W60" s="61">
        <f t="shared" si="5"/>
        <v>0</v>
      </c>
    </row>
    <row r="61" spans="1:23" x14ac:dyDescent="0.25">
      <c r="A61" s="2"/>
      <c r="B61" s="84">
        <v>15</v>
      </c>
      <c r="C61" s="15">
        <v>1</v>
      </c>
      <c r="D61" s="968">
        <f t="shared" si="15"/>
        <v>15</v>
      </c>
      <c r="E61" s="969">
        <v>44427</v>
      </c>
      <c r="F61" s="970">
        <f t="shared" si="16"/>
        <v>15</v>
      </c>
      <c r="G61" s="971" t="s">
        <v>215</v>
      </c>
      <c r="H61" s="235">
        <v>100</v>
      </c>
      <c r="I61" s="252">
        <f t="shared" si="17"/>
        <v>1230</v>
      </c>
      <c r="J61" s="253">
        <f t="shared" si="18"/>
        <v>82</v>
      </c>
      <c r="K61" s="61">
        <f t="shared" si="19"/>
        <v>1500</v>
      </c>
      <c r="M61" s="2"/>
      <c r="N61" s="84">
        <v>15</v>
      </c>
      <c r="O61" s="284"/>
      <c r="P61" s="197">
        <f t="shared" si="11"/>
        <v>0</v>
      </c>
      <c r="Q61" s="353"/>
      <c r="R61" s="70">
        <f t="shared" si="3"/>
        <v>0</v>
      </c>
      <c r="S61" s="286"/>
      <c r="T61" s="287"/>
      <c r="U61" s="252">
        <f t="shared" si="13"/>
        <v>285</v>
      </c>
      <c r="V61" s="253">
        <f t="shared" si="9"/>
        <v>19</v>
      </c>
      <c r="W61" s="61">
        <f t="shared" si="5"/>
        <v>0</v>
      </c>
    </row>
    <row r="62" spans="1:23" x14ac:dyDescent="0.25">
      <c r="A62" s="2"/>
      <c r="B62" s="84">
        <v>15</v>
      </c>
      <c r="C62" s="15">
        <v>1</v>
      </c>
      <c r="D62" s="968">
        <f t="shared" si="15"/>
        <v>15</v>
      </c>
      <c r="E62" s="969">
        <v>44428</v>
      </c>
      <c r="F62" s="970">
        <f t="shared" si="16"/>
        <v>15</v>
      </c>
      <c r="G62" s="971" t="s">
        <v>217</v>
      </c>
      <c r="H62" s="235">
        <v>100</v>
      </c>
      <c r="I62" s="252">
        <f t="shared" si="17"/>
        <v>1215</v>
      </c>
      <c r="J62" s="253">
        <f t="shared" si="18"/>
        <v>81</v>
      </c>
      <c r="K62" s="61">
        <f t="shared" si="19"/>
        <v>1500</v>
      </c>
      <c r="M62" s="2"/>
      <c r="N62" s="84">
        <v>15</v>
      </c>
      <c r="O62" s="284"/>
      <c r="P62" s="197">
        <f t="shared" si="11"/>
        <v>0</v>
      </c>
      <c r="Q62" s="353"/>
      <c r="R62" s="70">
        <f t="shared" si="3"/>
        <v>0</v>
      </c>
      <c r="S62" s="286"/>
      <c r="T62" s="287"/>
      <c r="U62" s="252">
        <f t="shared" si="13"/>
        <v>285</v>
      </c>
      <c r="V62" s="253">
        <f t="shared" si="9"/>
        <v>19</v>
      </c>
      <c r="W62" s="61">
        <f t="shared" si="5"/>
        <v>0</v>
      </c>
    </row>
    <row r="63" spans="1:23" x14ac:dyDescent="0.25">
      <c r="A63" s="2"/>
      <c r="B63" s="84">
        <v>15</v>
      </c>
      <c r="C63" s="15">
        <v>1</v>
      </c>
      <c r="D63" s="968">
        <f t="shared" si="15"/>
        <v>15</v>
      </c>
      <c r="E63" s="969">
        <v>44431</v>
      </c>
      <c r="F63" s="970">
        <f t="shared" si="16"/>
        <v>15</v>
      </c>
      <c r="G63" s="971" t="s">
        <v>219</v>
      </c>
      <c r="H63" s="235">
        <v>100</v>
      </c>
      <c r="I63" s="252">
        <f t="shared" si="17"/>
        <v>1200</v>
      </c>
      <c r="J63" s="253">
        <f t="shared" si="18"/>
        <v>80</v>
      </c>
      <c r="K63" s="61">
        <f t="shared" si="19"/>
        <v>1500</v>
      </c>
      <c r="M63" s="2"/>
      <c r="N63" s="84">
        <v>15</v>
      </c>
      <c r="O63" s="284"/>
      <c r="P63" s="197">
        <f t="shared" si="11"/>
        <v>0</v>
      </c>
      <c r="Q63" s="353"/>
      <c r="R63" s="70">
        <f t="shared" si="3"/>
        <v>0</v>
      </c>
      <c r="S63" s="286"/>
      <c r="T63" s="287"/>
      <c r="U63" s="252">
        <f t="shared" si="13"/>
        <v>285</v>
      </c>
      <c r="V63" s="253">
        <f t="shared" si="9"/>
        <v>19</v>
      </c>
      <c r="W63" s="61">
        <f t="shared" si="5"/>
        <v>0</v>
      </c>
    </row>
    <row r="64" spans="1:23" ht="14.25" customHeight="1" x14ac:dyDescent="0.25">
      <c r="A64" s="2"/>
      <c r="B64" s="84">
        <v>15</v>
      </c>
      <c r="C64" s="15">
        <v>6</v>
      </c>
      <c r="D64" s="968">
        <f t="shared" si="15"/>
        <v>90</v>
      </c>
      <c r="E64" s="969">
        <v>44431</v>
      </c>
      <c r="F64" s="970">
        <f t="shared" si="16"/>
        <v>90</v>
      </c>
      <c r="G64" s="971" t="s">
        <v>220</v>
      </c>
      <c r="H64" s="235">
        <v>100</v>
      </c>
      <c r="I64" s="252">
        <f t="shared" si="17"/>
        <v>1110</v>
      </c>
      <c r="J64" s="253">
        <f t="shared" si="18"/>
        <v>74</v>
      </c>
      <c r="K64" s="61">
        <f t="shared" si="19"/>
        <v>9000</v>
      </c>
      <c r="M64" s="2"/>
      <c r="N64" s="84">
        <v>15</v>
      </c>
      <c r="O64" s="284"/>
      <c r="P64" s="197">
        <f t="shared" si="11"/>
        <v>0</v>
      </c>
      <c r="Q64" s="353"/>
      <c r="R64" s="70">
        <f t="shared" si="3"/>
        <v>0</v>
      </c>
      <c r="S64" s="286"/>
      <c r="T64" s="287"/>
      <c r="U64" s="252">
        <f t="shared" si="13"/>
        <v>285</v>
      </c>
      <c r="V64" s="253">
        <f t="shared" si="9"/>
        <v>19</v>
      </c>
      <c r="W64" s="61">
        <f t="shared" si="5"/>
        <v>0</v>
      </c>
    </row>
    <row r="65" spans="1:23" x14ac:dyDescent="0.25">
      <c r="A65" s="2"/>
      <c r="B65" s="84">
        <v>15</v>
      </c>
      <c r="C65" s="15">
        <v>1</v>
      </c>
      <c r="D65" s="968">
        <f t="shared" si="14"/>
        <v>15</v>
      </c>
      <c r="E65" s="969">
        <v>44433</v>
      </c>
      <c r="F65" s="970">
        <f t="shared" si="1"/>
        <v>15</v>
      </c>
      <c r="G65" s="971" t="s">
        <v>222</v>
      </c>
      <c r="H65" s="235">
        <v>100</v>
      </c>
      <c r="I65" s="252">
        <f t="shared" si="12"/>
        <v>1095</v>
      </c>
      <c r="J65" s="253">
        <f t="shared" si="7"/>
        <v>73</v>
      </c>
      <c r="K65" s="61">
        <f t="shared" si="4"/>
        <v>1500</v>
      </c>
      <c r="M65" s="2"/>
      <c r="N65" s="84">
        <v>15</v>
      </c>
      <c r="O65" s="284"/>
      <c r="P65" s="197">
        <f t="shared" si="11"/>
        <v>0</v>
      </c>
      <c r="Q65" s="353"/>
      <c r="R65" s="70">
        <f t="shared" si="3"/>
        <v>0</v>
      </c>
      <c r="S65" s="286"/>
      <c r="T65" s="287"/>
      <c r="U65" s="252">
        <f t="shared" si="13"/>
        <v>285</v>
      </c>
      <c r="V65" s="253">
        <f t="shared" si="9"/>
        <v>19</v>
      </c>
      <c r="W65" s="61">
        <f t="shared" si="5"/>
        <v>0</v>
      </c>
    </row>
    <row r="66" spans="1:23" x14ac:dyDescent="0.25">
      <c r="A66" s="2"/>
      <c r="B66" s="84">
        <v>15</v>
      </c>
      <c r="C66" s="15">
        <v>1</v>
      </c>
      <c r="D66" s="968">
        <f t="shared" si="14"/>
        <v>15</v>
      </c>
      <c r="E66" s="969">
        <v>44434</v>
      </c>
      <c r="F66" s="970">
        <f t="shared" si="1"/>
        <v>15</v>
      </c>
      <c r="G66" s="971" t="s">
        <v>232</v>
      </c>
      <c r="H66" s="235">
        <v>100</v>
      </c>
      <c r="I66" s="252">
        <f t="shared" si="12"/>
        <v>1080</v>
      </c>
      <c r="J66" s="253">
        <f t="shared" si="7"/>
        <v>72</v>
      </c>
      <c r="K66" s="61">
        <f t="shared" si="4"/>
        <v>1500</v>
      </c>
      <c r="M66" s="2"/>
      <c r="N66" s="84">
        <v>15</v>
      </c>
      <c r="O66" s="284"/>
      <c r="P66" s="197">
        <f t="shared" si="11"/>
        <v>0</v>
      </c>
      <c r="Q66" s="353"/>
      <c r="R66" s="70">
        <f t="shared" si="3"/>
        <v>0</v>
      </c>
      <c r="S66" s="286"/>
      <c r="T66" s="287"/>
      <c r="U66" s="252">
        <f t="shared" si="13"/>
        <v>285</v>
      </c>
      <c r="V66" s="253">
        <f t="shared" si="9"/>
        <v>19</v>
      </c>
      <c r="W66" s="61">
        <f t="shared" si="5"/>
        <v>0</v>
      </c>
    </row>
    <row r="67" spans="1:23" x14ac:dyDescent="0.25">
      <c r="A67" s="2"/>
      <c r="B67" s="84">
        <v>15</v>
      </c>
      <c r="C67" s="15">
        <v>4</v>
      </c>
      <c r="D67" s="968">
        <f t="shared" si="14"/>
        <v>60</v>
      </c>
      <c r="E67" s="969">
        <v>44436</v>
      </c>
      <c r="F67" s="970">
        <f t="shared" si="1"/>
        <v>60</v>
      </c>
      <c r="G67" s="971" t="s">
        <v>230</v>
      </c>
      <c r="H67" s="235">
        <v>100</v>
      </c>
      <c r="I67" s="252">
        <f t="shared" si="12"/>
        <v>1020</v>
      </c>
      <c r="J67" s="253">
        <f t="shared" si="7"/>
        <v>68</v>
      </c>
      <c r="K67" s="61">
        <f t="shared" si="4"/>
        <v>6000</v>
      </c>
      <c r="M67" s="2"/>
      <c r="N67" s="84">
        <v>15</v>
      </c>
      <c r="O67" s="284"/>
      <c r="P67" s="197">
        <f t="shared" si="11"/>
        <v>0</v>
      </c>
      <c r="Q67" s="353"/>
      <c r="R67" s="70">
        <f t="shared" si="3"/>
        <v>0</v>
      </c>
      <c r="S67" s="286"/>
      <c r="T67" s="287"/>
      <c r="U67" s="252">
        <f t="shared" si="13"/>
        <v>285</v>
      </c>
      <c r="V67" s="253">
        <f t="shared" si="9"/>
        <v>19</v>
      </c>
      <c r="W67" s="61">
        <f t="shared" si="5"/>
        <v>0</v>
      </c>
    </row>
    <row r="68" spans="1:23" x14ac:dyDescent="0.25">
      <c r="A68" s="2"/>
      <c r="B68" s="84">
        <v>15</v>
      </c>
      <c r="C68" s="15">
        <v>1</v>
      </c>
      <c r="D68" s="968">
        <f t="shared" si="14"/>
        <v>15</v>
      </c>
      <c r="E68" s="969">
        <v>44438</v>
      </c>
      <c r="F68" s="970">
        <f t="shared" si="1"/>
        <v>15</v>
      </c>
      <c r="G68" s="971" t="s">
        <v>246</v>
      </c>
      <c r="H68" s="235">
        <v>100</v>
      </c>
      <c r="I68" s="252">
        <f t="shared" si="12"/>
        <v>1005</v>
      </c>
      <c r="J68" s="253">
        <f t="shared" si="7"/>
        <v>67</v>
      </c>
      <c r="K68" s="61">
        <f t="shared" si="4"/>
        <v>1500</v>
      </c>
      <c r="M68" s="2"/>
      <c r="N68" s="84">
        <v>15</v>
      </c>
      <c r="O68" s="284"/>
      <c r="P68" s="197">
        <f t="shared" si="11"/>
        <v>0</v>
      </c>
      <c r="Q68" s="353"/>
      <c r="R68" s="70">
        <f t="shared" si="3"/>
        <v>0</v>
      </c>
      <c r="S68" s="286"/>
      <c r="T68" s="287"/>
      <c r="U68" s="252">
        <f t="shared" si="13"/>
        <v>285</v>
      </c>
      <c r="V68" s="253">
        <f t="shared" si="9"/>
        <v>19</v>
      </c>
      <c r="W68" s="61">
        <f t="shared" si="5"/>
        <v>0</v>
      </c>
    </row>
    <row r="69" spans="1:23" x14ac:dyDescent="0.25">
      <c r="A69" s="2"/>
      <c r="B69" s="84">
        <v>15</v>
      </c>
      <c r="C69" s="15">
        <v>1</v>
      </c>
      <c r="D69" s="968">
        <f t="shared" si="14"/>
        <v>15</v>
      </c>
      <c r="E69" s="969">
        <v>44440</v>
      </c>
      <c r="F69" s="970">
        <f t="shared" si="1"/>
        <v>15</v>
      </c>
      <c r="G69" s="971" t="s">
        <v>250</v>
      </c>
      <c r="H69" s="235">
        <v>100</v>
      </c>
      <c r="I69" s="252">
        <f t="shared" si="12"/>
        <v>990</v>
      </c>
      <c r="J69" s="253">
        <f t="shared" si="7"/>
        <v>66</v>
      </c>
      <c r="K69" s="61">
        <f t="shared" si="4"/>
        <v>1500</v>
      </c>
      <c r="M69" s="2"/>
      <c r="N69" s="84">
        <v>15</v>
      </c>
      <c r="O69" s="284"/>
      <c r="P69" s="197">
        <f t="shared" si="11"/>
        <v>0</v>
      </c>
      <c r="Q69" s="353"/>
      <c r="R69" s="70">
        <f t="shared" si="3"/>
        <v>0</v>
      </c>
      <c r="S69" s="286"/>
      <c r="T69" s="287"/>
      <c r="U69" s="252">
        <f t="shared" si="13"/>
        <v>285</v>
      </c>
      <c r="V69" s="253">
        <f t="shared" si="9"/>
        <v>19</v>
      </c>
      <c r="W69" s="61">
        <f t="shared" si="5"/>
        <v>0</v>
      </c>
    </row>
    <row r="70" spans="1:23" x14ac:dyDescent="0.25">
      <c r="A70" s="2"/>
      <c r="B70" s="84">
        <v>15</v>
      </c>
      <c r="C70" s="15">
        <v>2</v>
      </c>
      <c r="D70" s="968">
        <f t="shared" si="14"/>
        <v>30</v>
      </c>
      <c r="E70" s="969">
        <v>44441</v>
      </c>
      <c r="F70" s="970">
        <f t="shared" si="1"/>
        <v>30</v>
      </c>
      <c r="G70" s="971" t="s">
        <v>254</v>
      </c>
      <c r="H70" s="235">
        <v>100</v>
      </c>
      <c r="I70" s="252">
        <f t="shared" si="12"/>
        <v>960</v>
      </c>
      <c r="J70" s="253">
        <f t="shared" si="7"/>
        <v>64</v>
      </c>
      <c r="K70" s="61">
        <f t="shared" si="4"/>
        <v>3000</v>
      </c>
      <c r="M70" s="2"/>
      <c r="N70" s="84">
        <v>15</v>
      </c>
      <c r="O70" s="284"/>
      <c r="P70" s="197">
        <f t="shared" si="11"/>
        <v>0</v>
      </c>
      <c r="Q70" s="353"/>
      <c r="R70" s="70">
        <f t="shared" si="3"/>
        <v>0</v>
      </c>
      <c r="S70" s="286"/>
      <c r="T70" s="287"/>
      <c r="U70" s="252">
        <f t="shared" si="13"/>
        <v>285</v>
      </c>
      <c r="V70" s="253">
        <f t="shared" si="9"/>
        <v>19</v>
      </c>
      <c r="W70" s="61">
        <f t="shared" si="5"/>
        <v>0</v>
      </c>
    </row>
    <row r="71" spans="1:23" x14ac:dyDescent="0.25">
      <c r="A71" s="2"/>
      <c r="B71" s="84">
        <v>15</v>
      </c>
      <c r="C71" s="15">
        <v>1</v>
      </c>
      <c r="D71" s="968">
        <f t="shared" si="14"/>
        <v>15</v>
      </c>
      <c r="E71" s="969">
        <v>44442</v>
      </c>
      <c r="F71" s="970">
        <f t="shared" si="1"/>
        <v>15</v>
      </c>
      <c r="G71" s="971" t="s">
        <v>257</v>
      </c>
      <c r="H71" s="235">
        <v>100</v>
      </c>
      <c r="I71" s="252">
        <f t="shared" si="12"/>
        <v>945</v>
      </c>
      <c r="J71" s="253">
        <f t="shared" si="7"/>
        <v>63</v>
      </c>
      <c r="K71" s="61">
        <f t="shared" si="4"/>
        <v>1500</v>
      </c>
      <c r="M71" s="2"/>
      <c r="N71" s="84">
        <v>15</v>
      </c>
      <c r="O71" s="284"/>
      <c r="P71" s="197">
        <f t="shared" si="11"/>
        <v>0</v>
      </c>
      <c r="Q71" s="353"/>
      <c r="R71" s="70">
        <f t="shared" si="3"/>
        <v>0</v>
      </c>
      <c r="S71" s="286"/>
      <c r="T71" s="287"/>
      <c r="U71" s="252">
        <f t="shared" si="13"/>
        <v>285</v>
      </c>
      <c r="V71" s="253">
        <f t="shared" si="9"/>
        <v>19</v>
      </c>
      <c r="W71" s="61">
        <f t="shared" si="5"/>
        <v>0</v>
      </c>
    </row>
    <row r="72" spans="1:23" x14ac:dyDescent="0.25">
      <c r="A72" s="2"/>
      <c r="B72" s="84">
        <v>15</v>
      </c>
      <c r="C72" s="15">
        <v>5</v>
      </c>
      <c r="D72" s="968">
        <f t="shared" si="14"/>
        <v>75</v>
      </c>
      <c r="E72" s="969">
        <v>44442</v>
      </c>
      <c r="F72" s="970">
        <f t="shared" ref="F72:F100" si="20">D72</f>
        <v>75</v>
      </c>
      <c r="G72" s="971" t="s">
        <v>260</v>
      </c>
      <c r="H72" s="235">
        <v>100</v>
      </c>
      <c r="I72" s="252">
        <f t="shared" si="12"/>
        <v>870</v>
      </c>
      <c r="J72" s="253">
        <f t="shared" si="7"/>
        <v>58</v>
      </c>
      <c r="K72" s="61">
        <f t="shared" si="4"/>
        <v>7500</v>
      </c>
      <c r="M72" s="2"/>
      <c r="N72" s="84">
        <v>15</v>
      </c>
      <c r="O72" s="284"/>
      <c r="P72" s="197">
        <f t="shared" si="11"/>
        <v>0</v>
      </c>
      <c r="Q72" s="353"/>
      <c r="R72" s="70">
        <f t="shared" ref="R72:R101" si="21">P72</f>
        <v>0</v>
      </c>
      <c r="S72" s="286"/>
      <c r="T72" s="287"/>
      <c r="U72" s="252">
        <f t="shared" si="13"/>
        <v>285</v>
      </c>
      <c r="V72" s="253">
        <f t="shared" si="9"/>
        <v>19</v>
      </c>
      <c r="W72" s="61">
        <f t="shared" si="5"/>
        <v>0</v>
      </c>
    </row>
    <row r="73" spans="1:23" x14ac:dyDescent="0.25">
      <c r="A73" s="2"/>
      <c r="B73" s="84">
        <v>15</v>
      </c>
      <c r="C73" s="15">
        <v>4</v>
      </c>
      <c r="D73" s="968">
        <f t="shared" si="14"/>
        <v>60</v>
      </c>
      <c r="E73" s="969">
        <v>44443</v>
      </c>
      <c r="F73" s="970">
        <f t="shared" si="20"/>
        <v>60</v>
      </c>
      <c r="G73" s="971" t="s">
        <v>262</v>
      </c>
      <c r="H73" s="235">
        <v>100</v>
      </c>
      <c r="I73" s="252">
        <f t="shared" si="12"/>
        <v>810</v>
      </c>
      <c r="J73" s="253">
        <f t="shared" si="7"/>
        <v>54</v>
      </c>
      <c r="K73" s="61">
        <f t="shared" si="4"/>
        <v>6000</v>
      </c>
      <c r="M73" s="2"/>
      <c r="N73" s="84">
        <v>15</v>
      </c>
      <c r="O73" s="284"/>
      <c r="P73" s="197">
        <f t="shared" si="11"/>
        <v>0</v>
      </c>
      <c r="Q73" s="353"/>
      <c r="R73" s="70">
        <f t="shared" si="21"/>
        <v>0</v>
      </c>
      <c r="S73" s="286"/>
      <c r="T73" s="287"/>
      <c r="U73" s="252">
        <f t="shared" si="13"/>
        <v>285</v>
      </c>
      <c r="V73" s="253">
        <f t="shared" si="9"/>
        <v>19</v>
      </c>
      <c r="W73" s="61">
        <f t="shared" si="5"/>
        <v>0</v>
      </c>
    </row>
    <row r="74" spans="1:23" x14ac:dyDescent="0.25">
      <c r="A74" s="2"/>
      <c r="B74" s="84">
        <v>15</v>
      </c>
      <c r="C74" s="15">
        <v>4</v>
      </c>
      <c r="D74" s="968">
        <f t="shared" si="14"/>
        <v>60</v>
      </c>
      <c r="E74" s="969">
        <v>44443</v>
      </c>
      <c r="F74" s="970">
        <f t="shared" si="20"/>
        <v>60</v>
      </c>
      <c r="G74" s="971" t="s">
        <v>263</v>
      </c>
      <c r="H74" s="235">
        <v>100</v>
      </c>
      <c r="I74" s="252">
        <f t="shared" si="12"/>
        <v>750</v>
      </c>
      <c r="J74" s="253">
        <f t="shared" ref="J74:J100" si="22">J73-C74</f>
        <v>50</v>
      </c>
      <c r="K74" s="61">
        <f t="shared" si="4"/>
        <v>6000</v>
      </c>
      <c r="M74" s="2"/>
      <c r="N74" s="84">
        <v>15</v>
      </c>
      <c r="O74" s="284"/>
      <c r="P74" s="197">
        <f t="shared" si="11"/>
        <v>0</v>
      </c>
      <c r="Q74" s="353"/>
      <c r="R74" s="70">
        <f t="shared" si="21"/>
        <v>0</v>
      </c>
      <c r="S74" s="286"/>
      <c r="T74" s="287"/>
      <c r="U74" s="252">
        <f t="shared" si="13"/>
        <v>285</v>
      </c>
      <c r="V74" s="253">
        <f t="shared" ref="V74:V79" si="23">V73-O74</f>
        <v>19</v>
      </c>
      <c r="W74" s="61">
        <f t="shared" si="5"/>
        <v>0</v>
      </c>
    </row>
    <row r="75" spans="1:23" x14ac:dyDescent="0.25">
      <c r="A75" s="2"/>
      <c r="B75" s="84">
        <v>15</v>
      </c>
      <c r="C75" s="15">
        <v>6</v>
      </c>
      <c r="D75" s="1011">
        <f t="shared" si="14"/>
        <v>90</v>
      </c>
      <c r="E75" s="1012">
        <v>44445</v>
      </c>
      <c r="F75" s="1013">
        <f t="shared" si="20"/>
        <v>90</v>
      </c>
      <c r="G75" s="1014" t="s">
        <v>388</v>
      </c>
      <c r="H75" s="217">
        <v>100</v>
      </c>
      <c r="I75" s="252">
        <f t="shared" si="12"/>
        <v>660</v>
      </c>
      <c r="J75" s="253">
        <f t="shared" si="22"/>
        <v>44</v>
      </c>
      <c r="K75" s="61">
        <f t="shared" si="4"/>
        <v>9000</v>
      </c>
      <c r="M75" s="2"/>
      <c r="N75" s="84">
        <v>15</v>
      </c>
      <c r="O75" s="284"/>
      <c r="P75" s="197">
        <f t="shared" si="11"/>
        <v>0</v>
      </c>
      <c r="Q75" s="353"/>
      <c r="R75" s="70">
        <f t="shared" si="21"/>
        <v>0</v>
      </c>
      <c r="S75" s="286"/>
      <c r="T75" s="287"/>
      <c r="U75" s="252">
        <f t="shared" si="13"/>
        <v>285</v>
      </c>
      <c r="V75" s="253">
        <f t="shared" si="23"/>
        <v>19</v>
      </c>
      <c r="W75" s="61">
        <f t="shared" si="5"/>
        <v>0</v>
      </c>
    </row>
    <row r="76" spans="1:23" x14ac:dyDescent="0.25">
      <c r="A76" s="2"/>
      <c r="B76" s="84">
        <v>15</v>
      </c>
      <c r="C76" s="15">
        <v>1</v>
      </c>
      <c r="D76" s="1011">
        <f t="shared" si="14"/>
        <v>15</v>
      </c>
      <c r="E76" s="1012">
        <v>44450</v>
      </c>
      <c r="F76" s="1013">
        <f t="shared" si="20"/>
        <v>15</v>
      </c>
      <c r="G76" s="1014" t="s">
        <v>412</v>
      </c>
      <c r="H76" s="217">
        <v>100</v>
      </c>
      <c r="I76" s="252">
        <f t="shared" si="12"/>
        <v>645</v>
      </c>
      <c r="J76" s="253">
        <f t="shared" si="22"/>
        <v>43</v>
      </c>
      <c r="K76" s="61">
        <f t="shared" si="4"/>
        <v>1500</v>
      </c>
      <c r="M76" s="2"/>
      <c r="N76" s="84">
        <v>15</v>
      </c>
      <c r="O76" s="15"/>
      <c r="P76" s="197">
        <f t="shared" si="11"/>
        <v>0</v>
      </c>
      <c r="Q76" s="353"/>
      <c r="R76" s="70">
        <f t="shared" si="21"/>
        <v>0</v>
      </c>
      <c r="S76" s="286"/>
      <c r="T76" s="287"/>
      <c r="U76" s="252">
        <f t="shared" si="13"/>
        <v>285</v>
      </c>
      <c r="V76" s="253">
        <f t="shared" si="23"/>
        <v>19</v>
      </c>
      <c r="W76" s="61">
        <f t="shared" si="5"/>
        <v>0</v>
      </c>
    </row>
    <row r="77" spans="1:23" x14ac:dyDescent="0.25">
      <c r="A77" s="2"/>
      <c r="B77" s="84">
        <v>15</v>
      </c>
      <c r="C77" s="15">
        <v>1</v>
      </c>
      <c r="D77" s="1011">
        <f t="shared" si="14"/>
        <v>15</v>
      </c>
      <c r="E77" s="1012">
        <v>44452</v>
      </c>
      <c r="F77" s="1013">
        <f t="shared" si="20"/>
        <v>15</v>
      </c>
      <c r="G77" s="1014" t="s">
        <v>417</v>
      </c>
      <c r="H77" s="217">
        <v>100</v>
      </c>
      <c r="I77" s="252">
        <f t="shared" si="12"/>
        <v>630</v>
      </c>
      <c r="J77" s="253">
        <f t="shared" si="22"/>
        <v>42</v>
      </c>
      <c r="K77" s="61">
        <f t="shared" si="4"/>
        <v>1500</v>
      </c>
      <c r="M77" s="2"/>
      <c r="N77" s="84">
        <v>15</v>
      </c>
      <c r="O77" s="15"/>
      <c r="P77" s="197">
        <f t="shared" si="11"/>
        <v>0</v>
      </c>
      <c r="Q77" s="353"/>
      <c r="R77" s="70">
        <f t="shared" si="21"/>
        <v>0</v>
      </c>
      <c r="S77" s="286"/>
      <c r="T77" s="287"/>
      <c r="U77" s="252">
        <f t="shared" si="13"/>
        <v>285</v>
      </c>
      <c r="V77" s="253">
        <f t="shared" si="23"/>
        <v>19</v>
      </c>
      <c r="W77" s="61">
        <f t="shared" si="5"/>
        <v>0</v>
      </c>
    </row>
    <row r="78" spans="1:23" x14ac:dyDescent="0.25">
      <c r="A78" s="2"/>
      <c r="B78" s="84">
        <v>15</v>
      </c>
      <c r="C78" s="15">
        <v>5</v>
      </c>
      <c r="D78" s="1011">
        <f t="shared" si="14"/>
        <v>75</v>
      </c>
      <c r="E78" s="1012">
        <v>44452</v>
      </c>
      <c r="F78" s="1013">
        <f t="shared" si="20"/>
        <v>75</v>
      </c>
      <c r="G78" s="1014" t="s">
        <v>422</v>
      </c>
      <c r="H78" s="217">
        <v>100</v>
      </c>
      <c r="I78" s="252">
        <f t="shared" si="12"/>
        <v>555</v>
      </c>
      <c r="J78" s="253">
        <f t="shared" si="22"/>
        <v>37</v>
      </c>
      <c r="K78" s="61">
        <f t="shared" si="4"/>
        <v>7500</v>
      </c>
      <c r="M78" s="2"/>
      <c r="N78" s="84">
        <v>15</v>
      </c>
      <c r="O78" s="15"/>
      <c r="P78" s="197">
        <f t="shared" si="11"/>
        <v>0</v>
      </c>
      <c r="Q78" s="353"/>
      <c r="R78" s="70">
        <f t="shared" si="21"/>
        <v>0</v>
      </c>
      <c r="S78" s="71"/>
      <c r="T78" s="72"/>
      <c r="U78" s="252">
        <f t="shared" si="13"/>
        <v>285</v>
      </c>
      <c r="V78" s="253">
        <f t="shared" si="23"/>
        <v>19</v>
      </c>
      <c r="W78" s="61">
        <f t="shared" si="5"/>
        <v>0</v>
      </c>
    </row>
    <row r="79" spans="1:23" x14ac:dyDescent="0.25">
      <c r="A79" s="2"/>
      <c r="B79" s="84">
        <v>15</v>
      </c>
      <c r="C79" s="15">
        <v>5</v>
      </c>
      <c r="D79" s="1011">
        <f t="shared" si="14"/>
        <v>75</v>
      </c>
      <c r="E79" s="1012">
        <v>44454</v>
      </c>
      <c r="F79" s="1013">
        <f t="shared" si="20"/>
        <v>75</v>
      </c>
      <c r="G79" s="1014" t="s">
        <v>439</v>
      </c>
      <c r="H79" s="217">
        <v>100</v>
      </c>
      <c r="I79" s="1054">
        <f t="shared" si="12"/>
        <v>480</v>
      </c>
      <c r="J79" s="1055">
        <f t="shared" si="22"/>
        <v>32</v>
      </c>
      <c r="K79" s="61">
        <f t="shared" si="4"/>
        <v>7500</v>
      </c>
      <c r="M79" s="2"/>
      <c r="N79" s="84">
        <v>15</v>
      </c>
      <c r="O79" s="15"/>
      <c r="P79" s="197">
        <f t="shared" ref="P79" si="24">O79*N79</f>
        <v>0</v>
      </c>
      <c r="Q79" s="353"/>
      <c r="R79" s="70">
        <f t="shared" si="21"/>
        <v>0</v>
      </c>
      <c r="S79" s="71"/>
      <c r="T79" s="72"/>
      <c r="U79" s="252">
        <f t="shared" si="13"/>
        <v>285</v>
      </c>
      <c r="V79" s="253">
        <f t="shared" si="23"/>
        <v>19</v>
      </c>
      <c r="W79" s="61">
        <f t="shared" si="5"/>
        <v>0</v>
      </c>
    </row>
    <row r="80" spans="1:23" x14ac:dyDescent="0.25">
      <c r="A80" s="2"/>
      <c r="B80" s="84">
        <v>15</v>
      </c>
      <c r="C80" s="15">
        <v>3</v>
      </c>
      <c r="D80" s="1011">
        <f t="shared" si="14"/>
        <v>45</v>
      </c>
      <c r="E80" s="1012">
        <v>44456</v>
      </c>
      <c r="F80" s="1013">
        <f t="shared" si="20"/>
        <v>45</v>
      </c>
      <c r="G80" s="1057" t="s">
        <v>445</v>
      </c>
      <c r="H80" s="217">
        <v>100</v>
      </c>
      <c r="I80" s="1054">
        <f t="shared" si="12"/>
        <v>435</v>
      </c>
      <c r="J80" s="1055">
        <f t="shared" si="22"/>
        <v>29</v>
      </c>
      <c r="K80" s="61">
        <f t="shared" si="4"/>
        <v>4500</v>
      </c>
      <c r="M80" s="2"/>
      <c r="N80" s="84"/>
      <c r="O80" s="15"/>
      <c r="P80" s="197"/>
      <c r="Q80" s="353"/>
      <c r="R80" s="70"/>
      <c r="S80" s="71"/>
      <c r="T80" s="72"/>
      <c r="U80" s="1058"/>
      <c r="V80" s="1059"/>
      <c r="W80" s="61"/>
    </row>
    <row r="81" spans="1:23" x14ac:dyDescent="0.25">
      <c r="A81" s="2"/>
      <c r="B81" s="84">
        <v>15</v>
      </c>
      <c r="C81" s="15">
        <v>1</v>
      </c>
      <c r="D81" s="1011">
        <f t="shared" si="14"/>
        <v>15</v>
      </c>
      <c r="E81" s="1012">
        <v>44457</v>
      </c>
      <c r="F81" s="1013">
        <f t="shared" si="20"/>
        <v>15</v>
      </c>
      <c r="G81" s="1057" t="s">
        <v>456</v>
      </c>
      <c r="H81" s="217">
        <v>100</v>
      </c>
      <c r="I81" s="1054">
        <f t="shared" si="12"/>
        <v>420</v>
      </c>
      <c r="J81" s="1055">
        <f t="shared" si="22"/>
        <v>28</v>
      </c>
      <c r="K81" s="61">
        <f t="shared" si="4"/>
        <v>1500</v>
      </c>
      <c r="M81" s="2"/>
      <c r="N81" s="84"/>
      <c r="O81" s="15"/>
      <c r="P81" s="197"/>
      <c r="Q81" s="353"/>
      <c r="R81" s="70"/>
      <c r="S81" s="71"/>
      <c r="T81" s="72"/>
      <c r="U81" s="1058"/>
      <c r="V81" s="1059"/>
      <c r="W81" s="61"/>
    </row>
    <row r="82" spans="1:23" x14ac:dyDescent="0.25">
      <c r="A82" s="2"/>
      <c r="B82" s="84">
        <v>15</v>
      </c>
      <c r="C82" s="15">
        <v>8</v>
      </c>
      <c r="D82" s="1011">
        <f t="shared" si="14"/>
        <v>120</v>
      </c>
      <c r="E82" s="1012">
        <v>44457</v>
      </c>
      <c r="F82" s="1013">
        <f t="shared" si="20"/>
        <v>120</v>
      </c>
      <c r="G82" s="1057" t="s">
        <v>461</v>
      </c>
      <c r="H82" s="217">
        <v>100</v>
      </c>
      <c r="I82" s="1054">
        <f t="shared" si="12"/>
        <v>300</v>
      </c>
      <c r="J82" s="1055">
        <f t="shared" si="22"/>
        <v>20</v>
      </c>
      <c r="K82" s="61">
        <f t="shared" si="4"/>
        <v>12000</v>
      </c>
      <c r="M82" s="2"/>
      <c r="N82" s="84"/>
      <c r="O82" s="15"/>
      <c r="P82" s="197"/>
      <c r="Q82" s="353"/>
      <c r="R82" s="70"/>
      <c r="S82" s="71"/>
      <c r="T82" s="72"/>
      <c r="U82" s="1058"/>
      <c r="V82" s="1059"/>
      <c r="W82" s="61"/>
    </row>
    <row r="83" spans="1:23" x14ac:dyDescent="0.25">
      <c r="A83" s="2"/>
      <c r="B83" s="84">
        <v>15</v>
      </c>
      <c r="C83" s="15">
        <v>1</v>
      </c>
      <c r="D83" s="1011">
        <f t="shared" si="14"/>
        <v>15</v>
      </c>
      <c r="E83" s="1012">
        <v>44459</v>
      </c>
      <c r="F83" s="1013">
        <f t="shared" si="20"/>
        <v>15</v>
      </c>
      <c r="G83" s="1057" t="s">
        <v>464</v>
      </c>
      <c r="H83" s="217">
        <v>100</v>
      </c>
      <c r="I83" s="1054">
        <f t="shared" si="12"/>
        <v>285</v>
      </c>
      <c r="J83" s="1055">
        <f t="shared" si="22"/>
        <v>19</v>
      </c>
      <c r="K83" s="61">
        <f t="shared" si="4"/>
        <v>1500</v>
      </c>
      <c r="M83" s="2"/>
      <c r="N83" s="84"/>
      <c r="O83" s="15"/>
      <c r="P83" s="197"/>
      <c r="Q83" s="353"/>
      <c r="R83" s="70"/>
      <c r="S83" s="71"/>
      <c r="T83" s="72"/>
      <c r="U83" s="1058"/>
      <c r="V83" s="1059"/>
      <c r="W83" s="61"/>
    </row>
    <row r="84" spans="1:23" x14ac:dyDescent="0.25">
      <c r="A84" s="2"/>
      <c r="B84" s="84">
        <v>15</v>
      </c>
      <c r="C84" s="15">
        <v>2</v>
      </c>
      <c r="D84" s="1011">
        <f t="shared" si="14"/>
        <v>30</v>
      </c>
      <c r="E84" s="1012">
        <v>44462</v>
      </c>
      <c r="F84" s="1013">
        <f t="shared" si="20"/>
        <v>30</v>
      </c>
      <c r="G84" s="1057" t="s">
        <v>485</v>
      </c>
      <c r="H84" s="217">
        <v>100</v>
      </c>
      <c r="I84" s="1054">
        <f t="shared" si="12"/>
        <v>255</v>
      </c>
      <c r="J84" s="1055">
        <f t="shared" si="22"/>
        <v>17</v>
      </c>
      <c r="K84" s="61">
        <f t="shared" si="4"/>
        <v>3000</v>
      </c>
      <c r="M84" s="2"/>
      <c r="N84" s="84"/>
      <c r="O84" s="15"/>
      <c r="P84" s="197"/>
      <c r="Q84" s="353"/>
      <c r="R84" s="70"/>
      <c r="S84" s="71"/>
      <c r="T84" s="72"/>
      <c r="U84" s="1058"/>
      <c r="V84" s="1059"/>
      <c r="W84" s="61"/>
    </row>
    <row r="85" spans="1:23" x14ac:dyDescent="0.25">
      <c r="A85" s="2"/>
      <c r="B85" s="84">
        <v>15</v>
      </c>
      <c r="C85" s="15">
        <v>1</v>
      </c>
      <c r="D85" s="1011">
        <f t="shared" si="14"/>
        <v>15</v>
      </c>
      <c r="E85" s="1012">
        <v>44462</v>
      </c>
      <c r="F85" s="1013">
        <f t="shared" si="20"/>
        <v>15</v>
      </c>
      <c r="G85" s="1057" t="s">
        <v>487</v>
      </c>
      <c r="H85" s="217">
        <v>100</v>
      </c>
      <c r="I85" s="1054">
        <f t="shared" ref="I85:I100" si="25">I84-F85</f>
        <v>240</v>
      </c>
      <c r="J85" s="1055">
        <f t="shared" si="22"/>
        <v>16</v>
      </c>
      <c r="K85" s="61">
        <f t="shared" si="4"/>
        <v>1500</v>
      </c>
      <c r="M85" s="2"/>
      <c r="N85" s="84"/>
      <c r="O85" s="15"/>
      <c r="P85" s="197"/>
      <c r="Q85" s="353"/>
      <c r="R85" s="70"/>
      <c r="S85" s="71"/>
      <c r="T85" s="72"/>
      <c r="U85" s="1058"/>
      <c r="V85" s="1059"/>
      <c r="W85" s="61"/>
    </row>
    <row r="86" spans="1:23" x14ac:dyDescent="0.25">
      <c r="A86" s="2"/>
      <c r="B86" s="84">
        <v>15</v>
      </c>
      <c r="C86" s="15">
        <v>2</v>
      </c>
      <c r="D86" s="1011">
        <f t="shared" si="14"/>
        <v>30</v>
      </c>
      <c r="E86" s="1012">
        <v>44462</v>
      </c>
      <c r="F86" s="1013">
        <f t="shared" si="20"/>
        <v>30</v>
      </c>
      <c r="G86" s="1057" t="s">
        <v>491</v>
      </c>
      <c r="H86" s="217">
        <v>100</v>
      </c>
      <c r="I86" s="1054">
        <f t="shared" si="25"/>
        <v>210</v>
      </c>
      <c r="J86" s="1055">
        <f t="shared" si="22"/>
        <v>14</v>
      </c>
      <c r="K86" s="61">
        <f t="shared" si="4"/>
        <v>3000</v>
      </c>
      <c r="M86" s="2"/>
      <c r="N86" s="84"/>
      <c r="O86" s="15"/>
      <c r="P86" s="197"/>
      <c r="Q86" s="353"/>
      <c r="R86" s="70"/>
      <c r="S86" s="71"/>
      <c r="T86" s="72"/>
      <c r="U86" s="1058"/>
      <c r="V86" s="1059"/>
      <c r="W86" s="61"/>
    </row>
    <row r="87" spans="1:23" x14ac:dyDescent="0.25">
      <c r="A87" s="2"/>
      <c r="B87" s="84">
        <v>15</v>
      </c>
      <c r="C87" s="15">
        <v>1</v>
      </c>
      <c r="D87" s="1011">
        <f t="shared" si="14"/>
        <v>15</v>
      </c>
      <c r="E87" s="1012">
        <v>44463</v>
      </c>
      <c r="F87" s="1013">
        <f t="shared" si="20"/>
        <v>15</v>
      </c>
      <c r="G87" s="1057" t="s">
        <v>492</v>
      </c>
      <c r="H87" s="217">
        <v>100</v>
      </c>
      <c r="I87" s="1054">
        <f t="shared" si="25"/>
        <v>195</v>
      </c>
      <c r="J87" s="1055">
        <f t="shared" si="22"/>
        <v>13</v>
      </c>
      <c r="K87" s="61">
        <f t="shared" si="4"/>
        <v>1500</v>
      </c>
      <c r="M87" s="2"/>
      <c r="N87" s="84"/>
      <c r="O87" s="15"/>
      <c r="P87" s="197"/>
      <c r="Q87" s="353"/>
      <c r="R87" s="70"/>
      <c r="S87" s="71"/>
      <c r="T87" s="72"/>
      <c r="U87" s="1058"/>
      <c r="V87" s="1059"/>
      <c r="W87" s="61"/>
    </row>
    <row r="88" spans="1:23" x14ac:dyDescent="0.25">
      <c r="A88" s="2"/>
      <c r="B88" s="84">
        <v>15</v>
      </c>
      <c r="C88" s="15">
        <v>2</v>
      </c>
      <c r="D88" s="1011">
        <f t="shared" si="14"/>
        <v>30</v>
      </c>
      <c r="E88" s="1012">
        <v>44463</v>
      </c>
      <c r="F88" s="1013">
        <f t="shared" si="20"/>
        <v>30</v>
      </c>
      <c r="G88" s="1057" t="s">
        <v>493</v>
      </c>
      <c r="H88" s="217">
        <v>100</v>
      </c>
      <c r="I88" s="1054">
        <f t="shared" si="25"/>
        <v>165</v>
      </c>
      <c r="J88" s="1055">
        <f t="shared" si="22"/>
        <v>11</v>
      </c>
      <c r="K88" s="61">
        <f t="shared" si="4"/>
        <v>3000</v>
      </c>
      <c r="M88" s="2"/>
      <c r="N88" s="84"/>
      <c r="O88" s="15"/>
      <c r="P88" s="197"/>
      <c r="Q88" s="353"/>
      <c r="R88" s="70"/>
      <c r="S88" s="71"/>
      <c r="T88" s="72"/>
      <c r="U88" s="1058"/>
      <c r="V88" s="1059"/>
      <c r="W88" s="61"/>
    </row>
    <row r="89" spans="1:23" x14ac:dyDescent="0.25">
      <c r="A89" s="2"/>
      <c r="B89" s="84">
        <v>15</v>
      </c>
      <c r="C89" s="15">
        <v>6</v>
      </c>
      <c r="D89" s="1011">
        <f t="shared" si="14"/>
        <v>90</v>
      </c>
      <c r="E89" s="1012">
        <v>44463</v>
      </c>
      <c r="F89" s="1013">
        <f t="shared" si="20"/>
        <v>90</v>
      </c>
      <c r="G89" s="1057" t="s">
        <v>494</v>
      </c>
      <c r="H89" s="217">
        <v>100</v>
      </c>
      <c r="I89" s="1054">
        <f t="shared" si="25"/>
        <v>75</v>
      </c>
      <c r="J89" s="1055">
        <f t="shared" si="22"/>
        <v>5</v>
      </c>
      <c r="K89" s="61">
        <f t="shared" si="4"/>
        <v>9000</v>
      </c>
      <c r="M89" s="2"/>
      <c r="N89" s="84"/>
      <c r="O89" s="15"/>
      <c r="P89" s="197"/>
      <c r="Q89" s="353"/>
      <c r="R89" s="70"/>
      <c r="S89" s="71"/>
      <c r="T89" s="72"/>
      <c r="U89" s="1058"/>
      <c r="V89" s="1059"/>
      <c r="W89" s="61"/>
    </row>
    <row r="90" spans="1:23" x14ac:dyDescent="0.25">
      <c r="A90" s="2"/>
      <c r="B90" s="84">
        <v>15</v>
      </c>
      <c r="C90" s="15">
        <v>1</v>
      </c>
      <c r="D90" s="1011">
        <f t="shared" si="14"/>
        <v>15</v>
      </c>
      <c r="E90" s="1012">
        <v>44464</v>
      </c>
      <c r="F90" s="1013">
        <f t="shared" si="20"/>
        <v>15</v>
      </c>
      <c r="G90" s="1057" t="s">
        <v>497</v>
      </c>
      <c r="H90" s="217">
        <v>100</v>
      </c>
      <c r="I90" s="1054">
        <f t="shared" si="25"/>
        <v>60</v>
      </c>
      <c r="J90" s="1055">
        <f t="shared" si="22"/>
        <v>4</v>
      </c>
      <c r="K90" s="61">
        <f t="shared" si="4"/>
        <v>1500</v>
      </c>
      <c r="M90" s="2"/>
      <c r="N90" s="84"/>
      <c r="O90" s="15"/>
      <c r="P90" s="197"/>
      <c r="Q90" s="353"/>
      <c r="R90" s="70"/>
      <c r="S90" s="71"/>
      <c r="T90" s="72"/>
      <c r="U90" s="1058"/>
      <c r="V90" s="1059"/>
      <c r="W90" s="61"/>
    </row>
    <row r="91" spans="1:23" x14ac:dyDescent="0.25">
      <c r="A91" s="2"/>
      <c r="B91" s="84">
        <v>15</v>
      </c>
      <c r="C91" s="15">
        <v>2</v>
      </c>
      <c r="D91" s="1011">
        <f t="shared" si="14"/>
        <v>30</v>
      </c>
      <c r="E91" s="1012">
        <v>44464</v>
      </c>
      <c r="F91" s="1013">
        <f t="shared" si="20"/>
        <v>30</v>
      </c>
      <c r="G91" s="1057" t="s">
        <v>502</v>
      </c>
      <c r="H91" s="217">
        <v>100</v>
      </c>
      <c r="I91" s="1054">
        <f t="shared" si="25"/>
        <v>30</v>
      </c>
      <c r="J91" s="1055">
        <f t="shared" si="22"/>
        <v>2</v>
      </c>
      <c r="K91" s="61">
        <f t="shared" si="4"/>
        <v>3000</v>
      </c>
      <c r="M91" s="2"/>
      <c r="N91" s="84"/>
      <c r="O91" s="15"/>
      <c r="P91" s="197"/>
      <c r="Q91" s="353"/>
      <c r="R91" s="70"/>
      <c r="S91" s="71"/>
      <c r="T91" s="72"/>
      <c r="U91" s="1058"/>
      <c r="V91" s="1059"/>
      <c r="W91" s="61"/>
    </row>
    <row r="92" spans="1:23" x14ac:dyDescent="0.25">
      <c r="A92" s="2"/>
      <c r="B92" s="84">
        <v>15</v>
      </c>
      <c r="C92" s="15">
        <v>2</v>
      </c>
      <c r="D92" s="1011">
        <f t="shared" si="14"/>
        <v>30</v>
      </c>
      <c r="E92" s="1012">
        <v>44466</v>
      </c>
      <c r="F92" s="1013">
        <f t="shared" si="20"/>
        <v>30</v>
      </c>
      <c r="G92" s="1057" t="s">
        <v>514</v>
      </c>
      <c r="H92" s="217">
        <v>100</v>
      </c>
      <c r="I92" s="1054">
        <f t="shared" si="25"/>
        <v>0</v>
      </c>
      <c r="J92" s="1055">
        <f t="shared" si="22"/>
        <v>0</v>
      </c>
      <c r="K92" s="61">
        <f t="shared" si="4"/>
        <v>3000</v>
      </c>
      <c r="M92" s="2"/>
      <c r="N92" s="84"/>
      <c r="O92" s="15"/>
      <c r="P92" s="197"/>
      <c r="Q92" s="353"/>
      <c r="R92" s="70"/>
      <c r="S92" s="71"/>
      <c r="T92" s="72"/>
      <c r="U92" s="1058"/>
      <c r="V92" s="1059"/>
      <c r="W92" s="61"/>
    </row>
    <row r="93" spans="1:23" x14ac:dyDescent="0.25">
      <c r="A93" s="2"/>
      <c r="B93" s="84">
        <v>15</v>
      </c>
      <c r="C93" s="15"/>
      <c r="D93" s="1011">
        <f t="shared" si="14"/>
        <v>0</v>
      </c>
      <c r="E93" s="1012"/>
      <c r="F93" s="1013">
        <f t="shared" si="20"/>
        <v>0</v>
      </c>
      <c r="G93" s="1068"/>
      <c r="H93" s="1049"/>
      <c r="I93" s="1069">
        <f t="shared" si="25"/>
        <v>0</v>
      </c>
      <c r="J93" s="1070">
        <f t="shared" si="22"/>
        <v>0</v>
      </c>
      <c r="K93" s="1052">
        <f t="shared" si="4"/>
        <v>0</v>
      </c>
      <c r="M93" s="2"/>
      <c r="N93" s="84"/>
      <c r="O93" s="15"/>
      <c r="P93" s="197"/>
      <c r="Q93" s="353"/>
      <c r="R93" s="70"/>
      <c r="S93" s="71"/>
      <c r="T93" s="72"/>
      <c r="U93" s="1058"/>
      <c r="V93" s="1059"/>
      <c r="W93" s="61"/>
    </row>
    <row r="94" spans="1:23" x14ac:dyDescent="0.25">
      <c r="A94" s="2"/>
      <c r="B94" s="84">
        <v>15</v>
      </c>
      <c r="C94" s="15"/>
      <c r="D94" s="1011">
        <f t="shared" si="14"/>
        <v>0</v>
      </c>
      <c r="E94" s="1012"/>
      <c r="F94" s="1013">
        <f t="shared" si="20"/>
        <v>0</v>
      </c>
      <c r="G94" s="1068"/>
      <c r="H94" s="1049"/>
      <c r="I94" s="1069">
        <f t="shared" si="25"/>
        <v>0</v>
      </c>
      <c r="J94" s="1070">
        <f t="shared" si="22"/>
        <v>0</v>
      </c>
      <c r="K94" s="1052">
        <f t="shared" si="4"/>
        <v>0</v>
      </c>
      <c r="M94" s="2"/>
      <c r="N94" s="84"/>
      <c r="O94" s="15"/>
      <c r="P94" s="197"/>
      <c r="Q94" s="353"/>
      <c r="R94" s="70"/>
      <c r="S94" s="71"/>
      <c r="T94" s="72"/>
      <c r="U94" s="1058"/>
      <c r="V94" s="1059"/>
      <c r="W94" s="61"/>
    </row>
    <row r="95" spans="1:23" x14ac:dyDescent="0.25">
      <c r="A95" s="2"/>
      <c r="B95" s="84">
        <v>15</v>
      </c>
      <c r="C95" s="15"/>
      <c r="D95" s="1011">
        <f t="shared" si="14"/>
        <v>0</v>
      </c>
      <c r="E95" s="1012"/>
      <c r="F95" s="1013">
        <f t="shared" si="20"/>
        <v>0</v>
      </c>
      <c r="G95" s="1068"/>
      <c r="H95" s="1049"/>
      <c r="I95" s="1069">
        <f t="shared" si="25"/>
        <v>0</v>
      </c>
      <c r="J95" s="1070">
        <f t="shared" si="22"/>
        <v>0</v>
      </c>
      <c r="K95" s="1052">
        <f t="shared" si="4"/>
        <v>0</v>
      </c>
      <c r="M95" s="2"/>
      <c r="N95" s="84"/>
      <c r="O95" s="15"/>
      <c r="P95" s="197"/>
      <c r="Q95" s="353"/>
      <c r="R95" s="70"/>
      <c r="S95" s="71"/>
      <c r="T95" s="72"/>
      <c r="U95" s="1058"/>
      <c r="V95" s="1059"/>
      <c r="W95" s="61"/>
    </row>
    <row r="96" spans="1:23" x14ac:dyDescent="0.25">
      <c r="A96" s="2"/>
      <c r="B96" s="84">
        <v>15</v>
      </c>
      <c r="C96" s="15"/>
      <c r="D96" s="1011">
        <f t="shared" si="14"/>
        <v>0</v>
      </c>
      <c r="E96" s="1012"/>
      <c r="F96" s="1013">
        <f t="shared" si="20"/>
        <v>0</v>
      </c>
      <c r="G96" s="1057"/>
      <c r="H96" s="217"/>
      <c r="I96" s="1054">
        <f t="shared" si="25"/>
        <v>0</v>
      </c>
      <c r="J96" s="1055">
        <f t="shared" si="22"/>
        <v>0</v>
      </c>
      <c r="K96" s="61">
        <f t="shared" si="4"/>
        <v>0</v>
      </c>
      <c r="M96" s="2"/>
      <c r="N96" s="84"/>
      <c r="O96" s="15"/>
      <c r="P96" s="197"/>
      <c r="Q96" s="353"/>
      <c r="R96" s="70"/>
      <c r="S96" s="71"/>
      <c r="T96" s="72"/>
      <c r="U96" s="1058"/>
      <c r="V96" s="1059"/>
      <c r="W96" s="61"/>
    </row>
    <row r="97" spans="1:23" x14ac:dyDescent="0.25">
      <c r="A97" s="2"/>
      <c r="B97" s="84">
        <v>15</v>
      </c>
      <c r="C97" s="15"/>
      <c r="D97" s="1011">
        <f t="shared" si="14"/>
        <v>0</v>
      </c>
      <c r="E97" s="1012"/>
      <c r="F97" s="1013">
        <f t="shared" si="20"/>
        <v>0</v>
      </c>
      <c r="G97" s="1057"/>
      <c r="H97" s="217"/>
      <c r="I97" s="1054">
        <f t="shared" si="25"/>
        <v>0</v>
      </c>
      <c r="J97" s="1055">
        <f t="shared" si="22"/>
        <v>0</v>
      </c>
      <c r="K97" s="61">
        <f t="shared" si="4"/>
        <v>0</v>
      </c>
      <c r="M97" s="2"/>
      <c r="N97" s="84"/>
      <c r="O97" s="15"/>
      <c r="P97" s="197"/>
      <c r="Q97" s="353"/>
      <c r="R97" s="70"/>
      <c r="S97" s="71"/>
      <c r="T97" s="72"/>
      <c r="U97" s="1058"/>
      <c r="V97" s="1059"/>
      <c r="W97" s="61"/>
    </row>
    <row r="98" spans="1:23" x14ac:dyDescent="0.25">
      <c r="A98" s="2"/>
      <c r="B98" s="84">
        <v>15</v>
      </c>
      <c r="C98" s="15"/>
      <c r="D98" s="1011">
        <f t="shared" si="14"/>
        <v>0</v>
      </c>
      <c r="E98" s="1012"/>
      <c r="F98" s="1013">
        <f t="shared" si="20"/>
        <v>0</v>
      </c>
      <c r="G98" s="1057"/>
      <c r="H98" s="217"/>
      <c r="I98" s="1054">
        <f t="shared" si="25"/>
        <v>0</v>
      </c>
      <c r="J98" s="1055">
        <f t="shared" si="22"/>
        <v>0</v>
      </c>
      <c r="K98" s="61">
        <f t="shared" si="4"/>
        <v>0</v>
      </c>
      <c r="M98" s="2"/>
      <c r="N98" s="84"/>
      <c r="O98" s="15"/>
      <c r="P98" s="197"/>
      <c r="Q98" s="353"/>
      <c r="R98" s="70"/>
      <c r="S98" s="71"/>
      <c r="T98" s="72"/>
      <c r="U98" s="1058"/>
      <c r="V98" s="1059"/>
      <c r="W98" s="61"/>
    </row>
    <row r="99" spans="1:23" x14ac:dyDescent="0.25">
      <c r="A99" s="2"/>
      <c r="B99" s="84">
        <v>15</v>
      </c>
      <c r="C99" s="15"/>
      <c r="D99" s="1011">
        <f t="shared" si="14"/>
        <v>0</v>
      </c>
      <c r="E99" s="1012"/>
      <c r="F99" s="1013">
        <f t="shared" si="20"/>
        <v>0</v>
      </c>
      <c r="G99" s="1057"/>
      <c r="H99" s="217"/>
      <c r="I99" s="1054">
        <f t="shared" si="25"/>
        <v>0</v>
      </c>
      <c r="J99" s="1055">
        <f t="shared" si="22"/>
        <v>0</v>
      </c>
      <c r="K99" s="61">
        <f t="shared" si="4"/>
        <v>0</v>
      </c>
      <c r="M99" s="2"/>
      <c r="N99" s="84"/>
      <c r="O99" s="15"/>
      <c r="P99" s="197"/>
      <c r="Q99" s="353"/>
      <c r="R99" s="70"/>
      <c r="S99" s="71"/>
      <c r="T99" s="72"/>
      <c r="U99" s="1058"/>
      <c r="V99" s="1059"/>
      <c r="W99" s="61"/>
    </row>
    <row r="100" spans="1:23" x14ac:dyDescent="0.25">
      <c r="A100" s="2"/>
      <c r="B100" s="84">
        <v>15</v>
      </c>
      <c r="C100" s="15"/>
      <c r="D100" s="1011">
        <f t="shared" ref="D100" si="26">C100*B100</f>
        <v>0</v>
      </c>
      <c r="E100" s="1012"/>
      <c r="F100" s="1013">
        <f t="shared" si="20"/>
        <v>0</v>
      </c>
      <c r="G100" s="1057"/>
      <c r="H100" s="217"/>
      <c r="I100" s="1054">
        <f t="shared" si="25"/>
        <v>0</v>
      </c>
      <c r="J100" s="1055">
        <f t="shared" si="22"/>
        <v>0</v>
      </c>
      <c r="K100" s="61">
        <f t="shared" si="4"/>
        <v>0</v>
      </c>
      <c r="M100" s="2"/>
      <c r="N100" s="84"/>
      <c r="O100" s="15"/>
      <c r="P100" s="197"/>
      <c r="Q100" s="353"/>
      <c r="R100" s="70"/>
      <c r="S100" s="71"/>
      <c r="T100" s="72"/>
      <c r="U100" s="1058"/>
      <c r="V100" s="1059"/>
      <c r="W100" s="61"/>
    </row>
    <row r="101" spans="1:23" ht="15.75" thickBot="1" x14ac:dyDescent="0.3">
      <c r="A101" s="4"/>
      <c r="B101" s="84">
        <v>15</v>
      </c>
      <c r="C101" s="37"/>
      <c r="D101" s="226">
        <f>C101*B33</f>
        <v>0</v>
      </c>
      <c r="E101" s="362"/>
      <c r="F101" s="228">
        <f t="shared" ref="F101" si="27">D101</f>
        <v>0</v>
      </c>
      <c r="G101" s="1053"/>
      <c r="H101" s="1056"/>
      <c r="I101" s="1054">
        <f>I88-F101</f>
        <v>165</v>
      </c>
      <c r="J101" s="1055">
        <f>J88-C101</f>
        <v>11</v>
      </c>
      <c r="K101" s="61">
        <f t="shared" si="4"/>
        <v>0</v>
      </c>
      <c r="M101" s="4"/>
      <c r="N101" s="84">
        <v>15</v>
      </c>
      <c r="O101" s="37"/>
      <c r="P101" s="209">
        <f>O101*N33</f>
        <v>0</v>
      </c>
      <c r="Q101" s="367"/>
      <c r="R101" s="161">
        <f t="shared" si="21"/>
        <v>0</v>
      </c>
      <c r="S101" s="145"/>
      <c r="T101" s="72"/>
      <c r="W101" s="61">
        <f t="shared" si="5"/>
        <v>0</v>
      </c>
    </row>
    <row r="102" spans="1:23" ht="16.5" thickTop="1" thickBot="1" x14ac:dyDescent="0.3">
      <c r="C102" s="91">
        <f>SUM(C8:C101)</f>
        <v>606</v>
      </c>
      <c r="D102" s="48">
        <f>SUM(D10:D101)</f>
        <v>4380</v>
      </c>
      <c r="E102" s="38"/>
      <c r="F102" s="5">
        <f>SUM(F8:F101)</f>
        <v>9090</v>
      </c>
      <c r="K102" s="61">
        <f t="shared" si="4"/>
        <v>0</v>
      </c>
      <c r="O102" s="91">
        <f>SUM(O8:O101)</f>
        <v>1</v>
      </c>
      <c r="P102" s="48">
        <f>SUM(P10:P101)</f>
        <v>0</v>
      </c>
      <c r="Q102" s="38"/>
      <c r="R102" s="5">
        <f>SUM(R8:R101)</f>
        <v>15</v>
      </c>
      <c r="W102" s="61">
        <f t="shared" si="5"/>
        <v>0</v>
      </c>
    </row>
    <row r="103" spans="1:23" ht="15.75" thickBot="1" x14ac:dyDescent="0.3">
      <c r="A103" s="51"/>
      <c r="D103" s="115" t="s">
        <v>4</v>
      </c>
      <c r="E103" s="69">
        <f>F4+F5+F6-+C102</f>
        <v>0</v>
      </c>
      <c r="K103" s="61">
        <f t="shared" si="4"/>
        <v>0</v>
      </c>
      <c r="M103" s="51"/>
      <c r="P103" s="115" t="s">
        <v>4</v>
      </c>
      <c r="Q103" s="69">
        <f>R4+R5+R6-+O102</f>
        <v>19</v>
      </c>
      <c r="W103" s="61">
        <f t="shared" si="5"/>
        <v>0</v>
      </c>
    </row>
    <row r="104" spans="1:23" ht="15.75" thickBot="1" x14ac:dyDescent="0.3">
      <c r="A104" s="123"/>
      <c r="M104" s="123"/>
    </row>
    <row r="105" spans="1:23" ht="16.5" thickTop="1" thickBot="1" x14ac:dyDescent="0.3">
      <c r="A105" s="47"/>
      <c r="C105" s="1164" t="s">
        <v>11</v>
      </c>
      <c r="D105" s="1165"/>
      <c r="E105" s="152">
        <f>E5+E4+E6+-F102</f>
        <v>0</v>
      </c>
      <c r="M105" s="47"/>
      <c r="O105" s="1164" t="s">
        <v>11</v>
      </c>
      <c r="P105" s="1165"/>
      <c r="Q105" s="152">
        <f>Q5+Q4+Q6+-R102</f>
        <v>285</v>
      </c>
    </row>
  </sheetData>
  <mergeCells count="8">
    <mergeCell ref="A1:G1"/>
    <mergeCell ref="A5:A6"/>
    <mergeCell ref="B5:B6"/>
    <mergeCell ref="C105:D105"/>
    <mergeCell ref="M1:S1"/>
    <mergeCell ref="M5:M6"/>
    <mergeCell ref="N5:N6"/>
    <mergeCell ref="O105:P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GH1" zoomScaleNormal="100" workbookViewId="0">
      <selection activeCell="GH1" sqref="GH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69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69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69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69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69" bestFit="1" customWidth="1"/>
    <col min="80" max="80" width="13.85546875" style="669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69" customWidth="1"/>
    <col min="90" max="90" width="11.42578125" style="669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69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69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69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69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69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69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69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69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69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69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69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69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69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69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69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69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69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69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69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69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69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69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69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69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37" t="s">
        <v>265</v>
      </c>
      <c r="L1" s="1137"/>
      <c r="M1" s="1137"/>
      <c r="N1" s="1137"/>
      <c r="O1" s="1137"/>
      <c r="P1" s="1137"/>
      <c r="Q1" s="1137"/>
      <c r="R1" s="389">
        <f>I1+1</f>
        <v>1</v>
      </c>
      <c r="S1" s="389"/>
      <c r="U1" s="1132" t="str">
        <f>K1</f>
        <v>ENTRADAS DEL MES DE  SEPTIEMBRE     2021</v>
      </c>
      <c r="V1" s="1132"/>
      <c r="W1" s="1132"/>
      <c r="X1" s="1132"/>
      <c r="Y1" s="1132"/>
      <c r="Z1" s="1132"/>
      <c r="AA1" s="1132"/>
      <c r="AB1" s="389">
        <f>R1+1</f>
        <v>2</v>
      </c>
      <c r="AC1" s="678"/>
      <c r="AE1" s="1132" t="str">
        <f>U1</f>
        <v>ENTRADAS DEL MES DE  SEPTIEMBRE     2021</v>
      </c>
      <c r="AF1" s="1132"/>
      <c r="AG1" s="1132"/>
      <c r="AH1" s="1132"/>
      <c r="AI1" s="1132"/>
      <c r="AJ1" s="1132"/>
      <c r="AK1" s="1132"/>
      <c r="AL1" s="389">
        <f>AB1+1</f>
        <v>3</v>
      </c>
      <c r="AM1" s="389"/>
      <c r="AO1" s="1132" t="str">
        <f>AE1</f>
        <v>ENTRADAS DEL MES DE  SEPTIEMBRE     2021</v>
      </c>
      <c r="AP1" s="1132"/>
      <c r="AQ1" s="1132"/>
      <c r="AR1" s="1132"/>
      <c r="AS1" s="1132"/>
      <c r="AT1" s="1132"/>
      <c r="AU1" s="1132"/>
      <c r="AV1" s="389">
        <f>AL1+1</f>
        <v>4</v>
      </c>
      <c r="AW1" s="678"/>
      <c r="AY1" s="1132" t="str">
        <f>AO1</f>
        <v>ENTRADAS DEL MES DE  SEPTIEMBRE     2021</v>
      </c>
      <c r="AZ1" s="1132"/>
      <c r="BA1" s="1132"/>
      <c r="BB1" s="1132"/>
      <c r="BC1" s="1132"/>
      <c r="BD1" s="1132"/>
      <c r="BE1" s="1132"/>
      <c r="BF1" s="389">
        <f>AV1+1</f>
        <v>5</v>
      </c>
      <c r="BG1" s="727"/>
      <c r="BI1" s="1132" t="str">
        <f>AY1</f>
        <v>ENTRADAS DEL MES DE  SEPTIEMBRE     2021</v>
      </c>
      <c r="BJ1" s="1132"/>
      <c r="BK1" s="1132"/>
      <c r="BL1" s="1132"/>
      <c r="BM1" s="1132"/>
      <c r="BN1" s="1132"/>
      <c r="BO1" s="1132"/>
      <c r="BP1" s="389">
        <f>BF1+1</f>
        <v>6</v>
      </c>
      <c r="BQ1" s="678"/>
      <c r="BS1" s="1132" t="str">
        <f>BI1</f>
        <v>ENTRADAS DEL MES DE  SEPTIEMBRE     2021</v>
      </c>
      <c r="BT1" s="1132"/>
      <c r="BU1" s="1132"/>
      <c r="BV1" s="1132"/>
      <c r="BW1" s="1132"/>
      <c r="BX1" s="1132"/>
      <c r="BY1" s="1132"/>
      <c r="BZ1" s="389">
        <f>BP1+1</f>
        <v>7</v>
      </c>
      <c r="CC1" s="1132" t="str">
        <f>BS1</f>
        <v>ENTRADAS DEL MES DE  SEPTIEMBRE     2021</v>
      </c>
      <c r="CD1" s="1132"/>
      <c r="CE1" s="1132"/>
      <c r="CF1" s="1132"/>
      <c r="CG1" s="1132"/>
      <c r="CH1" s="1132"/>
      <c r="CI1" s="1132"/>
      <c r="CJ1" s="389">
        <f>BZ1+1</f>
        <v>8</v>
      </c>
      <c r="CM1" s="1132" t="str">
        <f>CC1</f>
        <v>ENTRADAS DEL MES DE  SEPTIEMBRE     2021</v>
      </c>
      <c r="CN1" s="1132"/>
      <c r="CO1" s="1132"/>
      <c r="CP1" s="1132"/>
      <c r="CQ1" s="1132"/>
      <c r="CR1" s="1132"/>
      <c r="CS1" s="1132"/>
      <c r="CT1" s="389">
        <f>CJ1+1</f>
        <v>9</v>
      </c>
      <c r="CU1" s="678"/>
      <c r="CW1" s="1132" t="str">
        <f>CM1</f>
        <v>ENTRADAS DEL MES DE  SEPTIEMBRE     2021</v>
      </c>
      <c r="CX1" s="1132"/>
      <c r="CY1" s="1132"/>
      <c r="CZ1" s="1132"/>
      <c r="DA1" s="1132"/>
      <c r="DB1" s="1132"/>
      <c r="DC1" s="1132"/>
      <c r="DD1" s="389">
        <f>CT1+1</f>
        <v>10</v>
      </c>
      <c r="DE1" s="678"/>
      <c r="DG1" s="1132" t="str">
        <f>CW1</f>
        <v>ENTRADAS DEL MES DE  SEPTIEMBRE     2021</v>
      </c>
      <c r="DH1" s="1132"/>
      <c r="DI1" s="1132"/>
      <c r="DJ1" s="1132"/>
      <c r="DK1" s="1132"/>
      <c r="DL1" s="1132"/>
      <c r="DM1" s="1132"/>
      <c r="DN1" s="389">
        <f>DD1+1</f>
        <v>11</v>
      </c>
      <c r="DO1" s="678"/>
      <c r="DQ1" s="1132" t="str">
        <f>DG1</f>
        <v>ENTRADAS DEL MES DE  SEPTIEMBRE     2021</v>
      </c>
      <c r="DR1" s="1132"/>
      <c r="DS1" s="1132"/>
      <c r="DT1" s="1132"/>
      <c r="DU1" s="1132"/>
      <c r="DV1" s="1132"/>
      <c r="DW1" s="1132"/>
      <c r="DX1" s="389">
        <f>DN1+1</f>
        <v>12</v>
      </c>
      <c r="EA1" s="1132" t="str">
        <f>DQ1</f>
        <v>ENTRADAS DEL MES DE  SEPTIEMBRE     2021</v>
      </c>
      <c r="EB1" s="1132"/>
      <c r="EC1" s="1132"/>
      <c r="ED1" s="1132"/>
      <c r="EE1" s="1132"/>
      <c r="EF1" s="1132"/>
      <c r="EG1" s="1132"/>
      <c r="EH1" s="389">
        <f>DX1+1</f>
        <v>13</v>
      </c>
      <c r="EI1" s="678"/>
      <c r="EK1" s="1132" t="str">
        <f>EA1</f>
        <v>ENTRADAS DEL MES DE  SEPTIEMBRE     2021</v>
      </c>
      <c r="EL1" s="1132"/>
      <c r="EM1" s="1132"/>
      <c r="EN1" s="1132"/>
      <c r="EO1" s="1132"/>
      <c r="EP1" s="1132"/>
      <c r="EQ1" s="1132"/>
      <c r="ER1" s="389">
        <f>EH1+1</f>
        <v>14</v>
      </c>
      <c r="ES1" s="678"/>
      <c r="EU1" s="1132" t="str">
        <f>EK1</f>
        <v>ENTRADAS DEL MES DE  SEPTIEMBRE     2021</v>
      </c>
      <c r="EV1" s="1132"/>
      <c r="EW1" s="1132"/>
      <c r="EX1" s="1132"/>
      <c r="EY1" s="1132"/>
      <c r="EZ1" s="1132"/>
      <c r="FA1" s="1132"/>
      <c r="FB1" s="389">
        <f>ER1+1</f>
        <v>15</v>
      </c>
      <c r="FC1" s="678"/>
      <c r="FE1" s="1132" t="str">
        <f>EU1</f>
        <v>ENTRADAS DEL MES DE  SEPTIEMBRE     2021</v>
      </c>
      <c r="FF1" s="1132"/>
      <c r="FG1" s="1132"/>
      <c r="FH1" s="1132"/>
      <c r="FI1" s="1132"/>
      <c r="FJ1" s="1132"/>
      <c r="FK1" s="1132"/>
      <c r="FL1" s="389">
        <f>FB1+1</f>
        <v>16</v>
      </c>
      <c r="FM1" s="678"/>
      <c r="FO1" s="1132" t="str">
        <f>FE1</f>
        <v>ENTRADAS DEL MES DE  SEPTIEMBRE     2021</v>
      </c>
      <c r="FP1" s="1132"/>
      <c r="FQ1" s="1132"/>
      <c r="FR1" s="1132"/>
      <c r="FS1" s="1132"/>
      <c r="FT1" s="1132"/>
      <c r="FU1" s="1132"/>
      <c r="FV1" s="389">
        <f>FL1+1</f>
        <v>17</v>
      </c>
      <c r="FW1" s="678"/>
      <c r="FY1" s="1132" t="str">
        <f>FO1</f>
        <v>ENTRADAS DEL MES DE  SEPTIEMBRE     2021</v>
      </c>
      <c r="FZ1" s="1132"/>
      <c r="GA1" s="1132"/>
      <c r="GB1" s="1132"/>
      <c r="GC1" s="1132"/>
      <c r="GD1" s="1132"/>
      <c r="GE1" s="1132"/>
      <c r="GF1" s="389">
        <f>FV1+1</f>
        <v>18</v>
      </c>
      <c r="GG1" s="678"/>
      <c r="GH1" s="76" t="s">
        <v>37</v>
      </c>
      <c r="GI1" s="1132" t="str">
        <f>FY1</f>
        <v>ENTRADAS DEL MES DE  SEPTIEMBRE     2021</v>
      </c>
      <c r="GJ1" s="1132"/>
      <c r="GK1" s="1132"/>
      <c r="GL1" s="1132"/>
      <c r="GM1" s="1132"/>
      <c r="GN1" s="1132"/>
      <c r="GO1" s="1132"/>
      <c r="GP1" s="389">
        <f>GF1+1</f>
        <v>19</v>
      </c>
      <c r="GQ1" s="678"/>
      <c r="GS1" s="1132" t="str">
        <f>GI1</f>
        <v>ENTRADAS DEL MES DE  SEPTIEMBRE     2021</v>
      </c>
      <c r="GT1" s="1132"/>
      <c r="GU1" s="1132"/>
      <c r="GV1" s="1132"/>
      <c r="GW1" s="1132"/>
      <c r="GX1" s="1132"/>
      <c r="GY1" s="1132"/>
      <c r="GZ1" s="389">
        <f>GP1+1</f>
        <v>20</v>
      </c>
      <c r="HA1" s="678"/>
      <c r="HC1" s="1132" t="str">
        <f>GS1</f>
        <v>ENTRADAS DEL MES DE  SEPTIEMBRE     2021</v>
      </c>
      <c r="HD1" s="1132"/>
      <c r="HE1" s="1132"/>
      <c r="HF1" s="1132"/>
      <c r="HG1" s="1132"/>
      <c r="HH1" s="1132"/>
      <c r="HI1" s="1132"/>
      <c r="HJ1" s="389">
        <f>GZ1+1</f>
        <v>21</v>
      </c>
      <c r="HK1" s="678"/>
      <c r="HM1" s="1132" t="str">
        <f>HC1</f>
        <v>ENTRADAS DEL MES DE  SEPTIEMBRE     2021</v>
      </c>
      <c r="HN1" s="1132"/>
      <c r="HO1" s="1132"/>
      <c r="HP1" s="1132"/>
      <c r="HQ1" s="1132"/>
      <c r="HR1" s="1132"/>
      <c r="HS1" s="1132"/>
      <c r="HT1" s="389">
        <f>HJ1+1</f>
        <v>22</v>
      </c>
      <c r="HU1" s="678"/>
      <c r="HW1" s="1132" t="str">
        <f>HM1</f>
        <v>ENTRADAS DEL MES DE  SEPTIEMBRE     2021</v>
      </c>
      <c r="HX1" s="1132"/>
      <c r="HY1" s="1132"/>
      <c r="HZ1" s="1132"/>
      <c r="IA1" s="1132"/>
      <c r="IB1" s="1132"/>
      <c r="IC1" s="1132"/>
      <c r="ID1" s="389">
        <f>HT1+1</f>
        <v>23</v>
      </c>
      <c r="IE1" s="678"/>
      <c r="IG1" s="1132" t="str">
        <f>HW1</f>
        <v>ENTRADAS DEL MES DE  SEPTIEMBRE     2021</v>
      </c>
      <c r="IH1" s="1132"/>
      <c r="II1" s="1132"/>
      <c r="IJ1" s="1132"/>
      <c r="IK1" s="1132"/>
      <c r="IL1" s="1132"/>
      <c r="IM1" s="1132"/>
      <c r="IN1" s="389">
        <f>ID1+1</f>
        <v>24</v>
      </c>
      <c r="IO1" s="678"/>
      <c r="IQ1" s="1132" t="str">
        <f>IG1</f>
        <v>ENTRADAS DEL MES DE  SEPTIEMBRE     2021</v>
      </c>
      <c r="IR1" s="1132"/>
      <c r="IS1" s="1132"/>
      <c r="IT1" s="1132"/>
      <c r="IU1" s="1132"/>
      <c r="IV1" s="1132"/>
      <c r="IW1" s="1132"/>
      <c r="IX1" s="389">
        <f>IN1+1</f>
        <v>25</v>
      </c>
      <c r="IY1" s="678"/>
      <c r="JA1" s="1132" t="str">
        <f>IQ1</f>
        <v>ENTRADAS DEL MES DE  SEPTIEMBRE     2021</v>
      </c>
      <c r="JB1" s="1132"/>
      <c r="JC1" s="1132"/>
      <c r="JD1" s="1132"/>
      <c r="JE1" s="1132"/>
      <c r="JF1" s="1132"/>
      <c r="JG1" s="1132"/>
      <c r="JH1" s="389">
        <f>IX1+1</f>
        <v>26</v>
      </c>
      <c r="JI1" s="678"/>
      <c r="JK1" s="1133" t="str">
        <f>JA1</f>
        <v>ENTRADAS DEL MES DE  SEPTIEMBRE     2021</v>
      </c>
      <c r="JL1" s="1133"/>
      <c r="JM1" s="1133"/>
      <c r="JN1" s="1133"/>
      <c r="JO1" s="1133"/>
      <c r="JP1" s="1133"/>
      <c r="JQ1" s="1133"/>
      <c r="JR1" s="389">
        <f>JH1+1</f>
        <v>27</v>
      </c>
      <c r="JS1" s="678"/>
      <c r="JU1" s="1132" t="str">
        <f>JK1</f>
        <v>ENTRADAS DEL MES DE  SEPTIEMBRE     2021</v>
      </c>
      <c r="JV1" s="1132"/>
      <c r="JW1" s="1132"/>
      <c r="JX1" s="1132"/>
      <c r="JY1" s="1132"/>
      <c r="JZ1" s="1132"/>
      <c r="KA1" s="1132"/>
      <c r="KB1" s="389">
        <f>JR1+1</f>
        <v>28</v>
      </c>
      <c r="KC1" s="678"/>
      <c r="KE1" s="1132" t="str">
        <f>JU1</f>
        <v>ENTRADAS DEL MES DE  SEPTIEMBRE     2021</v>
      </c>
      <c r="KF1" s="1132"/>
      <c r="KG1" s="1132"/>
      <c r="KH1" s="1132"/>
      <c r="KI1" s="1132"/>
      <c r="KJ1" s="1132"/>
      <c r="KK1" s="1132"/>
      <c r="KL1" s="389">
        <f>KB1+1</f>
        <v>29</v>
      </c>
      <c r="KM1" s="678"/>
      <c r="KO1" s="1132" t="str">
        <f>KE1</f>
        <v>ENTRADAS DEL MES DE  SEPTIEMBRE     2021</v>
      </c>
      <c r="KP1" s="1132"/>
      <c r="KQ1" s="1132"/>
      <c r="KR1" s="1132"/>
      <c r="KS1" s="1132"/>
      <c r="KT1" s="1132"/>
      <c r="KU1" s="1132"/>
      <c r="KV1" s="389">
        <f>KL1+1</f>
        <v>30</v>
      </c>
      <c r="KW1" s="678"/>
      <c r="KY1" s="1132" t="str">
        <f>KO1</f>
        <v>ENTRADAS DEL MES DE  SEPTIEMBRE     2021</v>
      </c>
      <c r="KZ1" s="1132"/>
      <c r="LA1" s="1132"/>
      <c r="LB1" s="1132"/>
      <c r="LC1" s="1132"/>
      <c r="LD1" s="1132"/>
      <c r="LE1" s="1132"/>
      <c r="LF1" s="389">
        <f>KV1+1</f>
        <v>31</v>
      </c>
      <c r="LG1" s="678"/>
      <c r="LI1" s="1132" t="str">
        <f>KY1</f>
        <v>ENTRADAS DEL MES DE  SEPTIEMBRE     2021</v>
      </c>
      <c r="LJ1" s="1132"/>
      <c r="LK1" s="1132"/>
      <c r="LL1" s="1132"/>
      <c r="LM1" s="1132"/>
      <c r="LN1" s="1132"/>
      <c r="LO1" s="1132"/>
      <c r="LP1" s="389">
        <f>LF1+1</f>
        <v>32</v>
      </c>
      <c r="LQ1" s="678"/>
      <c r="LS1" s="1132" t="str">
        <f>LI1</f>
        <v>ENTRADAS DEL MES DE  SEPTIEMBRE     2021</v>
      </c>
      <c r="LT1" s="1132"/>
      <c r="LU1" s="1132"/>
      <c r="LV1" s="1132"/>
      <c r="LW1" s="1132"/>
      <c r="LX1" s="1132"/>
      <c r="LY1" s="1132"/>
      <c r="LZ1" s="389">
        <f>LP1+1</f>
        <v>33</v>
      </c>
      <c r="MB1" s="1132" t="str">
        <f>LS1</f>
        <v>ENTRADAS DEL MES DE  SEPTIEMBRE     2021</v>
      </c>
      <c r="MC1" s="1132"/>
      <c r="MD1" s="1132"/>
      <c r="ME1" s="1132"/>
      <c r="MF1" s="1132"/>
      <c r="MG1" s="1132"/>
      <c r="MH1" s="1132"/>
      <c r="MI1" s="389">
        <f>LZ1+1</f>
        <v>34</v>
      </c>
      <c r="MJ1" s="389"/>
      <c r="ML1" s="1132" t="str">
        <f>MB1</f>
        <v>ENTRADAS DEL MES DE  SEPTIEMBRE     2021</v>
      </c>
      <c r="MM1" s="1132"/>
      <c r="MN1" s="1132"/>
      <c r="MO1" s="1132"/>
      <c r="MP1" s="1132"/>
      <c r="MQ1" s="1132"/>
      <c r="MR1" s="1132"/>
      <c r="MS1" s="389">
        <f>MI1+1</f>
        <v>35</v>
      </c>
      <c r="MT1" s="389"/>
      <c r="MV1" s="1132" t="str">
        <f>ML1</f>
        <v>ENTRADAS DEL MES DE  SEPTIEMBRE     2021</v>
      </c>
      <c r="MW1" s="1132"/>
      <c r="MX1" s="1132"/>
      <c r="MY1" s="1132"/>
      <c r="MZ1" s="1132"/>
      <c r="NA1" s="1132"/>
      <c r="NB1" s="1132"/>
      <c r="NC1" s="389">
        <f>MS1+1</f>
        <v>36</v>
      </c>
      <c r="ND1" s="389"/>
      <c r="NF1" s="1132" t="str">
        <f>MV1</f>
        <v>ENTRADAS DEL MES DE  SEPTIEMBRE     2021</v>
      </c>
      <c r="NG1" s="1132"/>
      <c r="NH1" s="1132"/>
      <c r="NI1" s="1132"/>
      <c r="NJ1" s="1132"/>
      <c r="NK1" s="1132"/>
      <c r="NL1" s="1132"/>
      <c r="NM1" s="389">
        <f>NC1+1</f>
        <v>37</v>
      </c>
      <c r="NN1" s="389"/>
      <c r="NP1" s="1132" t="str">
        <f>NF1</f>
        <v>ENTRADAS DEL MES DE  SEPTIEMBRE     2021</v>
      </c>
      <c r="NQ1" s="1132"/>
      <c r="NR1" s="1132"/>
      <c r="NS1" s="1132"/>
      <c r="NT1" s="1132"/>
      <c r="NU1" s="1132"/>
      <c r="NV1" s="1132"/>
      <c r="NW1" s="389">
        <f>NM1+1</f>
        <v>38</v>
      </c>
      <c r="NX1" s="389"/>
      <c r="NZ1" s="1132" t="str">
        <f>NP1</f>
        <v>ENTRADAS DEL MES DE  SEPTIEMBRE     2021</v>
      </c>
      <c r="OA1" s="1132"/>
      <c r="OB1" s="1132"/>
      <c r="OC1" s="1132"/>
      <c r="OD1" s="1132"/>
      <c r="OE1" s="1132"/>
      <c r="OF1" s="1132"/>
      <c r="OG1" s="389">
        <f>NW1+1</f>
        <v>39</v>
      </c>
      <c r="OH1" s="389"/>
      <c r="OJ1" s="1132" t="str">
        <f>NZ1</f>
        <v>ENTRADAS DEL MES DE  SEPTIEMBRE     2021</v>
      </c>
      <c r="OK1" s="1132"/>
      <c r="OL1" s="1132"/>
      <c r="OM1" s="1132"/>
      <c r="ON1" s="1132"/>
      <c r="OO1" s="1132"/>
      <c r="OP1" s="1132"/>
      <c r="OQ1" s="389">
        <f>OG1+1</f>
        <v>40</v>
      </c>
      <c r="OR1" s="389"/>
      <c r="OT1" s="1132" t="str">
        <f>OJ1</f>
        <v>ENTRADAS DEL MES DE  SEPTIEMBRE     2021</v>
      </c>
      <c r="OU1" s="1132"/>
      <c r="OV1" s="1132"/>
      <c r="OW1" s="1132"/>
      <c r="OX1" s="1132"/>
      <c r="OY1" s="1132"/>
      <c r="OZ1" s="1132"/>
      <c r="PA1" s="389">
        <f>OQ1+1</f>
        <v>41</v>
      </c>
      <c r="PB1" s="389"/>
      <c r="PD1" s="1132" t="str">
        <f>OT1</f>
        <v>ENTRADAS DEL MES DE  SEPTIEMBRE     2021</v>
      </c>
      <c r="PE1" s="1132"/>
      <c r="PF1" s="1132"/>
      <c r="PG1" s="1132"/>
      <c r="PH1" s="1132"/>
      <c r="PI1" s="1132"/>
      <c r="PJ1" s="1132"/>
      <c r="PK1" s="389">
        <f>PA1+1</f>
        <v>42</v>
      </c>
      <c r="PL1" s="389"/>
      <c r="PN1" s="1132" t="str">
        <f>PD1</f>
        <v>ENTRADAS DEL MES DE  SEPTIEMBRE     2021</v>
      </c>
      <c r="PO1" s="1132"/>
      <c r="PP1" s="1132"/>
      <c r="PQ1" s="1132"/>
      <c r="PR1" s="1132"/>
      <c r="PS1" s="1132"/>
      <c r="PT1" s="1132"/>
      <c r="PU1" s="389">
        <f>PK1+1</f>
        <v>43</v>
      </c>
      <c r="PW1" s="1132" t="str">
        <f>PN1</f>
        <v>ENTRADAS DEL MES DE  SEPTIEMBRE     2021</v>
      </c>
      <c r="PX1" s="1132"/>
      <c r="PY1" s="1132"/>
      <c r="PZ1" s="1132"/>
      <c r="QA1" s="1132"/>
      <c r="QB1" s="1132"/>
      <c r="QC1" s="1132"/>
      <c r="QD1" s="389">
        <f>PU1+1</f>
        <v>44</v>
      </c>
      <c r="QF1" s="1132" t="str">
        <f>PW1</f>
        <v>ENTRADAS DEL MES DE  SEPTIEMBRE     2021</v>
      </c>
      <c r="QG1" s="1132"/>
      <c r="QH1" s="1132"/>
      <c r="QI1" s="1132"/>
      <c r="QJ1" s="1132"/>
      <c r="QK1" s="1132"/>
      <c r="QL1" s="1132"/>
      <c r="QM1" s="389">
        <f>QD1+1</f>
        <v>45</v>
      </c>
      <c r="QO1" s="1132" t="str">
        <f>QF1</f>
        <v>ENTRADAS DEL MES DE  SEPTIEMBRE     2021</v>
      </c>
      <c r="QP1" s="1132"/>
      <c r="QQ1" s="1132"/>
      <c r="QR1" s="1132"/>
      <c r="QS1" s="1132"/>
      <c r="QT1" s="1132"/>
      <c r="QU1" s="1132"/>
      <c r="QV1" s="389">
        <f>QM1+1</f>
        <v>46</v>
      </c>
      <c r="QX1" s="1132" t="str">
        <f>QO1</f>
        <v>ENTRADAS DEL MES DE  SEPTIEMBRE     2021</v>
      </c>
      <c r="QY1" s="1132"/>
      <c r="QZ1" s="1132"/>
      <c r="RA1" s="1132"/>
      <c r="RB1" s="1132"/>
      <c r="RC1" s="1132"/>
      <c r="RD1" s="1132"/>
      <c r="RE1" s="389">
        <f>QV1+1</f>
        <v>47</v>
      </c>
      <c r="RG1" s="1132" t="str">
        <f>QX1</f>
        <v>ENTRADAS DEL MES DE  SEPTIEMBRE     2021</v>
      </c>
      <c r="RH1" s="1132"/>
      <c r="RI1" s="1132"/>
      <c r="RJ1" s="1132"/>
      <c r="RK1" s="1132"/>
      <c r="RL1" s="1132"/>
      <c r="RM1" s="1132"/>
      <c r="RN1" s="389">
        <f>RE1+1</f>
        <v>48</v>
      </c>
      <c r="RP1" s="1132" t="str">
        <f>RG1</f>
        <v>ENTRADAS DEL MES DE  SEPTIEMBRE     2021</v>
      </c>
      <c r="RQ1" s="1132"/>
      <c r="RR1" s="1132"/>
      <c r="RS1" s="1132"/>
      <c r="RT1" s="1132"/>
      <c r="RU1" s="1132"/>
      <c r="RV1" s="1132"/>
      <c r="RW1" s="389">
        <f>RN1+1</f>
        <v>49</v>
      </c>
      <c r="RY1" s="1132" t="str">
        <f>RP1</f>
        <v>ENTRADAS DEL MES DE  SEPTIEMBRE     2021</v>
      </c>
      <c r="RZ1" s="1132"/>
      <c r="SA1" s="1132"/>
      <c r="SB1" s="1132"/>
      <c r="SC1" s="1132"/>
      <c r="SD1" s="1132"/>
      <c r="SE1" s="1132"/>
      <c r="SF1" s="389">
        <f>RW1+1</f>
        <v>50</v>
      </c>
      <c r="SH1" s="1132" t="str">
        <f>RY1</f>
        <v>ENTRADAS DEL MES DE  SEPTIEMBRE     2021</v>
      </c>
      <c r="SI1" s="1132"/>
      <c r="SJ1" s="1132"/>
      <c r="SK1" s="1132"/>
      <c r="SL1" s="1132"/>
      <c r="SM1" s="1132"/>
      <c r="SN1" s="1132"/>
      <c r="SO1" s="389">
        <f>SF1+1</f>
        <v>51</v>
      </c>
      <c r="SQ1" s="1132" t="str">
        <f>SH1</f>
        <v>ENTRADAS DEL MES DE  SEPTIEMBRE     2021</v>
      </c>
      <c r="SR1" s="1132"/>
      <c r="SS1" s="1132"/>
      <c r="ST1" s="1132"/>
      <c r="SU1" s="1132"/>
      <c r="SV1" s="1132"/>
      <c r="SW1" s="1132"/>
      <c r="SX1" s="389">
        <f>SO1+1</f>
        <v>52</v>
      </c>
      <c r="SZ1" s="1132" t="str">
        <f>SQ1</f>
        <v>ENTRADAS DEL MES DE  SEPTIEMBRE     2021</v>
      </c>
      <c r="TA1" s="1132"/>
      <c r="TB1" s="1132"/>
      <c r="TC1" s="1132"/>
      <c r="TD1" s="1132"/>
      <c r="TE1" s="1132"/>
      <c r="TF1" s="1132"/>
      <c r="TG1" s="389">
        <f>SX1+1</f>
        <v>53</v>
      </c>
      <c r="TI1" s="1132" t="str">
        <f>SZ1</f>
        <v>ENTRADAS DEL MES DE  SEPTIEMBRE     2021</v>
      </c>
      <c r="TJ1" s="1132"/>
      <c r="TK1" s="1132"/>
      <c r="TL1" s="1132"/>
      <c r="TM1" s="1132"/>
      <c r="TN1" s="1132"/>
      <c r="TO1" s="1132"/>
      <c r="TP1" s="389">
        <f>TG1+1</f>
        <v>54</v>
      </c>
      <c r="TR1" s="1132" t="str">
        <f>TI1</f>
        <v>ENTRADAS DEL MES DE  SEPTIEMBRE     2021</v>
      </c>
      <c r="TS1" s="1132"/>
      <c r="TT1" s="1132"/>
      <c r="TU1" s="1132"/>
      <c r="TV1" s="1132"/>
      <c r="TW1" s="1132"/>
      <c r="TX1" s="1132"/>
      <c r="TY1" s="389">
        <f>TP1+1</f>
        <v>55</v>
      </c>
      <c r="UA1" s="1132" t="str">
        <f>TR1</f>
        <v>ENTRADAS DEL MES DE  SEPTIEMBRE     2021</v>
      </c>
      <c r="UB1" s="1132"/>
      <c r="UC1" s="1132"/>
      <c r="UD1" s="1132"/>
      <c r="UE1" s="1132"/>
      <c r="UF1" s="1132"/>
      <c r="UG1" s="1132"/>
      <c r="UH1" s="389">
        <f>TY1+1</f>
        <v>56</v>
      </c>
      <c r="UJ1" s="1132" t="str">
        <f>UA1</f>
        <v>ENTRADAS DEL MES DE  SEPTIEMBRE     2021</v>
      </c>
      <c r="UK1" s="1132"/>
      <c r="UL1" s="1132"/>
      <c r="UM1" s="1132"/>
      <c r="UN1" s="1132"/>
      <c r="UO1" s="1132"/>
      <c r="UP1" s="1132"/>
      <c r="UQ1" s="389">
        <f>UH1+1</f>
        <v>57</v>
      </c>
      <c r="US1" s="1132" t="str">
        <f>UJ1</f>
        <v>ENTRADAS DEL MES DE  SEPTIEMBRE     2021</v>
      </c>
      <c r="UT1" s="1132"/>
      <c r="UU1" s="1132"/>
      <c r="UV1" s="1132"/>
      <c r="UW1" s="1132"/>
      <c r="UX1" s="1132"/>
      <c r="UY1" s="1132"/>
      <c r="UZ1" s="389">
        <f>UQ1+1</f>
        <v>58</v>
      </c>
      <c r="VB1" s="1132" t="str">
        <f>US1</f>
        <v>ENTRADAS DEL MES DE  SEPTIEMBRE     2021</v>
      </c>
      <c r="VC1" s="1132"/>
      <c r="VD1" s="1132"/>
      <c r="VE1" s="1132"/>
      <c r="VF1" s="1132"/>
      <c r="VG1" s="1132"/>
      <c r="VH1" s="1132"/>
      <c r="VI1" s="389">
        <f>UZ1+1</f>
        <v>59</v>
      </c>
      <c r="VK1" s="1132" t="str">
        <f>VB1</f>
        <v>ENTRADAS DEL MES DE  SEPTIEMBRE     2021</v>
      </c>
      <c r="VL1" s="1132"/>
      <c r="VM1" s="1132"/>
      <c r="VN1" s="1132"/>
      <c r="VO1" s="1132"/>
      <c r="VP1" s="1132"/>
      <c r="VQ1" s="1132"/>
      <c r="VR1" s="389">
        <f>VI1+1</f>
        <v>60</v>
      </c>
      <c r="VT1" s="1132" t="str">
        <f>VK1</f>
        <v>ENTRADAS DEL MES DE  SEPTIEMBRE     2021</v>
      </c>
      <c r="VU1" s="1132"/>
      <c r="VV1" s="1132"/>
      <c r="VW1" s="1132"/>
      <c r="VX1" s="1132"/>
      <c r="VY1" s="1132"/>
      <c r="VZ1" s="1132"/>
      <c r="WA1" s="389">
        <f>VR1+1</f>
        <v>61</v>
      </c>
      <c r="WC1" s="1132" t="str">
        <f>VT1</f>
        <v>ENTRADAS DEL MES DE  SEPTIEMBRE     2021</v>
      </c>
      <c r="WD1" s="1132"/>
      <c r="WE1" s="1132"/>
      <c r="WF1" s="1132"/>
      <c r="WG1" s="1132"/>
      <c r="WH1" s="1132"/>
      <c r="WI1" s="1132"/>
      <c r="WJ1" s="389">
        <f>WA1+1</f>
        <v>62</v>
      </c>
      <c r="WL1" s="1132" t="str">
        <f>WC1</f>
        <v>ENTRADAS DEL MES DE  SEPTIEMBRE     2021</v>
      </c>
      <c r="WM1" s="1132"/>
      <c r="WN1" s="1132"/>
      <c r="WO1" s="1132"/>
      <c r="WP1" s="1132"/>
      <c r="WQ1" s="1132"/>
      <c r="WR1" s="1132"/>
      <c r="WS1" s="389">
        <f>WJ1+1</f>
        <v>63</v>
      </c>
      <c r="WU1" s="1132" t="str">
        <f>WL1</f>
        <v>ENTRADAS DEL MES DE  SEPTIEMBRE     2021</v>
      </c>
      <c r="WV1" s="1132"/>
      <c r="WW1" s="1132"/>
      <c r="WX1" s="1132"/>
      <c r="WY1" s="1132"/>
      <c r="WZ1" s="1132"/>
      <c r="XA1" s="1132"/>
      <c r="XB1" s="389">
        <f>WS1+1</f>
        <v>64</v>
      </c>
      <c r="XD1" s="1132" t="str">
        <f>WU1</f>
        <v>ENTRADAS DEL MES DE  SEPTIEMBRE     2021</v>
      </c>
      <c r="XE1" s="1132"/>
      <c r="XF1" s="1132"/>
      <c r="XG1" s="1132"/>
      <c r="XH1" s="1132"/>
      <c r="XI1" s="1132"/>
      <c r="XJ1" s="1132"/>
      <c r="XK1" s="389">
        <f>XB1+1</f>
        <v>65</v>
      </c>
      <c r="XM1" s="1132" t="str">
        <f>XD1</f>
        <v>ENTRADAS DEL MES DE  SEPTIEMBRE     2021</v>
      </c>
      <c r="XN1" s="1132"/>
      <c r="XO1" s="1132"/>
      <c r="XP1" s="1132"/>
      <c r="XQ1" s="1132"/>
      <c r="XR1" s="1132"/>
      <c r="XS1" s="1132"/>
      <c r="XT1" s="389">
        <f>XK1+1</f>
        <v>66</v>
      </c>
      <c r="XV1" s="1132" t="str">
        <f>XM1</f>
        <v>ENTRADAS DEL MES DE  SEPTIEMBRE     2021</v>
      </c>
      <c r="XW1" s="1132"/>
      <c r="XX1" s="1132"/>
      <c r="XY1" s="1132"/>
      <c r="XZ1" s="1132"/>
      <c r="YA1" s="1132"/>
      <c r="YB1" s="1132"/>
      <c r="YC1" s="389">
        <f>XT1+1</f>
        <v>67</v>
      </c>
      <c r="YE1" s="1132" t="str">
        <f>XV1</f>
        <v>ENTRADAS DEL MES DE  SEPTIEMBRE     2021</v>
      </c>
      <c r="YF1" s="1132"/>
      <c r="YG1" s="1132"/>
      <c r="YH1" s="1132"/>
      <c r="YI1" s="1132"/>
      <c r="YJ1" s="1132"/>
      <c r="YK1" s="1132"/>
      <c r="YL1" s="389">
        <f>YC1+1</f>
        <v>68</v>
      </c>
      <c r="YN1" s="1132" t="str">
        <f>YE1</f>
        <v>ENTRADAS DEL MES DE  SEPTIEMBRE     2021</v>
      </c>
      <c r="YO1" s="1132"/>
      <c r="YP1" s="1132"/>
      <c r="YQ1" s="1132"/>
      <c r="YR1" s="1132"/>
      <c r="YS1" s="1132"/>
      <c r="YT1" s="1132"/>
      <c r="YU1" s="389">
        <f>YL1+1</f>
        <v>69</v>
      </c>
      <c r="YW1" s="1132" t="str">
        <f>YN1</f>
        <v>ENTRADAS DEL MES DE  SEPTIEMBRE     2021</v>
      </c>
      <c r="YX1" s="1132"/>
      <c r="YY1" s="1132"/>
      <c r="YZ1" s="1132"/>
      <c r="ZA1" s="1132"/>
      <c r="ZB1" s="1132"/>
      <c r="ZC1" s="1132"/>
      <c r="ZD1" s="389">
        <f>YU1+1</f>
        <v>70</v>
      </c>
      <c r="ZF1" s="1132" t="str">
        <f>YW1</f>
        <v>ENTRADAS DEL MES DE  SEPTIEMBRE     2021</v>
      </c>
      <c r="ZG1" s="1132"/>
      <c r="ZH1" s="1132"/>
      <c r="ZI1" s="1132"/>
      <c r="ZJ1" s="1132"/>
      <c r="ZK1" s="1132"/>
      <c r="ZL1" s="1132"/>
      <c r="ZM1" s="389">
        <f>ZD1+1</f>
        <v>71</v>
      </c>
      <c r="ZO1" s="1132" t="str">
        <f>ZF1</f>
        <v>ENTRADAS DEL MES DE  SEPTIEMBRE     2021</v>
      </c>
      <c r="ZP1" s="1132"/>
      <c r="ZQ1" s="1132"/>
      <c r="ZR1" s="1132"/>
      <c r="ZS1" s="1132"/>
      <c r="ZT1" s="1132"/>
      <c r="ZU1" s="1132"/>
      <c r="ZV1" s="389">
        <f>ZM1+1</f>
        <v>72</v>
      </c>
      <c r="ZX1" s="1132" t="str">
        <f>ZO1</f>
        <v>ENTRADAS DEL MES DE  SEPTIEMBRE     2021</v>
      </c>
      <c r="ZY1" s="1132"/>
      <c r="ZZ1" s="1132"/>
      <c r="AAA1" s="1132"/>
      <c r="AAB1" s="1132"/>
      <c r="AAC1" s="1132"/>
      <c r="AAD1" s="1132"/>
      <c r="AAE1" s="389">
        <f>ZV1+1</f>
        <v>73</v>
      </c>
      <c r="AAG1" s="1132" t="str">
        <f>ZX1</f>
        <v>ENTRADAS DEL MES DE  SEPTIEMBRE     2021</v>
      </c>
      <c r="AAH1" s="1132"/>
      <c r="AAI1" s="1132"/>
      <c r="AAJ1" s="1132"/>
      <c r="AAK1" s="1132"/>
      <c r="AAL1" s="1132"/>
      <c r="AAM1" s="1132"/>
      <c r="AAN1" s="389">
        <f>AAE1+1</f>
        <v>74</v>
      </c>
      <c r="AAP1" s="1132" t="str">
        <f>AAG1</f>
        <v>ENTRADAS DEL MES DE  SEPTIEMBRE     2021</v>
      </c>
      <c r="AAQ1" s="1132"/>
      <c r="AAR1" s="1132"/>
      <c r="AAS1" s="1132"/>
      <c r="AAT1" s="1132"/>
      <c r="AAU1" s="1132"/>
      <c r="AAV1" s="1132"/>
      <c r="AAW1" s="389">
        <f>AAN1+1</f>
        <v>75</v>
      </c>
      <c r="AAY1" s="1132" t="str">
        <f>AAP1</f>
        <v>ENTRADAS DEL MES DE  SEPTIEMBRE     2021</v>
      </c>
      <c r="AAZ1" s="1132"/>
      <c r="ABA1" s="1132"/>
      <c r="ABB1" s="1132"/>
      <c r="ABC1" s="1132"/>
      <c r="ABD1" s="1132"/>
      <c r="ABE1" s="1132"/>
      <c r="ABF1" s="389">
        <f>AAW1+1</f>
        <v>76</v>
      </c>
      <c r="ABH1" s="1132" t="str">
        <f>AAY1</f>
        <v>ENTRADAS DEL MES DE  SEPTIEMBRE     2021</v>
      </c>
      <c r="ABI1" s="1132"/>
      <c r="ABJ1" s="1132"/>
      <c r="ABK1" s="1132"/>
      <c r="ABL1" s="1132"/>
      <c r="ABM1" s="1132"/>
      <c r="ABN1" s="1132"/>
      <c r="ABO1" s="389">
        <f>ABF1+1</f>
        <v>77</v>
      </c>
      <c r="ABQ1" s="1132" t="str">
        <f>ABH1</f>
        <v>ENTRADAS DEL MES DE  SEPTIEMBRE     2021</v>
      </c>
      <c r="ABR1" s="1132"/>
      <c r="ABS1" s="1132"/>
      <c r="ABT1" s="1132"/>
      <c r="ABU1" s="1132"/>
      <c r="ABV1" s="1132"/>
      <c r="ABW1" s="1132"/>
      <c r="ABX1" s="389">
        <f>ABO1+1</f>
        <v>78</v>
      </c>
      <c r="ABZ1" s="1132" t="str">
        <f>ABQ1</f>
        <v>ENTRADAS DEL MES DE  SEPTIEMBRE     2021</v>
      </c>
      <c r="ACA1" s="1132"/>
      <c r="ACB1" s="1132"/>
      <c r="ACC1" s="1132"/>
      <c r="ACD1" s="1132"/>
      <c r="ACE1" s="1132"/>
      <c r="ACF1" s="1132"/>
      <c r="ACG1" s="389">
        <f>ABX1+1</f>
        <v>79</v>
      </c>
      <c r="ACI1" s="1132" t="str">
        <f>ABZ1</f>
        <v>ENTRADAS DEL MES DE  SEPTIEMBRE     2021</v>
      </c>
      <c r="ACJ1" s="1132"/>
      <c r="ACK1" s="1132"/>
      <c r="ACL1" s="1132"/>
      <c r="ACM1" s="1132"/>
      <c r="ACN1" s="1132"/>
      <c r="ACO1" s="1132"/>
      <c r="ACP1" s="389">
        <f>ACG1+1</f>
        <v>80</v>
      </c>
      <c r="ACR1" s="1132" t="str">
        <f>ACI1</f>
        <v>ENTRADAS DEL MES DE  SEPTIEMBRE     2021</v>
      </c>
      <c r="ACS1" s="1132"/>
      <c r="ACT1" s="1132"/>
      <c r="ACU1" s="1132"/>
      <c r="ACV1" s="1132"/>
      <c r="ACW1" s="1132"/>
      <c r="ACX1" s="1132"/>
      <c r="ACY1" s="389">
        <f>ACP1+1</f>
        <v>81</v>
      </c>
      <c r="ADA1" s="1132" t="str">
        <f>ACR1</f>
        <v>ENTRADAS DEL MES DE  SEPTIEMBRE     2021</v>
      </c>
      <c r="ADB1" s="1132"/>
      <c r="ADC1" s="1132"/>
      <c r="ADD1" s="1132"/>
      <c r="ADE1" s="1132"/>
      <c r="ADF1" s="1132"/>
      <c r="ADG1" s="1132"/>
      <c r="ADH1" s="389">
        <f>ACY1+1</f>
        <v>82</v>
      </c>
      <c r="ADJ1" s="1132" t="str">
        <f>ADA1</f>
        <v>ENTRADAS DEL MES DE  SEPTIEMBRE     2021</v>
      </c>
      <c r="ADK1" s="1132"/>
      <c r="ADL1" s="1132"/>
      <c r="ADM1" s="1132"/>
      <c r="ADN1" s="1132"/>
      <c r="ADO1" s="1132"/>
      <c r="ADP1" s="1132"/>
      <c r="ADQ1" s="389">
        <f>ADH1+1</f>
        <v>83</v>
      </c>
      <c r="ADS1" s="1132" t="str">
        <f>ADJ1</f>
        <v>ENTRADAS DEL MES DE  SEPTIEMBRE     2021</v>
      </c>
      <c r="ADT1" s="1132"/>
      <c r="ADU1" s="1132"/>
      <c r="ADV1" s="1132"/>
      <c r="ADW1" s="1132"/>
      <c r="ADX1" s="1132"/>
      <c r="ADY1" s="1132"/>
      <c r="ADZ1" s="389">
        <f>ADQ1+1</f>
        <v>84</v>
      </c>
      <c r="AEB1" s="1132" t="str">
        <f>ADS1</f>
        <v>ENTRADAS DEL MES DE  SEPTIEMBRE     2021</v>
      </c>
      <c r="AEC1" s="1132"/>
      <c r="AED1" s="1132"/>
      <c r="AEE1" s="1132"/>
      <c r="AEF1" s="1132"/>
      <c r="AEG1" s="1132"/>
      <c r="AEH1" s="1132"/>
      <c r="AEI1" s="389">
        <f>ADZ1+1</f>
        <v>85</v>
      </c>
      <c r="AEK1" s="1132" t="str">
        <f>AEB1</f>
        <v>ENTRADAS DEL MES DE  SEPTIEMBRE     2021</v>
      </c>
      <c r="AEL1" s="1132"/>
      <c r="AEM1" s="1132"/>
      <c r="AEN1" s="1132"/>
      <c r="AEO1" s="1132"/>
      <c r="AEP1" s="1132"/>
      <c r="AEQ1" s="1132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68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79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68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79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79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79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79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79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79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79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79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79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79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79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79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79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79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79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79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79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79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79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79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79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79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79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79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79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79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68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68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68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68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68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68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68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68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68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3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6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3"/>
      <c r="KF4" s="76" t="s">
        <v>23</v>
      </c>
      <c r="KK4" s="383"/>
      <c r="KO4" s="74"/>
      <c r="KP4" s="74" t="s">
        <v>23</v>
      </c>
      <c r="KU4" s="74"/>
      <c r="KV4" s="134"/>
      <c r="KW4" s="695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69"/>
      <c r="T5" s="262"/>
      <c r="U5" s="270" t="s">
        <v>279</v>
      </c>
      <c r="V5" s="898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1045">
        <v>18597.7</v>
      </c>
      <c r="AB5" s="144">
        <f>Y5-AA5</f>
        <v>-55.680000000000291</v>
      </c>
      <c r="AC5" s="680"/>
      <c r="AD5" s="262"/>
      <c r="AE5" s="262" t="s">
        <v>282</v>
      </c>
      <c r="AF5" s="898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984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0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984">
        <v>18705.13</v>
      </c>
      <c r="AV5" s="144">
        <f>AS5-AU5</f>
        <v>-125.40999999999985</v>
      </c>
      <c r="AW5" s="680"/>
      <c r="AX5" s="262"/>
      <c r="AY5" s="1134" t="s">
        <v>282</v>
      </c>
      <c r="AZ5" s="898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984">
        <v>19078.400000000001</v>
      </c>
      <c r="BF5" s="144">
        <f>BC5-BE5</f>
        <v>-23.319999999999709</v>
      </c>
      <c r="BG5" s="680"/>
      <c r="BH5" s="262"/>
      <c r="BI5" s="262" t="s">
        <v>290</v>
      </c>
      <c r="BJ5" s="1032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984">
        <v>19015.099999999999</v>
      </c>
      <c r="BP5" s="144">
        <f>BM5-BO5</f>
        <v>-72.399999999997817</v>
      </c>
      <c r="BQ5" s="680"/>
      <c r="BR5" s="262"/>
      <c r="BS5" s="351" t="s">
        <v>282</v>
      </c>
      <c r="BT5" s="1032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984">
        <v>18819.2</v>
      </c>
      <c r="BZ5" s="144">
        <f>BW5-BY5</f>
        <v>-3.9900000000016007</v>
      </c>
      <c r="CA5" s="349"/>
      <c r="CB5" s="349"/>
      <c r="CC5" s="270" t="s">
        <v>290</v>
      </c>
      <c r="CD5" s="1032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984">
        <v>18899.7</v>
      </c>
      <c r="CJ5" s="144">
        <f>CG5-CI5</f>
        <v>26.110000000000582</v>
      </c>
      <c r="CK5" s="349"/>
      <c r="CL5" s="349"/>
      <c r="CM5" s="1134" t="s">
        <v>318</v>
      </c>
      <c r="CN5" s="1032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984">
        <v>19099.8</v>
      </c>
      <c r="CT5" s="144">
        <f>CQ5-CS5</f>
        <v>-82.520000000000437</v>
      </c>
      <c r="CU5" s="680"/>
      <c r="CV5" s="262"/>
      <c r="CW5" s="1136" t="s">
        <v>276</v>
      </c>
      <c r="CX5" s="1030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984">
        <v>18874.32</v>
      </c>
      <c r="DD5" s="144">
        <f>DA5-DC5</f>
        <v>10.920000000001892</v>
      </c>
      <c r="DE5" s="680"/>
      <c r="DF5" s="262"/>
      <c r="DG5" s="262" t="s">
        <v>276</v>
      </c>
      <c r="DH5" s="1034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984">
        <v>18633</v>
      </c>
      <c r="DN5" s="144">
        <f>DK5-DM5</f>
        <v>-147.06999999999971</v>
      </c>
      <c r="DO5" s="680"/>
      <c r="DP5" s="262"/>
      <c r="DQ5" s="262" t="s">
        <v>282</v>
      </c>
      <c r="DR5" s="1032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984">
        <v>19343.900000000001</v>
      </c>
      <c r="DX5" s="144">
        <f>DU5-DW5</f>
        <v>29.309999999997672</v>
      </c>
      <c r="DY5" s="349"/>
      <c r="DZ5" s="262"/>
      <c r="EA5" s="262" t="s">
        <v>282</v>
      </c>
      <c r="EB5" s="898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984">
        <v>19189.900000000001</v>
      </c>
      <c r="EH5" s="144">
        <f>EE5-EG5</f>
        <v>-77.680000000000291</v>
      </c>
      <c r="EI5" s="680"/>
      <c r="EJ5" s="262" t="s">
        <v>52</v>
      </c>
      <c r="EK5" s="262" t="s">
        <v>282</v>
      </c>
      <c r="EL5" s="898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1045">
        <v>19192.5</v>
      </c>
      <c r="ER5" s="144">
        <f>EO5-EQ5</f>
        <v>-60.880000000001019</v>
      </c>
      <c r="ES5" s="680"/>
      <c r="ET5" s="262"/>
      <c r="EU5" s="262" t="s">
        <v>276</v>
      </c>
      <c r="EV5" s="1030" t="s">
        <v>277</v>
      </c>
      <c r="EW5" s="267" t="s">
        <v>348</v>
      </c>
      <c r="EX5" s="268">
        <v>44461</v>
      </c>
      <c r="EY5" s="266">
        <v>18892.080000000002</v>
      </c>
      <c r="EZ5" s="263">
        <v>20</v>
      </c>
      <c r="FA5" s="984">
        <v>18860.27</v>
      </c>
      <c r="FB5" s="144">
        <f>EY5-FA5</f>
        <v>31.81000000000131</v>
      </c>
      <c r="FC5" s="680"/>
      <c r="FD5" s="262"/>
      <c r="FE5" s="262" t="s">
        <v>282</v>
      </c>
      <c r="FF5" s="898" t="s">
        <v>280</v>
      </c>
      <c r="FG5" s="267" t="s">
        <v>356</v>
      </c>
      <c r="FH5" s="268">
        <v>44426</v>
      </c>
      <c r="FI5" s="266">
        <v>19028.95</v>
      </c>
      <c r="FJ5" s="263">
        <v>21</v>
      </c>
      <c r="FK5" s="1045">
        <v>19121.900000000001</v>
      </c>
      <c r="FL5" s="144">
        <f>FI5-FK5</f>
        <v>-92.950000000000728</v>
      </c>
      <c r="FM5" s="680"/>
      <c r="FN5" s="262"/>
      <c r="FO5" s="594" t="s">
        <v>357</v>
      </c>
      <c r="FP5" s="1030" t="s">
        <v>277</v>
      </c>
      <c r="FQ5" s="267" t="s">
        <v>358</v>
      </c>
      <c r="FR5" s="268">
        <v>44462</v>
      </c>
      <c r="FS5" s="266">
        <v>18883.77</v>
      </c>
      <c r="FT5" s="263">
        <v>20</v>
      </c>
      <c r="FU5" s="984">
        <v>18843.03</v>
      </c>
      <c r="FV5" s="144">
        <f>FS5-FU5</f>
        <v>40.740000000001601</v>
      </c>
      <c r="FW5" s="680"/>
      <c r="FX5" s="262"/>
      <c r="FY5" s="270" t="s">
        <v>282</v>
      </c>
      <c r="FZ5" s="898" t="s">
        <v>280</v>
      </c>
      <c r="GA5" s="269" t="s">
        <v>359</v>
      </c>
      <c r="GB5" s="268">
        <v>44463</v>
      </c>
      <c r="GC5" s="266">
        <v>18671.77</v>
      </c>
      <c r="GD5" s="263">
        <v>21</v>
      </c>
      <c r="GE5" s="984">
        <v>18749</v>
      </c>
      <c r="GF5" s="144">
        <f>GC5-GE5</f>
        <v>-77.229999999999563</v>
      </c>
      <c r="GG5" s="680"/>
      <c r="GH5" s="262"/>
      <c r="GI5" s="262" t="s">
        <v>282</v>
      </c>
      <c r="GJ5" s="898" t="s">
        <v>280</v>
      </c>
      <c r="GK5" s="267" t="s">
        <v>360</v>
      </c>
      <c r="GL5" s="265">
        <v>44467</v>
      </c>
      <c r="GM5" s="266">
        <v>18854.34</v>
      </c>
      <c r="GN5" s="263">
        <v>21</v>
      </c>
      <c r="GO5" s="984">
        <v>18956.5</v>
      </c>
      <c r="GP5" s="144">
        <f>GM5-GO5</f>
        <v>-102.15999999999985</v>
      </c>
      <c r="GQ5" s="680"/>
      <c r="GR5" s="262"/>
      <c r="GS5" s="262" t="s">
        <v>357</v>
      </c>
      <c r="GT5" s="1030" t="s">
        <v>277</v>
      </c>
      <c r="GU5" s="263" t="s">
        <v>361</v>
      </c>
      <c r="GV5" s="265">
        <v>44468</v>
      </c>
      <c r="GW5" s="266">
        <v>18516.8</v>
      </c>
      <c r="GX5" s="263">
        <v>20</v>
      </c>
      <c r="GY5" s="984">
        <v>18623.95</v>
      </c>
      <c r="GZ5" s="144">
        <f>GW5-GY5</f>
        <v>-107.15000000000146</v>
      </c>
      <c r="HA5" s="680"/>
      <c r="HB5" s="262"/>
      <c r="HC5" s="1134" t="s">
        <v>276</v>
      </c>
      <c r="HD5" s="1030" t="s">
        <v>277</v>
      </c>
      <c r="HE5" s="267" t="s">
        <v>377</v>
      </c>
      <c r="HF5" s="265">
        <v>44469</v>
      </c>
      <c r="HG5" s="266">
        <v>17259.900000000001</v>
      </c>
      <c r="HH5" s="263">
        <v>19</v>
      </c>
      <c r="HI5" s="984">
        <v>17235.490000000002</v>
      </c>
      <c r="HJ5" s="144">
        <f>HG5-HI5</f>
        <v>24.409999999999854</v>
      </c>
      <c r="HK5" s="680"/>
      <c r="HL5" s="262"/>
      <c r="HM5" s="262" t="s">
        <v>282</v>
      </c>
      <c r="HN5" s="898" t="s">
        <v>280</v>
      </c>
      <c r="HO5" s="267" t="s">
        <v>507</v>
      </c>
      <c r="HP5" s="268">
        <v>44470</v>
      </c>
      <c r="HQ5" s="266">
        <v>19012.66</v>
      </c>
      <c r="HR5" s="263">
        <v>21</v>
      </c>
      <c r="HS5" s="1045">
        <v>19061.3</v>
      </c>
      <c r="HT5" s="144">
        <f>HQ5-HS5</f>
        <v>-48.639999999999418</v>
      </c>
      <c r="HU5" s="680"/>
      <c r="HV5" s="262"/>
      <c r="HW5" s="1135" t="s">
        <v>508</v>
      </c>
      <c r="HX5" s="898" t="s">
        <v>280</v>
      </c>
      <c r="HY5" s="267" t="s">
        <v>509</v>
      </c>
      <c r="HZ5" s="268">
        <v>44471</v>
      </c>
      <c r="IA5" s="266">
        <v>18590.57</v>
      </c>
      <c r="IB5" s="263">
        <v>21</v>
      </c>
      <c r="IC5" s="984">
        <v>18686.099999999999</v>
      </c>
      <c r="ID5" s="144">
        <f>IA5-IC5</f>
        <v>-95.529999999998836</v>
      </c>
      <c r="IE5" s="680"/>
      <c r="IF5" s="262"/>
      <c r="IG5" s="262"/>
      <c r="IH5" s="898"/>
      <c r="II5" s="267"/>
      <c r="IJ5" s="268"/>
      <c r="IK5" s="266"/>
      <c r="IL5" s="263"/>
      <c r="IM5" s="984"/>
      <c r="IN5" s="144">
        <f>IK5-IM5</f>
        <v>0</v>
      </c>
      <c r="IO5" s="680"/>
      <c r="IP5" s="262"/>
      <c r="IQ5" s="999"/>
      <c r="IR5" s="1000"/>
      <c r="IS5" s="269"/>
      <c r="IT5" s="265"/>
      <c r="IU5" s="266"/>
      <c r="IV5" s="263"/>
      <c r="IW5" s="261"/>
      <c r="IX5" s="144">
        <f>IU5-IW5</f>
        <v>0</v>
      </c>
      <c r="IY5" s="680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0"/>
      <c r="JJ5" s="262"/>
      <c r="JK5" s="1001"/>
      <c r="JL5" s="576"/>
      <c r="JM5" s="267"/>
      <c r="JN5" s="268"/>
      <c r="JO5" s="266"/>
      <c r="JP5" s="263"/>
      <c r="JQ5" s="291"/>
      <c r="JR5" s="144">
        <f>JO5-JQ5</f>
        <v>0</v>
      </c>
      <c r="JS5" s="680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0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0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0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0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0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0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1"/>
      <c r="L6" s="1029" t="s">
        <v>277</v>
      </c>
      <c r="M6" s="1028" t="s">
        <v>278</v>
      </c>
      <c r="N6" s="268">
        <v>44447</v>
      </c>
      <c r="O6" s="266">
        <v>18772.53</v>
      </c>
      <c r="P6" s="263">
        <v>20</v>
      </c>
      <c r="Q6" s="1045">
        <v>18912.45</v>
      </c>
      <c r="R6" s="144">
        <f>O6-Q6</f>
        <v>-139.92000000000189</v>
      </c>
      <c r="S6" s="680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34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34"/>
      <c r="CN6" s="748"/>
      <c r="CO6" s="262"/>
      <c r="CP6" s="262"/>
      <c r="CQ6" s="262"/>
      <c r="CR6" s="262"/>
      <c r="CS6" s="263"/>
      <c r="CT6" s="262"/>
      <c r="CU6" s="349"/>
      <c r="CV6" s="262"/>
      <c r="CW6" s="1136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34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135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77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3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69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0"/>
      <c r="OK6" s="275"/>
      <c r="OL6" s="262"/>
      <c r="OM6" s="262"/>
      <c r="ON6" s="262"/>
      <c r="OO6" s="262"/>
      <c r="OP6" s="263"/>
      <c r="OT6" s="720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39"/>
      <c r="L7" s="407"/>
      <c r="M7" s="448"/>
      <c r="N7" s="976"/>
      <c r="O7" s="434"/>
      <c r="P7" s="974"/>
      <c r="Q7" s="434"/>
      <c r="R7" s="407"/>
      <c r="S7" s="681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1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1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1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1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1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1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1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1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1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1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1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1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1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1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1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1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1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1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1"/>
      <c r="IQ7" s="665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1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1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1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1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1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1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1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1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1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3" t="s">
        <v>17</v>
      </c>
      <c r="O8" s="207" t="s">
        <v>2</v>
      </c>
      <c r="P8" s="974" t="s">
        <v>18</v>
      </c>
      <c r="Q8" s="975" t="s">
        <v>15</v>
      </c>
      <c r="R8" s="407" t="s">
        <v>106</v>
      </c>
      <c r="S8" s="681"/>
      <c r="T8" s="262"/>
      <c r="U8" s="62"/>
      <c r="V8" s="108"/>
      <c r="W8" s="15">
        <v>1</v>
      </c>
      <c r="X8" s="301">
        <v>892.2</v>
      </c>
      <c r="Y8" s="357">
        <v>44448</v>
      </c>
      <c r="Z8" s="301">
        <v>892.2</v>
      </c>
      <c r="AA8" s="417" t="s">
        <v>398</v>
      </c>
      <c r="AB8" s="287">
        <v>38</v>
      </c>
      <c r="AC8" s="349">
        <f>Z8*AB8</f>
        <v>33903.599999999999</v>
      </c>
      <c r="AE8" s="62"/>
      <c r="AF8" s="108"/>
      <c r="AG8" s="15">
        <v>1</v>
      </c>
      <c r="AH8" s="93">
        <v>898.6</v>
      </c>
      <c r="AI8" s="352">
        <v>44448</v>
      </c>
      <c r="AJ8" s="70">
        <v>898.6</v>
      </c>
      <c r="AK8" s="96" t="s">
        <v>395</v>
      </c>
      <c r="AL8" s="72">
        <v>38</v>
      </c>
      <c r="AM8" s="677">
        <f>AL8*AJ8</f>
        <v>34146.800000000003</v>
      </c>
      <c r="AO8" s="62"/>
      <c r="AP8" s="108"/>
      <c r="AQ8" s="15">
        <v>1</v>
      </c>
      <c r="AR8" s="384">
        <v>975.22</v>
      </c>
      <c r="AS8" s="357">
        <v>44448</v>
      </c>
      <c r="AT8" s="384">
        <v>975.22</v>
      </c>
      <c r="AU8" s="345" t="s">
        <v>397</v>
      </c>
      <c r="AV8" s="287">
        <v>38</v>
      </c>
      <c r="AW8" s="349">
        <f>AV8*AT8</f>
        <v>37058.36</v>
      </c>
      <c r="AY8" s="62"/>
      <c r="AZ8" s="108"/>
      <c r="BA8" s="15">
        <v>1</v>
      </c>
      <c r="BB8" s="93">
        <v>925.8</v>
      </c>
      <c r="BC8" s="141">
        <v>44449</v>
      </c>
      <c r="BD8" s="93">
        <v>925.8</v>
      </c>
      <c r="BE8" s="96" t="s">
        <v>405</v>
      </c>
      <c r="BF8" s="411">
        <v>38</v>
      </c>
      <c r="BG8" s="696">
        <f>BF8*BD8</f>
        <v>35180.400000000001</v>
      </c>
      <c r="BI8" s="62"/>
      <c r="BJ8" s="108"/>
      <c r="BK8" s="15">
        <v>1</v>
      </c>
      <c r="BL8" s="93">
        <v>907.6</v>
      </c>
      <c r="BM8" s="141">
        <v>44449</v>
      </c>
      <c r="BN8" s="93">
        <v>907.6</v>
      </c>
      <c r="BO8" s="96" t="s">
        <v>410</v>
      </c>
      <c r="BP8" s="411">
        <v>38</v>
      </c>
      <c r="BQ8" s="1047">
        <f>BP8*BN8</f>
        <v>34488.800000000003</v>
      </c>
      <c r="BS8" s="62"/>
      <c r="BT8" s="108"/>
      <c r="BU8" s="15">
        <v>1</v>
      </c>
      <c r="BV8" s="93">
        <v>916.7</v>
      </c>
      <c r="BW8" s="412">
        <v>44453</v>
      </c>
      <c r="BX8" s="93">
        <v>916.7</v>
      </c>
      <c r="BY8" s="413" t="s">
        <v>432</v>
      </c>
      <c r="BZ8" s="414">
        <v>37</v>
      </c>
      <c r="CA8" s="669">
        <f>BZ8*BX8</f>
        <v>33917.9</v>
      </c>
      <c r="CC8" s="62"/>
      <c r="CD8" s="108"/>
      <c r="CE8" s="15">
        <v>1</v>
      </c>
      <c r="CF8" s="93">
        <v>871.3</v>
      </c>
      <c r="CG8" s="412">
        <v>44453</v>
      </c>
      <c r="CH8" s="93">
        <v>871.3</v>
      </c>
      <c r="CI8" s="415" t="s">
        <v>428</v>
      </c>
      <c r="CJ8" s="414">
        <v>37</v>
      </c>
      <c r="CK8" s="669">
        <f>CJ8*CH8</f>
        <v>32238.1</v>
      </c>
      <c r="CM8" s="62"/>
      <c r="CN8" s="95"/>
      <c r="CO8" s="15">
        <v>1</v>
      </c>
      <c r="CP8" s="93">
        <v>923.5</v>
      </c>
      <c r="CQ8" s="412">
        <v>44456</v>
      </c>
      <c r="CR8" s="301">
        <v>923.5</v>
      </c>
      <c r="CS8" s="415" t="s">
        <v>448</v>
      </c>
      <c r="CT8" s="414">
        <v>37</v>
      </c>
      <c r="CU8" s="682">
        <f>CT8*CR8</f>
        <v>34169.5</v>
      </c>
      <c r="CW8" s="62"/>
      <c r="CX8" s="108"/>
      <c r="CY8" s="15">
        <v>1</v>
      </c>
      <c r="CZ8" s="93">
        <v>926.68</v>
      </c>
      <c r="DA8" s="352">
        <v>44454</v>
      </c>
      <c r="DB8" s="93">
        <v>926.68</v>
      </c>
      <c r="DC8" s="96" t="s">
        <v>436</v>
      </c>
      <c r="DD8" s="72">
        <v>37</v>
      </c>
      <c r="DE8" s="669">
        <f>DD8*DB8</f>
        <v>34287.159999999996</v>
      </c>
      <c r="DG8" s="62"/>
      <c r="DH8" s="108"/>
      <c r="DI8" s="15">
        <v>1</v>
      </c>
      <c r="DJ8" s="93">
        <v>929.86</v>
      </c>
      <c r="DK8" s="412">
        <v>44456</v>
      </c>
      <c r="DL8" s="93">
        <v>929.86</v>
      </c>
      <c r="DM8" s="415" t="s">
        <v>452</v>
      </c>
      <c r="DN8" s="414">
        <v>37</v>
      </c>
      <c r="DO8" s="682">
        <f>DN8*DL8</f>
        <v>34404.82</v>
      </c>
      <c r="DQ8" s="62"/>
      <c r="DR8" s="108"/>
      <c r="DS8" s="15">
        <v>1</v>
      </c>
      <c r="DT8" s="93">
        <v>929.4</v>
      </c>
      <c r="DU8" s="412">
        <v>44457</v>
      </c>
      <c r="DV8" s="93">
        <v>929.4</v>
      </c>
      <c r="DW8" s="415" t="s">
        <v>460</v>
      </c>
      <c r="DX8" s="414">
        <v>37</v>
      </c>
      <c r="DY8" s="669">
        <f>DX8*DV8</f>
        <v>34387.799999999996</v>
      </c>
      <c r="EA8" s="62"/>
      <c r="EB8" s="108"/>
      <c r="EC8" s="15">
        <v>1</v>
      </c>
      <c r="ED8" s="93">
        <v>894</v>
      </c>
      <c r="EE8" s="368">
        <v>44460</v>
      </c>
      <c r="EF8" s="70">
        <v>894</v>
      </c>
      <c r="EG8" s="71" t="s">
        <v>472</v>
      </c>
      <c r="EH8" s="72">
        <v>34</v>
      </c>
      <c r="EI8" s="669">
        <f>EH8*EF8</f>
        <v>30396</v>
      </c>
      <c r="EK8" s="62"/>
      <c r="EL8" s="467"/>
      <c r="EM8" s="15">
        <v>1</v>
      </c>
      <c r="EN8" s="301">
        <v>931.2</v>
      </c>
      <c r="EO8" s="357">
        <v>44460</v>
      </c>
      <c r="EP8" s="301">
        <v>931.2</v>
      </c>
      <c r="EQ8" s="286" t="s">
        <v>475</v>
      </c>
      <c r="ER8" s="287">
        <v>34</v>
      </c>
      <c r="ES8" s="669">
        <f>ER8*EP8</f>
        <v>31660.800000000003</v>
      </c>
      <c r="EU8" s="62"/>
      <c r="EV8" s="108"/>
      <c r="EW8" s="15">
        <v>1</v>
      </c>
      <c r="EX8" s="93">
        <v>914.44</v>
      </c>
      <c r="EY8" s="368">
        <v>44461</v>
      </c>
      <c r="EZ8" s="70">
        <v>914.44</v>
      </c>
      <c r="FA8" s="286" t="s">
        <v>481</v>
      </c>
      <c r="FB8" s="72">
        <v>35</v>
      </c>
      <c r="FC8" s="349">
        <f>FB8*EZ8</f>
        <v>32005.4</v>
      </c>
      <c r="FE8" s="62"/>
      <c r="FF8" s="467"/>
      <c r="FG8" s="15">
        <v>1</v>
      </c>
      <c r="FH8" s="301">
        <v>935.3</v>
      </c>
      <c r="FI8" s="357">
        <v>44468</v>
      </c>
      <c r="FJ8" s="301">
        <v>935.3</v>
      </c>
      <c r="FK8" s="416" t="s">
        <v>521</v>
      </c>
      <c r="FL8" s="287">
        <v>37</v>
      </c>
      <c r="FM8" s="669">
        <f>FL8*FJ8</f>
        <v>34606.1</v>
      </c>
      <c r="FO8" s="62"/>
      <c r="FP8" s="108"/>
      <c r="FQ8" s="15">
        <v>1</v>
      </c>
      <c r="FR8" s="93">
        <v>955.71</v>
      </c>
      <c r="FS8" s="352">
        <v>44462</v>
      </c>
      <c r="FT8" s="93">
        <v>955.71</v>
      </c>
      <c r="FU8" s="71" t="s">
        <v>489</v>
      </c>
      <c r="FV8" s="72">
        <v>35</v>
      </c>
      <c r="FW8" s="669">
        <f>FV8*FT8</f>
        <v>33449.85</v>
      </c>
      <c r="FY8" s="62"/>
      <c r="FZ8" s="108"/>
      <c r="GA8" s="15">
        <v>1</v>
      </c>
      <c r="GB8" s="301">
        <v>884</v>
      </c>
      <c r="GC8" s="568">
        <v>44464</v>
      </c>
      <c r="GD8" s="301">
        <v>884</v>
      </c>
      <c r="GE8" s="286" t="s">
        <v>510</v>
      </c>
      <c r="GF8" s="287">
        <v>35</v>
      </c>
      <c r="GG8" s="349">
        <f>GF8*GD8</f>
        <v>30940</v>
      </c>
      <c r="GI8" s="62"/>
      <c r="GJ8" s="108"/>
      <c r="GK8" s="15">
        <v>1</v>
      </c>
      <c r="GL8" s="545">
        <v>890.9</v>
      </c>
      <c r="GM8" s="352">
        <v>44467</v>
      </c>
      <c r="GN8" s="572">
        <v>890.9</v>
      </c>
      <c r="GO8" s="96" t="s">
        <v>517</v>
      </c>
      <c r="GP8" s="72">
        <v>37</v>
      </c>
      <c r="GQ8" s="669">
        <f>GP8*GN8</f>
        <v>32963.299999999996</v>
      </c>
      <c r="GS8" s="62"/>
      <c r="GT8" s="108"/>
      <c r="GU8" s="15">
        <v>1</v>
      </c>
      <c r="GV8" s="93">
        <v>946.64</v>
      </c>
      <c r="GW8" s="352">
        <v>44468</v>
      </c>
      <c r="GX8" s="684">
        <v>946.64</v>
      </c>
      <c r="GY8" s="96" t="s">
        <v>526</v>
      </c>
      <c r="GZ8" s="72">
        <v>37</v>
      </c>
      <c r="HA8" s="669">
        <f>GZ8*GX8</f>
        <v>35025.68</v>
      </c>
      <c r="HC8" s="62"/>
      <c r="HD8" s="108"/>
      <c r="HE8" s="15">
        <v>1</v>
      </c>
      <c r="HF8" s="93">
        <v>864.54</v>
      </c>
      <c r="HG8" s="352">
        <v>44469</v>
      </c>
      <c r="HH8" s="93">
        <v>864.54</v>
      </c>
      <c r="HI8" s="96" t="s">
        <v>534</v>
      </c>
      <c r="HJ8" s="72">
        <v>37</v>
      </c>
      <c r="HK8" s="669">
        <f>HJ8*HH8</f>
        <v>31987.98</v>
      </c>
      <c r="HM8" s="62"/>
      <c r="HN8" s="108"/>
      <c r="HO8" s="15">
        <v>1</v>
      </c>
      <c r="HP8" s="301">
        <v>893.1</v>
      </c>
      <c r="HQ8" s="357">
        <v>44470</v>
      </c>
      <c r="HR8" s="301">
        <v>893.1</v>
      </c>
      <c r="HS8" s="417" t="s">
        <v>537</v>
      </c>
      <c r="HT8" s="287">
        <v>39</v>
      </c>
      <c r="HU8" s="669">
        <f>HT8*HR8</f>
        <v>34830.9</v>
      </c>
      <c r="HW8" s="62"/>
      <c r="HX8" s="108"/>
      <c r="HY8" s="15">
        <v>1</v>
      </c>
      <c r="HZ8" s="93">
        <v>910.8</v>
      </c>
      <c r="IA8" s="368">
        <v>44471</v>
      </c>
      <c r="IB8" s="70">
        <v>910.8</v>
      </c>
      <c r="IC8" s="71" t="s">
        <v>543</v>
      </c>
      <c r="ID8" s="72">
        <v>39</v>
      </c>
      <c r="IE8" s="669">
        <f>ID8*IB8</f>
        <v>35521.199999999997</v>
      </c>
      <c r="IG8" s="62"/>
      <c r="IH8" s="108"/>
      <c r="II8" s="15">
        <v>1</v>
      </c>
      <c r="IJ8" s="93"/>
      <c r="IK8" s="368"/>
      <c r="IL8" s="70"/>
      <c r="IM8" s="71"/>
      <c r="IN8" s="72"/>
      <c r="IO8" s="669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69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69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69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69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69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69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69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69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>
        <v>44447</v>
      </c>
      <c r="P9" s="93">
        <v>948.46</v>
      </c>
      <c r="Q9" s="71" t="s">
        <v>392</v>
      </c>
      <c r="R9" s="72">
        <v>38</v>
      </c>
      <c r="S9" s="669">
        <f>R9*P9</f>
        <v>36041.480000000003</v>
      </c>
      <c r="T9" s="262"/>
      <c r="V9" s="95"/>
      <c r="W9" s="15">
        <v>2</v>
      </c>
      <c r="X9" s="301">
        <v>900.4</v>
      </c>
      <c r="Y9" s="357">
        <v>44448</v>
      </c>
      <c r="Z9" s="301">
        <v>900.4</v>
      </c>
      <c r="AA9" s="417" t="s">
        <v>398</v>
      </c>
      <c r="AB9" s="287">
        <v>38</v>
      </c>
      <c r="AC9" s="349">
        <f t="shared" ref="AC9:AC29" si="7">Z9*AB9</f>
        <v>34215.199999999997</v>
      </c>
      <c r="AF9" s="95"/>
      <c r="AG9" s="15">
        <v>2</v>
      </c>
      <c r="AH9" s="93">
        <v>903.1</v>
      </c>
      <c r="AI9" s="352">
        <v>44448</v>
      </c>
      <c r="AJ9" s="93">
        <v>903.1</v>
      </c>
      <c r="AK9" s="96" t="s">
        <v>395</v>
      </c>
      <c r="AL9" s="72">
        <v>38</v>
      </c>
      <c r="AM9" s="677">
        <f t="shared" ref="AM9:AM29" si="8">AL9*AJ9</f>
        <v>34317.800000000003</v>
      </c>
      <c r="AP9" s="95"/>
      <c r="AQ9" s="15">
        <v>2</v>
      </c>
      <c r="AR9" s="346">
        <v>938.93</v>
      </c>
      <c r="AS9" s="357">
        <v>44448</v>
      </c>
      <c r="AT9" s="346">
        <v>938.93</v>
      </c>
      <c r="AU9" s="345" t="s">
        <v>397</v>
      </c>
      <c r="AV9" s="287">
        <v>38</v>
      </c>
      <c r="AW9" s="349">
        <f t="shared" ref="AW9:AW29" si="9">AV9*AT9</f>
        <v>35679.339999999997</v>
      </c>
      <c r="AZ9" s="108"/>
      <c r="BA9" s="15">
        <v>2</v>
      </c>
      <c r="BB9" s="93">
        <v>918.5</v>
      </c>
      <c r="BC9" s="141">
        <v>44449</v>
      </c>
      <c r="BD9" s="93">
        <v>918.5</v>
      </c>
      <c r="BE9" s="96" t="s">
        <v>405</v>
      </c>
      <c r="BF9" s="411">
        <v>38</v>
      </c>
      <c r="BG9" s="696">
        <f t="shared" ref="BG9:BG29" si="10">BF9*BD9</f>
        <v>34903</v>
      </c>
      <c r="BJ9" s="95"/>
      <c r="BK9" s="15">
        <v>2</v>
      </c>
      <c r="BL9" s="93">
        <v>921.2</v>
      </c>
      <c r="BM9" s="141">
        <v>44449</v>
      </c>
      <c r="BN9" s="93">
        <v>921.2</v>
      </c>
      <c r="BO9" s="96" t="s">
        <v>410</v>
      </c>
      <c r="BP9" s="411">
        <v>38</v>
      </c>
      <c r="BQ9" s="1047">
        <f t="shared" ref="BQ9:BQ29" si="11">BP9*BN9</f>
        <v>35005.599999999999</v>
      </c>
      <c r="BT9" s="108"/>
      <c r="BU9" s="15">
        <v>2</v>
      </c>
      <c r="BV9" s="93">
        <v>894.9</v>
      </c>
      <c r="BW9" s="412">
        <v>44453</v>
      </c>
      <c r="BX9" s="93">
        <v>894.9</v>
      </c>
      <c r="BY9" s="413" t="s">
        <v>432</v>
      </c>
      <c r="BZ9" s="414">
        <v>37</v>
      </c>
      <c r="CA9" s="669">
        <f t="shared" ref="CA9:CA28" si="12">BZ9*BX9</f>
        <v>33111.299999999996</v>
      </c>
      <c r="CD9" s="95"/>
      <c r="CE9" s="15">
        <v>2</v>
      </c>
      <c r="CF9" s="93">
        <v>928.5</v>
      </c>
      <c r="CG9" s="412">
        <v>44453</v>
      </c>
      <c r="CH9" s="93">
        <v>928.5</v>
      </c>
      <c r="CI9" s="415" t="s">
        <v>428</v>
      </c>
      <c r="CJ9" s="414">
        <v>37</v>
      </c>
      <c r="CK9" s="669">
        <f t="shared" ref="CK9:CK29" si="13">CJ9*CH9</f>
        <v>34354.5</v>
      </c>
      <c r="CN9" s="95"/>
      <c r="CO9" s="15">
        <v>2</v>
      </c>
      <c r="CP9" s="93">
        <v>872.7</v>
      </c>
      <c r="CQ9" s="412">
        <v>44456</v>
      </c>
      <c r="CR9" s="93">
        <v>872.7</v>
      </c>
      <c r="CS9" s="415" t="s">
        <v>448</v>
      </c>
      <c r="CT9" s="414">
        <v>37</v>
      </c>
      <c r="CU9" s="682">
        <f>CT9*CR9</f>
        <v>32289.9</v>
      </c>
      <c r="CX9" s="95"/>
      <c r="CY9" s="15">
        <v>2</v>
      </c>
      <c r="CZ9" s="93">
        <v>962.97</v>
      </c>
      <c r="DA9" s="352">
        <v>44454</v>
      </c>
      <c r="DB9" s="93">
        <v>962.97</v>
      </c>
      <c r="DC9" s="96" t="s">
        <v>436</v>
      </c>
      <c r="DD9" s="72">
        <v>37</v>
      </c>
      <c r="DE9" s="669">
        <f t="shared" ref="DE9:DE29" si="14">DD9*DB9</f>
        <v>35629.89</v>
      </c>
      <c r="DH9" s="95"/>
      <c r="DI9" s="15">
        <v>2</v>
      </c>
      <c r="DJ9" s="93">
        <v>908.99</v>
      </c>
      <c r="DK9" s="412">
        <v>44456</v>
      </c>
      <c r="DL9" s="93">
        <v>908.99</v>
      </c>
      <c r="DM9" s="415" t="s">
        <v>454</v>
      </c>
      <c r="DN9" s="414">
        <v>37</v>
      </c>
      <c r="DO9" s="682">
        <f t="shared" ref="DO9:DO29" si="15">DN9*DL9</f>
        <v>33632.629999999997</v>
      </c>
      <c r="DR9" s="95"/>
      <c r="DS9" s="15">
        <v>2</v>
      </c>
      <c r="DT9" s="93">
        <v>931.2</v>
      </c>
      <c r="DU9" s="412">
        <v>44457</v>
      </c>
      <c r="DV9" s="93">
        <v>931.2</v>
      </c>
      <c r="DW9" s="415" t="s">
        <v>460</v>
      </c>
      <c r="DX9" s="414">
        <v>37</v>
      </c>
      <c r="DY9" s="669">
        <f t="shared" ref="DY9:DY29" si="16">DX9*DV9</f>
        <v>34454.400000000001</v>
      </c>
      <c r="EB9" s="95"/>
      <c r="EC9" s="15">
        <v>2</v>
      </c>
      <c r="ED9" s="70">
        <v>929.4</v>
      </c>
      <c r="EE9" s="368">
        <v>44460</v>
      </c>
      <c r="EF9" s="70">
        <v>929.4</v>
      </c>
      <c r="EG9" s="71" t="s">
        <v>472</v>
      </c>
      <c r="EH9" s="72">
        <v>34</v>
      </c>
      <c r="EI9" s="669">
        <f t="shared" ref="EI9:EI28" si="17">EH9*EF9</f>
        <v>31599.599999999999</v>
      </c>
      <c r="EL9" s="467"/>
      <c r="EM9" s="15">
        <v>2</v>
      </c>
      <c r="EN9" s="301">
        <v>891.3</v>
      </c>
      <c r="EO9" s="357">
        <v>44460</v>
      </c>
      <c r="EP9" s="301">
        <v>891.3</v>
      </c>
      <c r="EQ9" s="286" t="s">
        <v>475</v>
      </c>
      <c r="ER9" s="287">
        <v>34</v>
      </c>
      <c r="ES9" s="669">
        <f t="shared" ref="ES9:ES29" si="18">ER9*EP9</f>
        <v>30304.199999999997</v>
      </c>
      <c r="EV9" s="95"/>
      <c r="EW9" s="15">
        <v>2</v>
      </c>
      <c r="EX9" s="70">
        <v>897.2</v>
      </c>
      <c r="EY9" s="368">
        <v>44461</v>
      </c>
      <c r="EZ9" s="70">
        <v>897.2</v>
      </c>
      <c r="FA9" s="286" t="s">
        <v>481</v>
      </c>
      <c r="FB9" s="72">
        <v>35</v>
      </c>
      <c r="FC9" s="349">
        <f t="shared" ref="FC9:FC29" si="19">FB9*EZ9</f>
        <v>31402</v>
      </c>
      <c r="FF9" s="467"/>
      <c r="FG9" s="15">
        <v>2</v>
      </c>
      <c r="FH9" s="301">
        <v>865.4</v>
      </c>
      <c r="FI9" s="357">
        <v>44468</v>
      </c>
      <c r="FJ9" s="301">
        <v>865.4</v>
      </c>
      <c r="FK9" s="286" t="s">
        <v>521</v>
      </c>
      <c r="FL9" s="287">
        <v>37</v>
      </c>
      <c r="FM9" s="669">
        <f t="shared" ref="FM9:FM29" si="20">FL9*FJ9</f>
        <v>32019.8</v>
      </c>
      <c r="FP9" s="95" t="s">
        <v>41</v>
      </c>
      <c r="FQ9" s="15">
        <v>2</v>
      </c>
      <c r="FR9" s="93">
        <v>957.98</v>
      </c>
      <c r="FS9" s="352">
        <v>44462</v>
      </c>
      <c r="FT9" s="93">
        <v>957.98</v>
      </c>
      <c r="FU9" s="71" t="s">
        <v>489</v>
      </c>
      <c r="FV9" s="72">
        <v>35</v>
      </c>
      <c r="FW9" s="669">
        <f t="shared" ref="FW9:FW29" si="21">FV9*FT9</f>
        <v>33529.300000000003</v>
      </c>
      <c r="FZ9" s="95"/>
      <c r="GA9" s="15">
        <v>2</v>
      </c>
      <c r="GB9" s="285">
        <v>921.8</v>
      </c>
      <c r="GC9" s="568">
        <v>44464</v>
      </c>
      <c r="GD9" s="285">
        <v>921.8</v>
      </c>
      <c r="GE9" s="286" t="s">
        <v>510</v>
      </c>
      <c r="GF9" s="287">
        <v>35</v>
      </c>
      <c r="GG9" s="349">
        <f t="shared" ref="GG9:GG29" si="22">GF9*GD9</f>
        <v>32263</v>
      </c>
      <c r="GJ9" s="95"/>
      <c r="GK9" s="15">
        <v>2</v>
      </c>
      <c r="GL9" s="546">
        <v>870.4</v>
      </c>
      <c r="GM9" s="352">
        <v>44467</v>
      </c>
      <c r="GN9" s="546">
        <v>870.4</v>
      </c>
      <c r="GO9" s="96" t="s">
        <v>517</v>
      </c>
      <c r="GP9" s="72">
        <v>37</v>
      </c>
      <c r="GQ9" s="669">
        <f t="shared" ref="GQ9:GQ29" si="23">GP9*GN9</f>
        <v>32204.799999999999</v>
      </c>
      <c r="GT9" s="95"/>
      <c r="GU9" s="15">
        <v>2</v>
      </c>
      <c r="GV9" s="107">
        <v>965.24</v>
      </c>
      <c r="GW9" s="352">
        <v>44468</v>
      </c>
      <c r="GX9" s="107">
        <v>965.24</v>
      </c>
      <c r="GY9" s="96" t="s">
        <v>526</v>
      </c>
      <c r="GZ9" s="72">
        <v>37</v>
      </c>
      <c r="HA9" s="669">
        <f t="shared" ref="HA9:HA28" si="24">GZ9*GX9</f>
        <v>35713.879999999997</v>
      </c>
      <c r="HD9" s="95"/>
      <c r="HE9" s="15">
        <v>2</v>
      </c>
      <c r="HF9" s="93">
        <v>888.13</v>
      </c>
      <c r="HG9" s="352">
        <v>44469</v>
      </c>
      <c r="HH9" s="93">
        <v>888.13</v>
      </c>
      <c r="HI9" s="96" t="s">
        <v>534</v>
      </c>
      <c r="HJ9" s="72">
        <v>37</v>
      </c>
      <c r="HK9" s="669">
        <f t="shared" ref="HK9:HK28" si="25">HJ9*HH9</f>
        <v>32860.81</v>
      </c>
      <c r="HN9" s="95"/>
      <c r="HO9" s="15">
        <v>2</v>
      </c>
      <c r="HP9" s="301">
        <v>896.7</v>
      </c>
      <c r="HQ9" s="357">
        <v>44470</v>
      </c>
      <c r="HR9" s="301">
        <v>896.7</v>
      </c>
      <c r="HS9" s="417" t="s">
        <v>537</v>
      </c>
      <c r="HT9" s="287">
        <v>39</v>
      </c>
      <c r="HU9" s="669">
        <f t="shared" ref="HU9:HU29" si="26">HT9*HR9</f>
        <v>34971.300000000003</v>
      </c>
      <c r="HX9" s="108"/>
      <c r="HY9" s="15">
        <v>2</v>
      </c>
      <c r="HZ9" s="70">
        <v>934.4</v>
      </c>
      <c r="IA9" s="368">
        <v>44471</v>
      </c>
      <c r="IB9" s="70">
        <v>934.4</v>
      </c>
      <c r="IC9" s="71" t="s">
        <v>543</v>
      </c>
      <c r="ID9" s="72">
        <v>39</v>
      </c>
      <c r="IE9" s="669">
        <f t="shared" ref="IE9:IE29" si="27">ID9*IB9</f>
        <v>36441.599999999999</v>
      </c>
      <c r="IH9" s="108"/>
      <c r="II9" s="15">
        <v>2</v>
      </c>
      <c r="IJ9" s="70"/>
      <c r="IK9" s="368"/>
      <c r="IL9" s="70"/>
      <c r="IM9" s="71"/>
      <c r="IN9" s="72"/>
      <c r="IO9" s="669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69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69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69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69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69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69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69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69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>
        <v>44447</v>
      </c>
      <c r="P10" s="93">
        <v>927.14</v>
      </c>
      <c r="Q10" s="71" t="s">
        <v>392</v>
      </c>
      <c r="R10" s="72">
        <v>38</v>
      </c>
      <c r="S10" s="669">
        <f t="shared" ref="S10:S28" si="47">R10*P10</f>
        <v>35231.32</v>
      </c>
      <c r="T10" s="262"/>
      <c r="V10" s="95"/>
      <c r="W10" s="15">
        <v>3</v>
      </c>
      <c r="X10" s="301">
        <v>843.2</v>
      </c>
      <c r="Y10" s="357">
        <v>44448</v>
      </c>
      <c r="Z10" s="301">
        <v>843.2</v>
      </c>
      <c r="AA10" s="417" t="s">
        <v>398</v>
      </c>
      <c r="AB10" s="287">
        <v>38</v>
      </c>
      <c r="AC10" s="349">
        <f t="shared" si="7"/>
        <v>32041.600000000002</v>
      </c>
      <c r="AF10" s="95"/>
      <c r="AG10" s="15">
        <v>3</v>
      </c>
      <c r="AH10" s="93">
        <v>960.3</v>
      </c>
      <c r="AI10" s="352">
        <v>44448</v>
      </c>
      <c r="AJ10" s="93">
        <v>960.3</v>
      </c>
      <c r="AK10" s="96" t="s">
        <v>395</v>
      </c>
      <c r="AL10" s="72">
        <v>38</v>
      </c>
      <c r="AM10" s="677">
        <f t="shared" si="8"/>
        <v>36491.4</v>
      </c>
      <c r="AP10" s="95"/>
      <c r="AQ10" s="15">
        <v>3</v>
      </c>
      <c r="AR10" s="346">
        <v>918.97</v>
      </c>
      <c r="AS10" s="357">
        <v>44448</v>
      </c>
      <c r="AT10" s="346">
        <v>918.97</v>
      </c>
      <c r="AU10" s="345" t="s">
        <v>397</v>
      </c>
      <c r="AV10" s="287">
        <v>38</v>
      </c>
      <c r="AW10" s="349">
        <f t="shared" si="9"/>
        <v>34920.86</v>
      </c>
      <c r="AZ10" s="108"/>
      <c r="BA10" s="15">
        <v>3</v>
      </c>
      <c r="BB10" s="93">
        <v>906.7</v>
      </c>
      <c r="BC10" s="141">
        <v>44449</v>
      </c>
      <c r="BD10" s="93">
        <v>906.7</v>
      </c>
      <c r="BE10" s="96" t="s">
        <v>407</v>
      </c>
      <c r="BF10" s="411">
        <v>38</v>
      </c>
      <c r="BG10" s="696">
        <f t="shared" si="10"/>
        <v>34454.6</v>
      </c>
      <c r="BJ10" s="95"/>
      <c r="BK10" s="15">
        <v>3</v>
      </c>
      <c r="BL10" s="93">
        <v>924.9</v>
      </c>
      <c r="BM10" s="141">
        <v>44449</v>
      </c>
      <c r="BN10" s="93">
        <v>924.9</v>
      </c>
      <c r="BO10" s="96" t="s">
        <v>410</v>
      </c>
      <c r="BP10" s="411">
        <v>38</v>
      </c>
      <c r="BQ10" s="1047">
        <f t="shared" si="11"/>
        <v>35146.199999999997</v>
      </c>
      <c r="BT10" s="108"/>
      <c r="BU10" s="15">
        <v>3</v>
      </c>
      <c r="BV10" s="93">
        <v>904.9</v>
      </c>
      <c r="BW10" s="412">
        <v>44453</v>
      </c>
      <c r="BX10" s="93">
        <v>904.9</v>
      </c>
      <c r="BY10" s="413" t="s">
        <v>432</v>
      </c>
      <c r="BZ10" s="414">
        <v>37</v>
      </c>
      <c r="CA10" s="669">
        <f t="shared" si="12"/>
        <v>33481.299999999996</v>
      </c>
      <c r="CD10" s="95"/>
      <c r="CE10" s="15">
        <v>3</v>
      </c>
      <c r="CF10" s="93">
        <v>914</v>
      </c>
      <c r="CG10" s="412">
        <v>44453</v>
      </c>
      <c r="CH10" s="93">
        <v>914</v>
      </c>
      <c r="CI10" s="415" t="s">
        <v>428</v>
      </c>
      <c r="CJ10" s="414">
        <v>37</v>
      </c>
      <c r="CK10" s="669">
        <f t="shared" si="13"/>
        <v>33818</v>
      </c>
      <c r="CN10" s="95"/>
      <c r="CO10" s="15">
        <v>3</v>
      </c>
      <c r="CP10" s="93">
        <v>932.6</v>
      </c>
      <c r="CQ10" s="412">
        <v>44456</v>
      </c>
      <c r="CR10" s="93">
        <v>932.6</v>
      </c>
      <c r="CS10" s="415" t="s">
        <v>448</v>
      </c>
      <c r="CT10" s="414">
        <v>37</v>
      </c>
      <c r="CU10" s="682">
        <f t="shared" ref="CU10:CU30" si="48">CT10*CR10</f>
        <v>34506.200000000004</v>
      </c>
      <c r="CX10" s="95"/>
      <c r="CY10" s="15">
        <v>3</v>
      </c>
      <c r="CZ10" s="93">
        <v>950.72</v>
      </c>
      <c r="DA10" s="352">
        <v>44454</v>
      </c>
      <c r="DB10" s="93">
        <v>950.72</v>
      </c>
      <c r="DC10" s="96" t="s">
        <v>436</v>
      </c>
      <c r="DD10" s="72">
        <v>37</v>
      </c>
      <c r="DE10" s="669">
        <f t="shared" si="14"/>
        <v>35176.639999999999</v>
      </c>
      <c r="DH10" s="95"/>
      <c r="DI10" s="15">
        <v>3</v>
      </c>
      <c r="DJ10" s="93">
        <v>875.88</v>
      </c>
      <c r="DK10" s="412">
        <v>44456</v>
      </c>
      <c r="DL10" s="93">
        <v>875.88</v>
      </c>
      <c r="DM10" s="415" t="s">
        <v>454</v>
      </c>
      <c r="DN10" s="414">
        <v>37</v>
      </c>
      <c r="DO10" s="682">
        <f t="shared" si="15"/>
        <v>32407.56</v>
      </c>
      <c r="DR10" s="95"/>
      <c r="DS10" s="15">
        <v>3</v>
      </c>
      <c r="DT10" s="93">
        <v>939.4</v>
      </c>
      <c r="DU10" s="412">
        <v>44457</v>
      </c>
      <c r="DV10" s="93">
        <v>939.4</v>
      </c>
      <c r="DW10" s="415" t="s">
        <v>460</v>
      </c>
      <c r="DX10" s="414">
        <v>37</v>
      </c>
      <c r="DY10" s="669">
        <f t="shared" si="16"/>
        <v>34757.799999999996</v>
      </c>
      <c r="EB10" s="95"/>
      <c r="EC10" s="15">
        <v>3</v>
      </c>
      <c r="ED10" s="70">
        <v>920.3</v>
      </c>
      <c r="EE10" s="368">
        <v>44460</v>
      </c>
      <c r="EF10" s="70">
        <v>920.3</v>
      </c>
      <c r="EG10" s="71" t="s">
        <v>472</v>
      </c>
      <c r="EH10" s="72">
        <v>34</v>
      </c>
      <c r="EI10" s="669">
        <f t="shared" si="17"/>
        <v>31290.199999999997</v>
      </c>
      <c r="EL10" s="467"/>
      <c r="EM10" s="15">
        <v>3</v>
      </c>
      <c r="EN10" s="301">
        <v>930.3</v>
      </c>
      <c r="EO10" s="357">
        <v>44460</v>
      </c>
      <c r="EP10" s="301">
        <v>930.3</v>
      </c>
      <c r="EQ10" s="286" t="s">
        <v>475</v>
      </c>
      <c r="ER10" s="287">
        <v>34</v>
      </c>
      <c r="ES10" s="669">
        <f t="shared" si="18"/>
        <v>31630.199999999997</v>
      </c>
      <c r="EV10" s="95"/>
      <c r="EW10" s="15">
        <v>3</v>
      </c>
      <c r="EX10" s="70">
        <v>952.54</v>
      </c>
      <c r="EY10" s="368">
        <v>44461</v>
      </c>
      <c r="EZ10" s="70">
        <v>952.54</v>
      </c>
      <c r="FA10" s="286" t="s">
        <v>481</v>
      </c>
      <c r="FB10" s="72">
        <v>35</v>
      </c>
      <c r="FC10" s="349">
        <f t="shared" si="19"/>
        <v>33338.9</v>
      </c>
      <c r="FF10" s="467"/>
      <c r="FG10" s="15">
        <v>3</v>
      </c>
      <c r="FH10" s="301">
        <v>926.7</v>
      </c>
      <c r="FI10" s="357">
        <v>44468</v>
      </c>
      <c r="FJ10" s="301">
        <v>926.7</v>
      </c>
      <c r="FK10" s="286" t="s">
        <v>521</v>
      </c>
      <c r="FL10" s="287">
        <v>37</v>
      </c>
      <c r="FM10" s="669">
        <f t="shared" si="20"/>
        <v>34287.9</v>
      </c>
      <c r="FP10" s="95"/>
      <c r="FQ10" s="15">
        <v>3</v>
      </c>
      <c r="FR10" s="93">
        <v>952.99</v>
      </c>
      <c r="FS10" s="352">
        <v>44462</v>
      </c>
      <c r="FT10" s="93">
        <v>952.99</v>
      </c>
      <c r="FU10" s="71" t="s">
        <v>489</v>
      </c>
      <c r="FV10" s="72">
        <v>35</v>
      </c>
      <c r="FW10" s="669">
        <f t="shared" si="21"/>
        <v>33354.65</v>
      </c>
      <c r="FZ10" s="95"/>
      <c r="GA10" s="15">
        <v>3</v>
      </c>
      <c r="GB10" s="285">
        <v>903.1</v>
      </c>
      <c r="GC10" s="568">
        <v>44464</v>
      </c>
      <c r="GD10" s="285">
        <v>903.1</v>
      </c>
      <c r="GE10" s="286" t="s">
        <v>506</v>
      </c>
      <c r="GF10" s="287">
        <v>35</v>
      </c>
      <c r="GG10" s="349">
        <f t="shared" si="22"/>
        <v>31608.5</v>
      </c>
      <c r="GJ10" s="95"/>
      <c r="GK10" s="15">
        <v>3</v>
      </c>
      <c r="GL10" s="546">
        <v>907.2</v>
      </c>
      <c r="GM10" s="352">
        <v>44467</v>
      </c>
      <c r="GN10" s="546">
        <v>907.2</v>
      </c>
      <c r="GO10" s="96" t="s">
        <v>517</v>
      </c>
      <c r="GP10" s="72">
        <v>37</v>
      </c>
      <c r="GQ10" s="669">
        <f t="shared" si="23"/>
        <v>33566.400000000001</v>
      </c>
      <c r="GT10" s="95"/>
      <c r="GU10" s="15">
        <v>3</v>
      </c>
      <c r="GV10" s="93">
        <v>975.22</v>
      </c>
      <c r="GW10" s="352">
        <v>44468</v>
      </c>
      <c r="GX10" s="93">
        <v>975.22</v>
      </c>
      <c r="GY10" s="96" t="s">
        <v>526</v>
      </c>
      <c r="GZ10" s="72">
        <v>37</v>
      </c>
      <c r="HA10" s="669">
        <f t="shared" si="24"/>
        <v>36083.14</v>
      </c>
      <c r="HD10" s="95"/>
      <c r="HE10" s="15">
        <v>3</v>
      </c>
      <c r="HF10" s="93">
        <v>898.11</v>
      </c>
      <c r="HG10" s="352">
        <v>44469</v>
      </c>
      <c r="HH10" s="93">
        <v>898.11</v>
      </c>
      <c r="HI10" s="96" t="s">
        <v>534</v>
      </c>
      <c r="HJ10" s="72">
        <v>37</v>
      </c>
      <c r="HK10" s="669">
        <f t="shared" si="25"/>
        <v>33230.07</v>
      </c>
      <c r="HN10" s="95"/>
      <c r="HO10" s="15">
        <v>3</v>
      </c>
      <c r="HP10" s="301">
        <v>871.8</v>
      </c>
      <c r="HQ10" s="357">
        <v>44470</v>
      </c>
      <c r="HR10" s="301">
        <v>871.8</v>
      </c>
      <c r="HS10" s="417" t="s">
        <v>537</v>
      </c>
      <c r="HT10" s="287">
        <v>39</v>
      </c>
      <c r="HU10" s="669">
        <f t="shared" si="26"/>
        <v>34000.199999999997</v>
      </c>
      <c r="HX10" s="108"/>
      <c r="HY10" s="15">
        <v>3</v>
      </c>
      <c r="HZ10" s="70">
        <v>871.8</v>
      </c>
      <c r="IA10" s="368">
        <v>44471</v>
      </c>
      <c r="IB10" s="70">
        <v>871.8</v>
      </c>
      <c r="IC10" s="71" t="s">
        <v>543</v>
      </c>
      <c r="ID10" s="72">
        <v>39</v>
      </c>
      <c r="IE10" s="669">
        <f t="shared" si="27"/>
        <v>34000.199999999997</v>
      </c>
      <c r="IH10" s="108"/>
      <c r="II10" s="15">
        <v>3</v>
      </c>
      <c r="IJ10" s="70"/>
      <c r="IK10" s="368"/>
      <c r="IL10" s="70"/>
      <c r="IM10" s="71"/>
      <c r="IN10" s="72"/>
      <c r="IO10" s="669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69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69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69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69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69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69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69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69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>
        <v>44447</v>
      </c>
      <c r="P11" s="93">
        <v>959.34</v>
      </c>
      <c r="Q11" s="71" t="s">
        <v>392</v>
      </c>
      <c r="R11" s="72">
        <v>38</v>
      </c>
      <c r="S11" s="669">
        <f t="shared" si="47"/>
        <v>36454.92</v>
      </c>
      <c r="T11" s="262"/>
      <c r="U11" s="62"/>
      <c r="V11" s="108"/>
      <c r="W11" s="15">
        <v>4</v>
      </c>
      <c r="X11" s="301">
        <v>875.9</v>
      </c>
      <c r="Y11" s="357">
        <v>44448</v>
      </c>
      <c r="Z11" s="301">
        <v>875.9</v>
      </c>
      <c r="AA11" s="417" t="s">
        <v>398</v>
      </c>
      <c r="AB11" s="287">
        <v>38</v>
      </c>
      <c r="AC11" s="349">
        <f t="shared" si="7"/>
        <v>33284.199999999997</v>
      </c>
      <c r="AE11" s="62"/>
      <c r="AF11" s="108"/>
      <c r="AG11" s="15">
        <v>4</v>
      </c>
      <c r="AH11" s="93">
        <v>876.8</v>
      </c>
      <c r="AI11" s="352">
        <v>44448</v>
      </c>
      <c r="AJ11" s="93">
        <v>876.8</v>
      </c>
      <c r="AK11" s="96" t="s">
        <v>395</v>
      </c>
      <c r="AL11" s="72">
        <v>38</v>
      </c>
      <c r="AM11" s="677">
        <f t="shared" si="8"/>
        <v>33318.400000000001</v>
      </c>
      <c r="AO11" s="62"/>
      <c r="AP11" s="108"/>
      <c r="AQ11" s="15">
        <v>4</v>
      </c>
      <c r="AR11" s="346">
        <v>916.71</v>
      </c>
      <c r="AS11" s="357">
        <v>44448</v>
      </c>
      <c r="AT11" s="346">
        <v>916.71</v>
      </c>
      <c r="AU11" s="345" t="s">
        <v>397</v>
      </c>
      <c r="AV11" s="287">
        <v>38</v>
      </c>
      <c r="AW11" s="349">
        <f t="shared" si="9"/>
        <v>34834.980000000003</v>
      </c>
      <c r="AY11" s="62"/>
      <c r="AZ11" s="108"/>
      <c r="BA11" s="15">
        <v>4</v>
      </c>
      <c r="BB11" s="93">
        <v>909.4</v>
      </c>
      <c r="BC11" s="141">
        <v>44449</v>
      </c>
      <c r="BD11" s="93">
        <v>909.4</v>
      </c>
      <c r="BE11" s="96" t="s">
        <v>407</v>
      </c>
      <c r="BF11" s="411">
        <v>38</v>
      </c>
      <c r="BG11" s="696">
        <f t="shared" si="10"/>
        <v>34557.199999999997</v>
      </c>
      <c r="BI11" s="62"/>
      <c r="BJ11" s="108"/>
      <c r="BK11" s="15">
        <v>4</v>
      </c>
      <c r="BL11" s="93">
        <v>821.5</v>
      </c>
      <c r="BM11" s="141">
        <v>44449</v>
      </c>
      <c r="BN11" s="93">
        <v>821.5</v>
      </c>
      <c r="BO11" s="96" t="s">
        <v>411</v>
      </c>
      <c r="BP11" s="411">
        <v>38</v>
      </c>
      <c r="BQ11" s="1047">
        <f t="shared" si="11"/>
        <v>31217</v>
      </c>
      <c r="BS11" s="62"/>
      <c r="BT11" s="108"/>
      <c r="BU11" s="284">
        <v>4</v>
      </c>
      <c r="BV11" s="301">
        <v>898.6</v>
      </c>
      <c r="BW11" s="412">
        <v>44453</v>
      </c>
      <c r="BX11" s="301">
        <v>898.6</v>
      </c>
      <c r="BY11" s="413" t="s">
        <v>432</v>
      </c>
      <c r="BZ11" s="414">
        <v>37</v>
      </c>
      <c r="CA11" s="669">
        <f t="shared" si="12"/>
        <v>33248.200000000004</v>
      </c>
      <c r="CC11" s="62"/>
      <c r="CD11" s="108"/>
      <c r="CE11" s="15">
        <v>4</v>
      </c>
      <c r="CF11" s="93">
        <v>914</v>
      </c>
      <c r="CG11" s="412">
        <v>44453</v>
      </c>
      <c r="CH11" s="93">
        <v>914</v>
      </c>
      <c r="CI11" s="415" t="s">
        <v>428</v>
      </c>
      <c r="CJ11" s="414">
        <v>37</v>
      </c>
      <c r="CK11" s="669">
        <f t="shared" si="13"/>
        <v>33818</v>
      </c>
      <c r="CM11" s="62"/>
      <c r="CN11" s="95"/>
      <c r="CO11" s="15">
        <v>4</v>
      </c>
      <c r="CP11" s="93">
        <v>910.8</v>
      </c>
      <c r="CQ11" s="412">
        <v>44456</v>
      </c>
      <c r="CR11" s="93">
        <v>910.8</v>
      </c>
      <c r="CS11" s="415" t="s">
        <v>448</v>
      </c>
      <c r="CT11" s="414">
        <v>37</v>
      </c>
      <c r="CU11" s="682">
        <f t="shared" si="48"/>
        <v>33699.599999999999</v>
      </c>
      <c r="CW11" s="62"/>
      <c r="CX11" s="108"/>
      <c r="CY11" s="15">
        <v>4</v>
      </c>
      <c r="CZ11" s="93">
        <v>914.44</v>
      </c>
      <c r="DA11" s="352">
        <v>44454</v>
      </c>
      <c r="DB11" s="93">
        <v>914.44</v>
      </c>
      <c r="DC11" s="96" t="s">
        <v>436</v>
      </c>
      <c r="DD11" s="72">
        <v>37</v>
      </c>
      <c r="DE11" s="669">
        <f t="shared" si="14"/>
        <v>33834.28</v>
      </c>
      <c r="DG11" s="62"/>
      <c r="DH11" s="108"/>
      <c r="DI11" s="15">
        <v>4</v>
      </c>
      <c r="DJ11" s="93">
        <v>961.61</v>
      </c>
      <c r="DK11" s="412">
        <v>44456</v>
      </c>
      <c r="DL11" s="93">
        <v>961.61</v>
      </c>
      <c r="DM11" s="415" t="s">
        <v>452</v>
      </c>
      <c r="DN11" s="414">
        <v>37</v>
      </c>
      <c r="DO11" s="682">
        <f t="shared" si="15"/>
        <v>35579.57</v>
      </c>
      <c r="DQ11" s="62"/>
      <c r="DR11" s="108"/>
      <c r="DS11" s="15">
        <v>4</v>
      </c>
      <c r="DT11" s="93">
        <v>919.4</v>
      </c>
      <c r="DU11" s="412">
        <v>44457</v>
      </c>
      <c r="DV11" s="93">
        <v>919.4</v>
      </c>
      <c r="DW11" s="415" t="s">
        <v>460</v>
      </c>
      <c r="DX11" s="414">
        <v>37</v>
      </c>
      <c r="DY11" s="669">
        <f t="shared" si="16"/>
        <v>34017.799999999996</v>
      </c>
      <c r="EA11" s="62"/>
      <c r="EB11" s="108"/>
      <c r="EC11" s="15">
        <v>4</v>
      </c>
      <c r="ED11" s="70">
        <v>917.6</v>
      </c>
      <c r="EE11" s="368">
        <v>44460</v>
      </c>
      <c r="EF11" s="70">
        <v>917.6</v>
      </c>
      <c r="EG11" s="71" t="s">
        <v>472</v>
      </c>
      <c r="EH11" s="72">
        <v>34</v>
      </c>
      <c r="EI11" s="669">
        <f t="shared" si="17"/>
        <v>31198.400000000001</v>
      </c>
      <c r="EK11" s="62"/>
      <c r="EL11" s="467"/>
      <c r="EM11" s="15">
        <v>4</v>
      </c>
      <c r="EN11" s="301">
        <v>924</v>
      </c>
      <c r="EO11" s="357">
        <v>44460</v>
      </c>
      <c r="EP11" s="301">
        <v>924</v>
      </c>
      <c r="EQ11" s="286" t="s">
        <v>475</v>
      </c>
      <c r="ER11" s="287">
        <v>34</v>
      </c>
      <c r="ES11" s="669">
        <f t="shared" si="18"/>
        <v>31416</v>
      </c>
      <c r="EU11" s="62"/>
      <c r="EV11" s="108"/>
      <c r="EW11" s="15">
        <v>4</v>
      </c>
      <c r="EX11" s="70">
        <v>946.19</v>
      </c>
      <c r="EY11" s="368">
        <v>44461</v>
      </c>
      <c r="EZ11" s="70">
        <v>946.19</v>
      </c>
      <c r="FA11" s="286" t="s">
        <v>481</v>
      </c>
      <c r="FB11" s="72">
        <v>35</v>
      </c>
      <c r="FC11" s="349">
        <f t="shared" si="19"/>
        <v>33116.65</v>
      </c>
      <c r="FE11" s="62"/>
      <c r="FF11" s="467"/>
      <c r="FG11" s="15">
        <v>4</v>
      </c>
      <c r="FH11" s="301">
        <v>892.2</v>
      </c>
      <c r="FI11" s="357">
        <v>44468</v>
      </c>
      <c r="FJ11" s="301">
        <v>892.2</v>
      </c>
      <c r="FK11" s="286" t="s">
        <v>521</v>
      </c>
      <c r="FL11" s="287">
        <v>37</v>
      </c>
      <c r="FM11" s="669">
        <f t="shared" si="20"/>
        <v>33011.4</v>
      </c>
      <c r="FO11" s="62"/>
      <c r="FP11" s="108"/>
      <c r="FQ11" s="15">
        <v>4</v>
      </c>
      <c r="FR11" s="93">
        <v>943.92</v>
      </c>
      <c r="FS11" s="352">
        <v>44462</v>
      </c>
      <c r="FT11" s="93">
        <v>943.92</v>
      </c>
      <c r="FU11" s="71" t="s">
        <v>489</v>
      </c>
      <c r="FV11" s="72">
        <v>35</v>
      </c>
      <c r="FW11" s="669">
        <f t="shared" si="21"/>
        <v>33037.199999999997</v>
      </c>
      <c r="FY11" s="62"/>
      <c r="FZ11" s="108"/>
      <c r="GA11" s="15">
        <v>4</v>
      </c>
      <c r="GB11" s="285">
        <v>873.2</v>
      </c>
      <c r="GC11" s="568">
        <v>44464</v>
      </c>
      <c r="GD11" s="285">
        <v>873.2</v>
      </c>
      <c r="GE11" s="286" t="s">
        <v>506</v>
      </c>
      <c r="GF11" s="287">
        <v>35</v>
      </c>
      <c r="GG11" s="349">
        <f t="shared" si="22"/>
        <v>30562</v>
      </c>
      <c r="GI11" s="62"/>
      <c r="GJ11" s="108"/>
      <c r="GK11" s="15">
        <v>4</v>
      </c>
      <c r="GL11" s="546">
        <v>899.5</v>
      </c>
      <c r="GM11" s="352">
        <v>44467</v>
      </c>
      <c r="GN11" s="546">
        <v>899.5</v>
      </c>
      <c r="GO11" s="96" t="s">
        <v>517</v>
      </c>
      <c r="GP11" s="72">
        <v>37</v>
      </c>
      <c r="GQ11" s="669">
        <f t="shared" si="23"/>
        <v>33281.5</v>
      </c>
      <c r="GS11" s="62"/>
      <c r="GT11" s="108"/>
      <c r="GU11" s="15">
        <v>4</v>
      </c>
      <c r="GV11" s="93">
        <v>965.24</v>
      </c>
      <c r="GW11" s="352">
        <v>44468</v>
      </c>
      <c r="GX11" s="93">
        <v>965.24</v>
      </c>
      <c r="GY11" s="96" t="s">
        <v>526</v>
      </c>
      <c r="GZ11" s="72">
        <v>37</v>
      </c>
      <c r="HA11" s="669">
        <f t="shared" si="24"/>
        <v>35713.879999999997</v>
      </c>
      <c r="HC11" s="62"/>
      <c r="HD11" s="108"/>
      <c r="HE11" s="15">
        <v>4</v>
      </c>
      <c r="HF11" s="93">
        <v>961.16</v>
      </c>
      <c r="HG11" s="352">
        <v>44469</v>
      </c>
      <c r="HH11" s="93">
        <v>961.16</v>
      </c>
      <c r="HI11" s="96" t="s">
        <v>534</v>
      </c>
      <c r="HJ11" s="72">
        <v>37</v>
      </c>
      <c r="HK11" s="669">
        <f t="shared" si="25"/>
        <v>35562.92</v>
      </c>
      <c r="HM11" s="62"/>
      <c r="HN11" s="108"/>
      <c r="HO11" s="15">
        <v>4</v>
      </c>
      <c r="HP11" s="301">
        <v>919</v>
      </c>
      <c r="HQ11" s="357">
        <v>44470</v>
      </c>
      <c r="HR11" s="301">
        <v>919</v>
      </c>
      <c r="HS11" s="417" t="s">
        <v>537</v>
      </c>
      <c r="HT11" s="287">
        <v>39</v>
      </c>
      <c r="HU11" s="669">
        <f t="shared" si="26"/>
        <v>35841</v>
      </c>
      <c r="HW11" s="62"/>
      <c r="HX11" s="108"/>
      <c r="HY11" s="15">
        <v>4</v>
      </c>
      <c r="HZ11" s="70">
        <v>907.2</v>
      </c>
      <c r="IA11" s="368">
        <v>44471</v>
      </c>
      <c r="IB11" s="70">
        <v>907.2</v>
      </c>
      <c r="IC11" s="71" t="s">
        <v>543</v>
      </c>
      <c r="ID11" s="72">
        <v>39</v>
      </c>
      <c r="IE11" s="669">
        <f t="shared" si="27"/>
        <v>35380.800000000003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69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69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69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69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69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69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69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69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69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>
        <v>44447</v>
      </c>
      <c r="P12" s="93">
        <v>941.2</v>
      </c>
      <c r="Q12" s="71" t="s">
        <v>392</v>
      </c>
      <c r="R12" s="72">
        <v>38</v>
      </c>
      <c r="S12" s="669">
        <f t="shared" si="47"/>
        <v>35765.599999999999</v>
      </c>
      <c r="T12" s="262"/>
      <c r="V12" s="108"/>
      <c r="W12" s="15">
        <v>5</v>
      </c>
      <c r="X12" s="301">
        <v>840.5</v>
      </c>
      <c r="Y12" s="357">
        <v>44448</v>
      </c>
      <c r="Z12" s="301">
        <v>840.5</v>
      </c>
      <c r="AA12" s="417" t="s">
        <v>398</v>
      </c>
      <c r="AB12" s="287">
        <v>38</v>
      </c>
      <c r="AC12" s="349">
        <f t="shared" si="7"/>
        <v>31939</v>
      </c>
      <c r="AF12" s="108"/>
      <c r="AG12" s="15">
        <v>5</v>
      </c>
      <c r="AH12" s="93">
        <v>902.2</v>
      </c>
      <c r="AI12" s="352">
        <v>44448</v>
      </c>
      <c r="AJ12" s="93">
        <v>902.2</v>
      </c>
      <c r="AK12" s="96" t="s">
        <v>395</v>
      </c>
      <c r="AL12" s="72">
        <v>38</v>
      </c>
      <c r="AM12" s="677">
        <f t="shared" si="8"/>
        <v>34283.599999999999</v>
      </c>
      <c r="AP12" s="108"/>
      <c r="AQ12" s="15">
        <v>5</v>
      </c>
      <c r="AR12" s="346">
        <v>948.46</v>
      </c>
      <c r="AS12" s="357">
        <v>44448</v>
      </c>
      <c r="AT12" s="346">
        <v>948.46</v>
      </c>
      <c r="AU12" s="345" t="s">
        <v>397</v>
      </c>
      <c r="AV12" s="287">
        <v>38</v>
      </c>
      <c r="AW12" s="349">
        <f t="shared" si="9"/>
        <v>36041.480000000003</v>
      </c>
      <c r="AZ12" s="108"/>
      <c r="BA12" s="15">
        <v>5</v>
      </c>
      <c r="BB12" s="93">
        <v>931.2</v>
      </c>
      <c r="BC12" s="141">
        <v>44449</v>
      </c>
      <c r="BD12" s="93">
        <v>931.2</v>
      </c>
      <c r="BE12" s="96" t="s">
        <v>407</v>
      </c>
      <c r="BF12" s="411">
        <v>38</v>
      </c>
      <c r="BG12" s="696">
        <f t="shared" si="10"/>
        <v>35385.599999999999</v>
      </c>
      <c r="BJ12" s="108"/>
      <c r="BK12" s="15">
        <v>5</v>
      </c>
      <c r="BL12" s="93">
        <v>912.2</v>
      </c>
      <c r="BM12" s="141">
        <v>44449</v>
      </c>
      <c r="BN12" s="93">
        <v>912.2</v>
      </c>
      <c r="BO12" s="96" t="s">
        <v>411</v>
      </c>
      <c r="BP12" s="411">
        <v>38</v>
      </c>
      <c r="BQ12" s="1047">
        <f t="shared" si="11"/>
        <v>34663.599999999999</v>
      </c>
      <c r="BT12" s="108"/>
      <c r="BU12" s="284">
        <v>5</v>
      </c>
      <c r="BV12" s="301">
        <v>897.7</v>
      </c>
      <c r="BW12" s="412">
        <v>44453</v>
      </c>
      <c r="BX12" s="301">
        <v>897.7</v>
      </c>
      <c r="BY12" s="413" t="s">
        <v>432</v>
      </c>
      <c r="BZ12" s="414">
        <v>37</v>
      </c>
      <c r="CA12" s="669">
        <f t="shared" si="12"/>
        <v>33214.9</v>
      </c>
      <c r="CD12" s="108"/>
      <c r="CE12" s="15">
        <v>5</v>
      </c>
      <c r="CF12" s="93">
        <v>904</v>
      </c>
      <c r="CG12" s="412">
        <v>44453</v>
      </c>
      <c r="CH12" s="93">
        <v>904</v>
      </c>
      <c r="CI12" s="415" t="s">
        <v>428</v>
      </c>
      <c r="CJ12" s="414">
        <v>37</v>
      </c>
      <c r="CK12" s="669">
        <f t="shared" si="13"/>
        <v>33448</v>
      </c>
      <c r="CN12" s="95"/>
      <c r="CO12" s="15">
        <v>5</v>
      </c>
      <c r="CP12" s="93">
        <v>938</v>
      </c>
      <c r="CQ12" s="412">
        <v>44455</v>
      </c>
      <c r="CR12" s="93">
        <v>938</v>
      </c>
      <c r="CS12" s="415" t="s">
        <v>444</v>
      </c>
      <c r="CT12" s="414">
        <v>37</v>
      </c>
      <c r="CU12" s="682">
        <f t="shared" si="48"/>
        <v>34706</v>
      </c>
      <c r="CX12" s="108"/>
      <c r="CY12" s="15">
        <v>5</v>
      </c>
      <c r="CZ12" s="93">
        <v>945.28</v>
      </c>
      <c r="DA12" s="352">
        <v>44454</v>
      </c>
      <c r="DB12" s="93">
        <v>945.28</v>
      </c>
      <c r="DC12" s="96" t="s">
        <v>436</v>
      </c>
      <c r="DD12" s="72">
        <v>37</v>
      </c>
      <c r="DE12" s="669">
        <f t="shared" si="14"/>
        <v>34975.360000000001</v>
      </c>
      <c r="DH12" s="108"/>
      <c r="DI12" s="15">
        <v>5</v>
      </c>
      <c r="DJ12" s="93">
        <v>918.52</v>
      </c>
      <c r="DK12" s="412">
        <v>44456</v>
      </c>
      <c r="DL12" s="93">
        <v>918.52</v>
      </c>
      <c r="DM12" s="415" t="s">
        <v>452</v>
      </c>
      <c r="DN12" s="414">
        <v>37</v>
      </c>
      <c r="DO12" s="682">
        <f t="shared" si="15"/>
        <v>33985.24</v>
      </c>
      <c r="DR12" s="108"/>
      <c r="DS12" s="15">
        <v>5</v>
      </c>
      <c r="DT12" s="93">
        <v>914</v>
      </c>
      <c r="DU12" s="412">
        <v>44457</v>
      </c>
      <c r="DV12" s="93">
        <v>914</v>
      </c>
      <c r="DW12" s="415" t="s">
        <v>460</v>
      </c>
      <c r="DX12" s="414">
        <v>37</v>
      </c>
      <c r="DY12" s="669">
        <f t="shared" si="16"/>
        <v>33818</v>
      </c>
      <c r="EB12" s="108"/>
      <c r="EC12" s="15">
        <v>5</v>
      </c>
      <c r="ED12" s="70">
        <v>914.9</v>
      </c>
      <c r="EE12" s="368">
        <v>44460</v>
      </c>
      <c r="EF12" s="70">
        <v>914.9</v>
      </c>
      <c r="EG12" s="71" t="s">
        <v>472</v>
      </c>
      <c r="EH12" s="72">
        <v>34</v>
      </c>
      <c r="EI12" s="669">
        <f t="shared" si="17"/>
        <v>31106.6</v>
      </c>
      <c r="EL12" s="467"/>
      <c r="EM12" s="15">
        <v>5</v>
      </c>
      <c r="EN12" s="301">
        <v>918.5</v>
      </c>
      <c r="EO12" s="357">
        <v>44460</v>
      </c>
      <c r="EP12" s="301">
        <v>918.5</v>
      </c>
      <c r="EQ12" s="286" t="s">
        <v>475</v>
      </c>
      <c r="ER12" s="287">
        <v>34</v>
      </c>
      <c r="ES12" s="669">
        <f t="shared" si="18"/>
        <v>31229</v>
      </c>
      <c r="EV12" s="108"/>
      <c r="EW12" s="15">
        <v>5</v>
      </c>
      <c r="EX12" s="70">
        <v>944.37</v>
      </c>
      <c r="EY12" s="368">
        <v>44461</v>
      </c>
      <c r="EZ12" s="70">
        <v>944.37</v>
      </c>
      <c r="FA12" s="286" t="s">
        <v>481</v>
      </c>
      <c r="FB12" s="72">
        <v>35</v>
      </c>
      <c r="FC12" s="349">
        <f t="shared" si="19"/>
        <v>33052.949999999997</v>
      </c>
      <c r="FF12" s="467"/>
      <c r="FG12" s="15">
        <v>5</v>
      </c>
      <c r="FH12" s="301">
        <v>925.8</v>
      </c>
      <c r="FI12" s="357">
        <v>44468</v>
      </c>
      <c r="FJ12" s="301">
        <v>925.8</v>
      </c>
      <c r="FK12" s="286" t="s">
        <v>521</v>
      </c>
      <c r="FL12" s="287">
        <v>37</v>
      </c>
      <c r="FM12" s="669">
        <f t="shared" si="20"/>
        <v>34254.6</v>
      </c>
      <c r="FN12" s="76" t="s">
        <v>41</v>
      </c>
      <c r="FP12" s="108"/>
      <c r="FQ12" s="15">
        <v>5</v>
      </c>
      <c r="FR12" s="93">
        <v>918.52</v>
      </c>
      <c r="FS12" s="352">
        <v>44462</v>
      </c>
      <c r="FT12" s="93">
        <v>918.52</v>
      </c>
      <c r="FU12" s="71" t="s">
        <v>489</v>
      </c>
      <c r="FV12" s="72">
        <v>35</v>
      </c>
      <c r="FW12" s="669">
        <f t="shared" si="21"/>
        <v>32148.2</v>
      </c>
      <c r="FZ12" s="108"/>
      <c r="GA12" s="15">
        <v>5</v>
      </c>
      <c r="GB12" s="285">
        <v>896.7</v>
      </c>
      <c r="GC12" s="568">
        <v>44464</v>
      </c>
      <c r="GD12" s="285">
        <v>896.7</v>
      </c>
      <c r="GE12" s="286" t="s">
        <v>503</v>
      </c>
      <c r="GF12" s="287">
        <v>35</v>
      </c>
      <c r="GG12" s="349">
        <f t="shared" si="22"/>
        <v>31384.5</v>
      </c>
      <c r="GJ12" s="108"/>
      <c r="GK12" s="15">
        <v>5</v>
      </c>
      <c r="GL12" s="546">
        <v>893.1</v>
      </c>
      <c r="GM12" s="352">
        <v>44467</v>
      </c>
      <c r="GN12" s="546">
        <v>893.1</v>
      </c>
      <c r="GO12" s="96" t="s">
        <v>517</v>
      </c>
      <c r="GP12" s="72">
        <v>37</v>
      </c>
      <c r="GQ12" s="669">
        <f t="shared" si="23"/>
        <v>33044.700000000004</v>
      </c>
      <c r="GT12" s="108"/>
      <c r="GU12" s="15">
        <v>5</v>
      </c>
      <c r="GV12" s="93">
        <v>911.26</v>
      </c>
      <c r="GW12" s="352">
        <v>44468</v>
      </c>
      <c r="GX12" s="93">
        <v>911.26</v>
      </c>
      <c r="GY12" s="96" t="s">
        <v>526</v>
      </c>
      <c r="GZ12" s="72">
        <v>37</v>
      </c>
      <c r="HA12" s="669">
        <f t="shared" si="24"/>
        <v>33716.620000000003</v>
      </c>
      <c r="HD12" s="108"/>
      <c r="HE12" s="15">
        <v>5</v>
      </c>
      <c r="HF12" s="93">
        <v>903.55</v>
      </c>
      <c r="HG12" s="352">
        <v>44469</v>
      </c>
      <c r="HH12" s="93">
        <v>903.55</v>
      </c>
      <c r="HI12" s="96" t="s">
        <v>534</v>
      </c>
      <c r="HJ12" s="72">
        <v>37</v>
      </c>
      <c r="HK12" s="669">
        <f t="shared" si="25"/>
        <v>33431.35</v>
      </c>
      <c r="HN12" s="108"/>
      <c r="HO12" s="15">
        <v>5</v>
      </c>
      <c r="HP12" s="301">
        <v>869.5</v>
      </c>
      <c r="HQ12" s="357">
        <v>44470</v>
      </c>
      <c r="HR12" s="301">
        <v>869.5</v>
      </c>
      <c r="HS12" s="417" t="s">
        <v>537</v>
      </c>
      <c r="HT12" s="287">
        <v>39</v>
      </c>
      <c r="HU12" s="669">
        <f t="shared" si="26"/>
        <v>33910.5</v>
      </c>
      <c r="HX12" s="108"/>
      <c r="HY12" s="15">
        <v>5</v>
      </c>
      <c r="HZ12" s="70">
        <v>903.6</v>
      </c>
      <c r="IA12" s="368">
        <v>44471</v>
      </c>
      <c r="IB12" s="70">
        <v>903.6</v>
      </c>
      <c r="IC12" s="71" t="s">
        <v>543</v>
      </c>
      <c r="ID12" s="72">
        <v>39</v>
      </c>
      <c r="IE12" s="669">
        <f t="shared" si="27"/>
        <v>35240.400000000001</v>
      </c>
      <c r="IH12" s="108"/>
      <c r="II12" s="15">
        <v>5</v>
      </c>
      <c r="IJ12" s="70"/>
      <c r="IK12" s="368"/>
      <c r="IL12" s="70"/>
      <c r="IM12" s="71"/>
      <c r="IN12" s="72"/>
      <c r="IO12" s="669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69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69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69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69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69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69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69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69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>
        <v>44447</v>
      </c>
      <c r="P13" s="93">
        <v>935.76</v>
      </c>
      <c r="Q13" s="71" t="s">
        <v>392</v>
      </c>
      <c r="R13" s="72">
        <v>38</v>
      </c>
      <c r="S13" s="669">
        <f t="shared" si="47"/>
        <v>35558.879999999997</v>
      </c>
      <c r="T13" s="262"/>
      <c r="V13" s="108"/>
      <c r="W13" s="15">
        <v>6</v>
      </c>
      <c r="X13" s="301">
        <v>889.5</v>
      </c>
      <c r="Y13" s="357">
        <v>44448</v>
      </c>
      <c r="Z13" s="301">
        <v>889.5</v>
      </c>
      <c r="AA13" s="417" t="s">
        <v>398</v>
      </c>
      <c r="AB13" s="287">
        <v>38</v>
      </c>
      <c r="AC13" s="349">
        <f t="shared" si="7"/>
        <v>33801</v>
      </c>
      <c r="AF13" s="108"/>
      <c r="AG13" s="15">
        <v>6</v>
      </c>
      <c r="AH13" s="93">
        <v>845</v>
      </c>
      <c r="AI13" s="352">
        <v>44448</v>
      </c>
      <c r="AJ13" s="93">
        <v>845</v>
      </c>
      <c r="AK13" s="96" t="s">
        <v>395</v>
      </c>
      <c r="AL13" s="72">
        <v>38</v>
      </c>
      <c r="AM13" s="677">
        <f t="shared" si="8"/>
        <v>32110</v>
      </c>
      <c r="AP13" s="108"/>
      <c r="AQ13" s="15">
        <v>6</v>
      </c>
      <c r="AR13" s="346">
        <v>910.35</v>
      </c>
      <c r="AS13" s="357">
        <v>44448</v>
      </c>
      <c r="AT13" s="346">
        <v>910.35</v>
      </c>
      <c r="AU13" s="345" t="s">
        <v>397</v>
      </c>
      <c r="AV13" s="287">
        <v>38</v>
      </c>
      <c r="AW13" s="349">
        <f t="shared" si="9"/>
        <v>34593.300000000003</v>
      </c>
      <c r="AZ13" s="108"/>
      <c r="BA13" s="15">
        <v>6</v>
      </c>
      <c r="BB13" s="93">
        <v>924</v>
      </c>
      <c r="BC13" s="141">
        <v>44449</v>
      </c>
      <c r="BD13" s="93">
        <v>924</v>
      </c>
      <c r="BE13" s="96" t="s">
        <v>407</v>
      </c>
      <c r="BF13" s="411">
        <v>38</v>
      </c>
      <c r="BG13" s="696">
        <f t="shared" si="10"/>
        <v>35112</v>
      </c>
      <c r="BJ13" s="225"/>
      <c r="BK13" s="15">
        <v>6</v>
      </c>
      <c r="BL13" s="93">
        <v>873.2</v>
      </c>
      <c r="BM13" s="141">
        <v>44449</v>
      </c>
      <c r="BN13" s="93">
        <v>873.2</v>
      </c>
      <c r="BO13" s="96" t="s">
        <v>410</v>
      </c>
      <c r="BP13" s="411">
        <v>38</v>
      </c>
      <c r="BQ13" s="1047">
        <f t="shared" si="11"/>
        <v>33181.599999999999</v>
      </c>
      <c r="BT13" s="108"/>
      <c r="BU13" s="284">
        <v>6</v>
      </c>
      <c r="BV13" s="301">
        <v>900.4</v>
      </c>
      <c r="BW13" s="412">
        <v>44453</v>
      </c>
      <c r="BX13" s="301">
        <v>900.4</v>
      </c>
      <c r="BY13" s="413" t="s">
        <v>432</v>
      </c>
      <c r="BZ13" s="414">
        <v>37</v>
      </c>
      <c r="CA13" s="669">
        <f t="shared" si="12"/>
        <v>33314.799999999996</v>
      </c>
      <c r="CD13" s="108"/>
      <c r="CE13" s="15">
        <v>6</v>
      </c>
      <c r="CF13" s="93">
        <v>894</v>
      </c>
      <c r="CG13" s="412">
        <v>44453</v>
      </c>
      <c r="CH13" s="93">
        <v>894</v>
      </c>
      <c r="CI13" s="415" t="s">
        <v>428</v>
      </c>
      <c r="CJ13" s="414">
        <v>37</v>
      </c>
      <c r="CK13" s="669">
        <f t="shared" si="13"/>
        <v>33078</v>
      </c>
      <c r="CN13" s="95"/>
      <c r="CO13" s="15">
        <v>6</v>
      </c>
      <c r="CP13" s="93">
        <v>930.8</v>
      </c>
      <c r="CQ13" s="412">
        <v>44456</v>
      </c>
      <c r="CR13" s="93">
        <v>930.8</v>
      </c>
      <c r="CS13" s="415" t="s">
        <v>448</v>
      </c>
      <c r="CT13" s="414">
        <v>37</v>
      </c>
      <c r="CU13" s="682">
        <f t="shared" si="48"/>
        <v>34439.599999999999</v>
      </c>
      <c r="CX13" s="108"/>
      <c r="CY13" s="15">
        <v>6</v>
      </c>
      <c r="CZ13" s="93">
        <v>975.22</v>
      </c>
      <c r="DA13" s="352">
        <v>44454</v>
      </c>
      <c r="DB13" s="93">
        <v>975.22</v>
      </c>
      <c r="DC13" s="96" t="s">
        <v>436</v>
      </c>
      <c r="DD13" s="72">
        <v>37</v>
      </c>
      <c r="DE13" s="669">
        <f t="shared" si="14"/>
        <v>36083.14</v>
      </c>
      <c r="DH13" s="108"/>
      <c r="DI13" s="15">
        <v>6</v>
      </c>
      <c r="DJ13" s="93">
        <v>945.28</v>
      </c>
      <c r="DK13" s="412">
        <v>44456</v>
      </c>
      <c r="DL13" s="93">
        <v>945.28</v>
      </c>
      <c r="DM13" s="415" t="s">
        <v>452</v>
      </c>
      <c r="DN13" s="414">
        <v>37</v>
      </c>
      <c r="DO13" s="682">
        <f t="shared" si="15"/>
        <v>34975.360000000001</v>
      </c>
      <c r="DR13" s="108"/>
      <c r="DS13" s="15">
        <v>6</v>
      </c>
      <c r="DT13" s="93">
        <v>931.2</v>
      </c>
      <c r="DU13" s="412">
        <v>44457</v>
      </c>
      <c r="DV13" s="93">
        <v>931.2</v>
      </c>
      <c r="DW13" s="415" t="s">
        <v>460</v>
      </c>
      <c r="DX13" s="414">
        <v>37</v>
      </c>
      <c r="DY13" s="669">
        <f t="shared" si="16"/>
        <v>34454.400000000001</v>
      </c>
      <c r="EB13" s="108"/>
      <c r="EC13" s="15">
        <v>6</v>
      </c>
      <c r="ED13" s="70">
        <v>903.1</v>
      </c>
      <c r="EE13" s="368">
        <v>44460</v>
      </c>
      <c r="EF13" s="70">
        <v>903.1</v>
      </c>
      <c r="EG13" s="71" t="s">
        <v>472</v>
      </c>
      <c r="EH13" s="72">
        <v>34</v>
      </c>
      <c r="EI13" s="669">
        <f t="shared" si="17"/>
        <v>30705.4</v>
      </c>
      <c r="EL13" s="467"/>
      <c r="EM13" s="15">
        <v>6</v>
      </c>
      <c r="EN13" s="301">
        <v>933</v>
      </c>
      <c r="EO13" s="357">
        <v>44460</v>
      </c>
      <c r="EP13" s="301">
        <v>933</v>
      </c>
      <c r="EQ13" s="286" t="s">
        <v>475</v>
      </c>
      <c r="ER13" s="287">
        <v>34</v>
      </c>
      <c r="ES13" s="669">
        <f t="shared" si="18"/>
        <v>31722</v>
      </c>
      <c r="EV13" s="108"/>
      <c r="EW13" s="15">
        <v>6</v>
      </c>
      <c r="EX13" s="70">
        <v>948.91</v>
      </c>
      <c r="EY13" s="368">
        <v>44461</v>
      </c>
      <c r="EZ13" s="70">
        <v>948.91</v>
      </c>
      <c r="FA13" s="286" t="s">
        <v>481</v>
      </c>
      <c r="FB13" s="72">
        <v>35</v>
      </c>
      <c r="FC13" s="349">
        <f t="shared" si="19"/>
        <v>33211.85</v>
      </c>
      <c r="FF13" s="467"/>
      <c r="FG13" s="15">
        <v>6</v>
      </c>
      <c r="FH13" s="301">
        <v>900.4</v>
      </c>
      <c r="FI13" s="357">
        <v>44468</v>
      </c>
      <c r="FJ13" s="301">
        <v>900.4</v>
      </c>
      <c r="FK13" s="286" t="s">
        <v>521</v>
      </c>
      <c r="FL13" s="287">
        <v>37</v>
      </c>
      <c r="FM13" s="669">
        <f t="shared" si="20"/>
        <v>33314.799999999996</v>
      </c>
      <c r="FP13" s="108"/>
      <c r="FQ13" s="15">
        <v>6</v>
      </c>
      <c r="FR13" s="93">
        <v>967.05</v>
      </c>
      <c r="FS13" s="352">
        <v>44462</v>
      </c>
      <c r="FT13" s="93">
        <v>967.05</v>
      </c>
      <c r="FU13" s="71" t="s">
        <v>489</v>
      </c>
      <c r="FV13" s="72">
        <v>35</v>
      </c>
      <c r="FW13" s="669">
        <f t="shared" si="21"/>
        <v>33846.75</v>
      </c>
      <c r="FZ13" s="108"/>
      <c r="GA13" s="15">
        <v>6</v>
      </c>
      <c r="GB13" s="70">
        <v>924</v>
      </c>
      <c r="GC13" s="568">
        <v>44464</v>
      </c>
      <c r="GD13" s="70">
        <v>924</v>
      </c>
      <c r="GE13" s="286" t="s">
        <v>506</v>
      </c>
      <c r="GF13" s="287">
        <v>35</v>
      </c>
      <c r="GG13" s="349">
        <f t="shared" si="22"/>
        <v>32340</v>
      </c>
      <c r="GJ13" s="108"/>
      <c r="GK13" s="15">
        <v>6</v>
      </c>
      <c r="GL13" s="546">
        <v>880.9</v>
      </c>
      <c r="GM13" s="352">
        <v>44467</v>
      </c>
      <c r="GN13" s="546">
        <v>880.9</v>
      </c>
      <c r="GO13" s="96" t="s">
        <v>517</v>
      </c>
      <c r="GP13" s="72">
        <v>37</v>
      </c>
      <c r="GQ13" s="669">
        <f t="shared" si="23"/>
        <v>32593.3</v>
      </c>
      <c r="GT13" s="108"/>
      <c r="GU13" s="15">
        <v>6</v>
      </c>
      <c r="GV13" s="93">
        <v>887.22</v>
      </c>
      <c r="GW13" s="352">
        <v>44468</v>
      </c>
      <c r="GX13" s="93">
        <v>887.22</v>
      </c>
      <c r="GY13" s="96" t="s">
        <v>526</v>
      </c>
      <c r="GZ13" s="72">
        <v>37</v>
      </c>
      <c r="HA13" s="669">
        <f t="shared" si="24"/>
        <v>32827.14</v>
      </c>
      <c r="HD13" s="108"/>
      <c r="HE13" s="15">
        <v>6</v>
      </c>
      <c r="HF13" s="93">
        <v>933.03</v>
      </c>
      <c r="HG13" s="352">
        <v>44469</v>
      </c>
      <c r="HH13" s="93">
        <v>933.03</v>
      </c>
      <c r="HI13" s="96" t="s">
        <v>534</v>
      </c>
      <c r="HJ13" s="72">
        <v>37</v>
      </c>
      <c r="HK13" s="669">
        <f t="shared" si="25"/>
        <v>34522.11</v>
      </c>
      <c r="HN13" s="108"/>
      <c r="HO13" s="15">
        <v>6</v>
      </c>
      <c r="HP13" s="301">
        <v>930.8</v>
      </c>
      <c r="HQ13" s="357">
        <v>44470</v>
      </c>
      <c r="HR13" s="301">
        <v>930.8</v>
      </c>
      <c r="HS13" s="417" t="s">
        <v>537</v>
      </c>
      <c r="HT13" s="287">
        <v>39</v>
      </c>
      <c r="HU13" s="669">
        <f t="shared" si="26"/>
        <v>36301.199999999997</v>
      </c>
      <c r="HX13" s="108"/>
      <c r="HY13" s="15">
        <v>6</v>
      </c>
      <c r="HZ13" s="70">
        <v>888.1</v>
      </c>
      <c r="IA13" s="368">
        <v>44471</v>
      </c>
      <c r="IB13" s="70">
        <v>888.1</v>
      </c>
      <c r="IC13" s="71" t="s">
        <v>543</v>
      </c>
      <c r="ID13" s="72">
        <v>39</v>
      </c>
      <c r="IE13" s="669">
        <f t="shared" si="27"/>
        <v>34635.9</v>
      </c>
      <c r="IH13" s="108"/>
      <c r="II13" s="15">
        <v>6</v>
      </c>
      <c r="IJ13" s="70"/>
      <c r="IK13" s="368"/>
      <c r="IL13" s="70"/>
      <c r="IM13" s="71"/>
      <c r="IN13" s="72"/>
      <c r="IO13" s="669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69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69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69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69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69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69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69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69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>
        <v>44447</v>
      </c>
      <c r="P14" s="93">
        <v>960.25</v>
      </c>
      <c r="Q14" s="71" t="s">
        <v>392</v>
      </c>
      <c r="R14" s="72">
        <v>38</v>
      </c>
      <c r="S14" s="669">
        <f t="shared" si="47"/>
        <v>36489.5</v>
      </c>
      <c r="T14" s="262"/>
      <c r="V14" s="108"/>
      <c r="W14" s="15">
        <v>7</v>
      </c>
      <c r="X14" s="301">
        <v>896.7</v>
      </c>
      <c r="Y14" s="357">
        <v>44448</v>
      </c>
      <c r="Z14" s="301">
        <v>896.7</v>
      </c>
      <c r="AA14" s="417" t="s">
        <v>398</v>
      </c>
      <c r="AB14" s="287">
        <v>38</v>
      </c>
      <c r="AC14" s="349">
        <f t="shared" si="7"/>
        <v>34074.6</v>
      </c>
      <c r="AF14" s="108"/>
      <c r="AG14" s="15">
        <v>7</v>
      </c>
      <c r="AH14" s="93">
        <v>924</v>
      </c>
      <c r="AI14" s="352">
        <v>44448</v>
      </c>
      <c r="AJ14" s="93">
        <v>924</v>
      </c>
      <c r="AK14" s="96" t="s">
        <v>395</v>
      </c>
      <c r="AL14" s="72">
        <v>38</v>
      </c>
      <c r="AM14" s="677">
        <f t="shared" si="8"/>
        <v>35112</v>
      </c>
      <c r="AP14" s="108"/>
      <c r="AQ14" s="15">
        <v>7</v>
      </c>
      <c r="AR14" s="346">
        <v>907.63</v>
      </c>
      <c r="AS14" s="357">
        <v>44448</v>
      </c>
      <c r="AT14" s="346">
        <v>907.63</v>
      </c>
      <c r="AU14" s="345" t="s">
        <v>397</v>
      </c>
      <c r="AV14" s="287">
        <v>38</v>
      </c>
      <c r="AW14" s="349">
        <f t="shared" si="9"/>
        <v>34489.94</v>
      </c>
      <c r="AZ14" s="108"/>
      <c r="BA14" s="15">
        <v>7</v>
      </c>
      <c r="BB14" s="93">
        <v>890.4</v>
      </c>
      <c r="BC14" s="141">
        <v>44449</v>
      </c>
      <c r="BD14" s="93">
        <v>890.4</v>
      </c>
      <c r="BE14" s="96" t="s">
        <v>405</v>
      </c>
      <c r="BF14" s="411">
        <v>38</v>
      </c>
      <c r="BG14" s="696">
        <f t="shared" si="10"/>
        <v>33835.199999999997</v>
      </c>
      <c r="BJ14" s="108"/>
      <c r="BK14" s="15">
        <v>7</v>
      </c>
      <c r="BL14" s="93">
        <v>881.3</v>
      </c>
      <c r="BM14" s="141">
        <v>44449</v>
      </c>
      <c r="BN14" s="93">
        <v>881.3</v>
      </c>
      <c r="BO14" s="96" t="s">
        <v>410</v>
      </c>
      <c r="BP14" s="411">
        <v>38</v>
      </c>
      <c r="BQ14" s="1047">
        <f t="shared" si="11"/>
        <v>33489.4</v>
      </c>
      <c r="BT14" s="108"/>
      <c r="BU14" s="284">
        <v>7</v>
      </c>
      <c r="BV14" s="301">
        <v>901.3</v>
      </c>
      <c r="BW14" s="412">
        <v>44453</v>
      </c>
      <c r="BX14" s="301">
        <v>901.3</v>
      </c>
      <c r="BY14" s="413" t="s">
        <v>432</v>
      </c>
      <c r="BZ14" s="414">
        <v>37</v>
      </c>
      <c r="CA14" s="669">
        <f t="shared" si="12"/>
        <v>33348.1</v>
      </c>
      <c r="CD14" s="108"/>
      <c r="CE14" s="15">
        <v>7</v>
      </c>
      <c r="CF14" s="93">
        <v>830.5</v>
      </c>
      <c r="CG14" s="412">
        <v>44453</v>
      </c>
      <c r="CH14" s="93">
        <v>830.5</v>
      </c>
      <c r="CI14" s="415" t="s">
        <v>428</v>
      </c>
      <c r="CJ14" s="414">
        <v>37</v>
      </c>
      <c r="CK14" s="669">
        <f t="shared" si="13"/>
        <v>30728.5</v>
      </c>
      <c r="CN14" s="95"/>
      <c r="CO14" s="15">
        <v>7</v>
      </c>
      <c r="CP14" s="93">
        <v>930.8</v>
      </c>
      <c r="CQ14" s="412">
        <v>44455</v>
      </c>
      <c r="CR14" s="93">
        <v>930.8</v>
      </c>
      <c r="CS14" s="415" t="s">
        <v>444</v>
      </c>
      <c r="CT14" s="414">
        <v>37</v>
      </c>
      <c r="CU14" s="682">
        <f t="shared" si="48"/>
        <v>34439.599999999999</v>
      </c>
      <c r="CX14" s="108"/>
      <c r="CY14" s="15">
        <v>7</v>
      </c>
      <c r="CZ14" s="93">
        <v>939.38</v>
      </c>
      <c r="DA14" s="352">
        <v>44454</v>
      </c>
      <c r="DB14" s="93">
        <v>939.38</v>
      </c>
      <c r="DC14" s="96" t="s">
        <v>436</v>
      </c>
      <c r="DD14" s="72">
        <v>37</v>
      </c>
      <c r="DE14" s="669">
        <f t="shared" si="14"/>
        <v>34757.06</v>
      </c>
      <c r="DH14" s="108"/>
      <c r="DI14" s="15">
        <v>7</v>
      </c>
      <c r="DJ14" s="93">
        <v>931.67</v>
      </c>
      <c r="DK14" s="412">
        <v>44456</v>
      </c>
      <c r="DL14" s="93">
        <v>931.67</v>
      </c>
      <c r="DM14" s="415" t="s">
        <v>452</v>
      </c>
      <c r="DN14" s="414">
        <v>37</v>
      </c>
      <c r="DO14" s="682">
        <f t="shared" si="15"/>
        <v>34471.79</v>
      </c>
      <c r="DR14" s="108"/>
      <c r="DS14" s="15">
        <v>7</v>
      </c>
      <c r="DT14" s="93">
        <v>925.8</v>
      </c>
      <c r="DU14" s="412">
        <v>44457</v>
      </c>
      <c r="DV14" s="93">
        <v>925.8</v>
      </c>
      <c r="DW14" s="415" t="s">
        <v>460</v>
      </c>
      <c r="DX14" s="414">
        <v>37</v>
      </c>
      <c r="DY14" s="669">
        <f t="shared" si="16"/>
        <v>34254.6</v>
      </c>
      <c r="EB14" s="108"/>
      <c r="EC14" s="15">
        <v>7</v>
      </c>
      <c r="ED14" s="70">
        <v>923.1</v>
      </c>
      <c r="EE14" s="368">
        <v>44460</v>
      </c>
      <c r="EF14" s="70">
        <v>923.1</v>
      </c>
      <c r="EG14" s="71" t="s">
        <v>472</v>
      </c>
      <c r="EH14" s="72">
        <v>34</v>
      </c>
      <c r="EI14" s="669">
        <f t="shared" si="17"/>
        <v>31385.4</v>
      </c>
      <c r="EL14" s="467"/>
      <c r="EM14" s="15">
        <v>7</v>
      </c>
      <c r="EN14" s="301">
        <v>924</v>
      </c>
      <c r="EO14" s="357">
        <v>44460</v>
      </c>
      <c r="EP14" s="301">
        <v>924</v>
      </c>
      <c r="EQ14" s="286" t="s">
        <v>475</v>
      </c>
      <c r="ER14" s="287">
        <v>34</v>
      </c>
      <c r="ES14" s="669">
        <f t="shared" si="18"/>
        <v>31416</v>
      </c>
      <c r="EV14" s="108"/>
      <c r="EW14" s="15">
        <v>7</v>
      </c>
      <c r="EX14" s="70">
        <v>960.7</v>
      </c>
      <c r="EY14" s="368">
        <v>44461</v>
      </c>
      <c r="EZ14" s="70">
        <v>960.7</v>
      </c>
      <c r="FA14" s="286" t="s">
        <v>481</v>
      </c>
      <c r="FB14" s="72">
        <v>35</v>
      </c>
      <c r="FC14" s="349">
        <f t="shared" si="19"/>
        <v>33624.5</v>
      </c>
      <c r="FF14" s="467"/>
      <c r="FG14" s="15">
        <v>7</v>
      </c>
      <c r="FH14" s="301">
        <v>931.2</v>
      </c>
      <c r="FI14" s="357">
        <v>44468</v>
      </c>
      <c r="FJ14" s="301">
        <v>931.2</v>
      </c>
      <c r="FK14" s="286" t="s">
        <v>521</v>
      </c>
      <c r="FL14" s="287">
        <v>37</v>
      </c>
      <c r="FM14" s="669">
        <f t="shared" si="20"/>
        <v>34454.400000000001</v>
      </c>
      <c r="FP14" s="108"/>
      <c r="FQ14" s="15">
        <v>7</v>
      </c>
      <c r="FR14" s="93">
        <v>913.53</v>
      </c>
      <c r="FS14" s="352">
        <v>44462</v>
      </c>
      <c r="FT14" s="93">
        <v>913.53</v>
      </c>
      <c r="FU14" s="71" t="s">
        <v>489</v>
      </c>
      <c r="FV14" s="72">
        <v>35</v>
      </c>
      <c r="FW14" s="669">
        <f t="shared" si="21"/>
        <v>31973.55</v>
      </c>
      <c r="FZ14" s="108"/>
      <c r="GA14" s="15">
        <v>7</v>
      </c>
      <c r="GB14" s="70">
        <v>868.6</v>
      </c>
      <c r="GC14" s="568">
        <v>44464</v>
      </c>
      <c r="GD14" s="70">
        <v>868.6</v>
      </c>
      <c r="GE14" s="286" t="s">
        <v>506</v>
      </c>
      <c r="GF14" s="287">
        <v>35</v>
      </c>
      <c r="GG14" s="349">
        <f t="shared" si="22"/>
        <v>30401</v>
      </c>
      <c r="GJ14" s="108"/>
      <c r="GK14" s="15">
        <v>7</v>
      </c>
      <c r="GL14" s="546">
        <v>935.3</v>
      </c>
      <c r="GM14" s="352">
        <v>44467</v>
      </c>
      <c r="GN14" s="546">
        <v>935.3</v>
      </c>
      <c r="GO14" s="96" t="s">
        <v>517</v>
      </c>
      <c r="GP14" s="72">
        <v>37</v>
      </c>
      <c r="GQ14" s="669">
        <f t="shared" si="23"/>
        <v>34606.1</v>
      </c>
      <c r="GT14" s="108"/>
      <c r="GU14" s="15">
        <v>7</v>
      </c>
      <c r="GV14" s="93">
        <v>958.89</v>
      </c>
      <c r="GW14" s="352">
        <v>44468</v>
      </c>
      <c r="GX14" s="1071">
        <v>958.89</v>
      </c>
      <c r="GY14" s="1072" t="s">
        <v>527</v>
      </c>
      <c r="GZ14" s="72">
        <v>37</v>
      </c>
      <c r="HA14" s="669">
        <f t="shared" si="24"/>
        <v>35478.93</v>
      </c>
      <c r="HD14" s="108"/>
      <c r="HE14" s="15">
        <v>7</v>
      </c>
      <c r="HF14" s="93">
        <v>857.28</v>
      </c>
      <c r="HG14" s="352">
        <v>44469</v>
      </c>
      <c r="HH14" s="93">
        <v>857.28</v>
      </c>
      <c r="HI14" s="96" t="s">
        <v>534</v>
      </c>
      <c r="HJ14" s="72">
        <v>37</v>
      </c>
      <c r="HK14" s="669">
        <f t="shared" si="25"/>
        <v>31719.360000000001</v>
      </c>
      <c r="HN14" s="108"/>
      <c r="HO14" s="15">
        <v>7</v>
      </c>
      <c r="HP14" s="301">
        <v>930.8</v>
      </c>
      <c r="HQ14" s="357">
        <v>44470</v>
      </c>
      <c r="HR14" s="301">
        <v>930.8</v>
      </c>
      <c r="HS14" s="417" t="s">
        <v>537</v>
      </c>
      <c r="HT14" s="287">
        <v>39</v>
      </c>
      <c r="HU14" s="669">
        <f t="shared" si="26"/>
        <v>36301.199999999997</v>
      </c>
      <c r="HX14" s="108"/>
      <c r="HY14" s="15">
        <v>7</v>
      </c>
      <c r="HZ14" s="70">
        <v>866.4</v>
      </c>
      <c r="IA14" s="368">
        <v>44471</v>
      </c>
      <c r="IB14" s="70">
        <v>866.4</v>
      </c>
      <c r="IC14" s="71" t="s">
        <v>543</v>
      </c>
      <c r="ID14" s="72">
        <v>39</v>
      </c>
      <c r="IE14" s="669">
        <f t="shared" si="27"/>
        <v>33789.599999999999</v>
      </c>
      <c r="IH14" s="108"/>
      <c r="II14" s="15">
        <v>7</v>
      </c>
      <c r="IJ14" s="70"/>
      <c r="IK14" s="368"/>
      <c r="IL14" s="70"/>
      <c r="IM14" s="71"/>
      <c r="IN14" s="72"/>
      <c r="IO14" s="669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69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69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69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69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69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69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69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69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>
        <v>44447</v>
      </c>
      <c r="P15" s="93">
        <v>948</v>
      </c>
      <c r="Q15" s="71" t="s">
        <v>392</v>
      </c>
      <c r="R15" s="72">
        <v>38</v>
      </c>
      <c r="S15" s="669">
        <f t="shared" si="47"/>
        <v>36024</v>
      </c>
      <c r="T15" s="262"/>
      <c r="V15" s="108"/>
      <c r="W15" s="15">
        <v>8</v>
      </c>
      <c r="X15" s="301">
        <v>856.8</v>
      </c>
      <c r="Y15" s="357">
        <v>44448</v>
      </c>
      <c r="Z15" s="301">
        <v>856.8</v>
      </c>
      <c r="AA15" s="417" t="s">
        <v>398</v>
      </c>
      <c r="AB15" s="287">
        <v>38</v>
      </c>
      <c r="AC15" s="349">
        <f t="shared" si="7"/>
        <v>32558.399999999998</v>
      </c>
      <c r="AF15" s="108"/>
      <c r="AG15" s="15">
        <v>8</v>
      </c>
      <c r="AH15" s="93">
        <v>876.8</v>
      </c>
      <c r="AI15" s="352">
        <v>44448</v>
      </c>
      <c r="AJ15" s="93">
        <v>876.8</v>
      </c>
      <c r="AK15" s="96" t="s">
        <v>395</v>
      </c>
      <c r="AL15" s="72">
        <v>38</v>
      </c>
      <c r="AM15" s="677">
        <f t="shared" si="8"/>
        <v>33318.400000000001</v>
      </c>
      <c r="AP15" s="108"/>
      <c r="AQ15" s="15">
        <v>8</v>
      </c>
      <c r="AR15" s="346">
        <v>931.67</v>
      </c>
      <c r="AS15" s="357">
        <v>44448</v>
      </c>
      <c r="AT15" s="346">
        <v>931.67</v>
      </c>
      <c r="AU15" s="345" t="s">
        <v>397</v>
      </c>
      <c r="AV15" s="287">
        <v>38</v>
      </c>
      <c r="AW15" s="349">
        <f t="shared" si="9"/>
        <v>35403.46</v>
      </c>
      <c r="AZ15" s="108"/>
      <c r="BA15" s="15">
        <v>8</v>
      </c>
      <c r="BB15" s="93">
        <v>912.2</v>
      </c>
      <c r="BC15" s="141">
        <v>44449</v>
      </c>
      <c r="BD15" s="93">
        <v>912.2</v>
      </c>
      <c r="BE15" s="96" t="s">
        <v>407</v>
      </c>
      <c r="BF15" s="411">
        <v>38</v>
      </c>
      <c r="BG15" s="696">
        <f t="shared" si="10"/>
        <v>34663.599999999999</v>
      </c>
      <c r="BJ15" s="108"/>
      <c r="BK15" s="15">
        <v>8</v>
      </c>
      <c r="BL15" s="93">
        <v>901.3</v>
      </c>
      <c r="BM15" s="141">
        <v>44449</v>
      </c>
      <c r="BN15" s="93">
        <v>901.3</v>
      </c>
      <c r="BO15" s="96" t="s">
        <v>410</v>
      </c>
      <c r="BP15" s="411">
        <v>38</v>
      </c>
      <c r="BQ15" s="1047">
        <f t="shared" si="11"/>
        <v>34249.4</v>
      </c>
      <c r="BT15" s="108"/>
      <c r="BU15" s="284">
        <v>8</v>
      </c>
      <c r="BV15" s="301">
        <v>904.9</v>
      </c>
      <c r="BW15" s="412">
        <v>44453</v>
      </c>
      <c r="BX15" s="301">
        <v>904.9</v>
      </c>
      <c r="BY15" s="413" t="s">
        <v>432</v>
      </c>
      <c r="BZ15" s="414">
        <v>37</v>
      </c>
      <c r="CA15" s="669">
        <f t="shared" si="12"/>
        <v>33481.299999999996</v>
      </c>
      <c r="CD15" s="108"/>
      <c r="CE15" s="15">
        <v>8</v>
      </c>
      <c r="CF15" s="93">
        <v>913.1</v>
      </c>
      <c r="CG15" s="412">
        <v>44453</v>
      </c>
      <c r="CH15" s="93">
        <v>913.1</v>
      </c>
      <c r="CI15" s="415" t="s">
        <v>428</v>
      </c>
      <c r="CJ15" s="414">
        <v>37</v>
      </c>
      <c r="CK15" s="669">
        <f t="shared" si="13"/>
        <v>33784.700000000004</v>
      </c>
      <c r="CN15" s="95"/>
      <c r="CO15" s="15">
        <v>8</v>
      </c>
      <c r="CP15" s="93">
        <v>888.1</v>
      </c>
      <c r="CQ15" s="412">
        <v>44456</v>
      </c>
      <c r="CR15" s="93">
        <v>888.1</v>
      </c>
      <c r="CS15" s="415" t="s">
        <v>448</v>
      </c>
      <c r="CT15" s="414">
        <v>37</v>
      </c>
      <c r="CU15" s="682">
        <f t="shared" si="48"/>
        <v>32859.700000000004</v>
      </c>
      <c r="CX15" s="108"/>
      <c r="CY15" s="15">
        <v>8</v>
      </c>
      <c r="CZ15" s="93">
        <v>903.55</v>
      </c>
      <c r="DA15" s="352">
        <v>44454</v>
      </c>
      <c r="DB15" s="93">
        <v>903.55</v>
      </c>
      <c r="DC15" s="96" t="s">
        <v>436</v>
      </c>
      <c r="DD15" s="72">
        <v>37</v>
      </c>
      <c r="DE15" s="669">
        <f t="shared" si="14"/>
        <v>33431.35</v>
      </c>
      <c r="DH15" s="108"/>
      <c r="DI15" s="15">
        <v>8</v>
      </c>
      <c r="DJ15" s="93">
        <v>934.85</v>
      </c>
      <c r="DK15" s="412">
        <v>44456</v>
      </c>
      <c r="DL15" s="93">
        <v>934.85</v>
      </c>
      <c r="DM15" s="415" t="s">
        <v>452</v>
      </c>
      <c r="DN15" s="414">
        <v>37</v>
      </c>
      <c r="DO15" s="682">
        <f t="shared" si="15"/>
        <v>34589.450000000004</v>
      </c>
      <c r="DR15" s="108"/>
      <c r="DS15" s="15">
        <v>8</v>
      </c>
      <c r="DT15" s="93">
        <v>933</v>
      </c>
      <c r="DU15" s="412">
        <v>44457</v>
      </c>
      <c r="DV15" s="93">
        <v>933</v>
      </c>
      <c r="DW15" s="415" t="s">
        <v>460</v>
      </c>
      <c r="DX15" s="414">
        <v>37</v>
      </c>
      <c r="DY15" s="669">
        <f t="shared" si="16"/>
        <v>34521</v>
      </c>
      <c r="EB15" s="108"/>
      <c r="EC15" s="15">
        <v>8</v>
      </c>
      <c r="ED15" s="70">
        <v>925.8</v>
      </c>
      <c r="EE15" s="368">
        <v>44460</v>
      </c>
      <c r="EF15" s="70">
        <v>925.8</v>
      </c>
      <c r="EG15" s="71" t="s">
        <v>471</v>
      </c>
      <c r="EH15" s="72">
        <v>34</v>
      </c>
      <c r="EI15" s="669">
        <f t="shared" si="17"/>
        <v>31477.199999999997</v>
      </c>
      <c r="EL15" s="467"/>
      <c r="EM15" s="15">
        <v>8</v>
      </c>
      <c r="EN15" s="301">
        <v>934.8</v>
      </c>
      <c r="EO15" s="357">
        <v>44460</v>
      </c>
      <c r="EP15" s="301">
        <v>934.8</v>
      </c>
      <c r="EQ15" s="286" t="s">
        <v>475</v>
      </c>
      <c r="ER15" s="287">
        <v>34</v>
      </c>
      <c r="ES15" s="669">
        <f t="shared" si="18"/>
        <v>31783.199999999997</v>
      </c>
      <c r="EV15" s="108"/>
      <c r="EW15" s="15">
        <v>8</v>
      </c>
      <c r="EX15" s="70">
        <v>944.37</v>
      </c>
      <c r="EY15" s="368">
        <v>44461</v>
      </c>
      <c r="EZ15" s="70">
        <v>944.37</v>
      </c>
      <c r="FA15" s="286" t="s">
        <v>481</v>
      </c>
      <c r="FB15" s="72">
        <v>35</v>
      </c>
      <c r="FC15" s="349">
        <f t="shared" si="19"/>
        <v>33052.949999999997</v>
      </c>
      <c r="FF15" s="467"/>
      <c r="FG15" s="15">
        <v>8</v>
      </c>
      <c r="FH15" s="301">
        <v>928.5</v>
      </c>
      <c r="FI15" s="357">
        <v>44468</v>
      </c>
      <c r="FJ15" s="301">
        <v>928.5</v>
      </c>
      <c r="FK15" s="286" t="s">
        <v>521</v>
      </c>
      <c r="FL15" s="287">
        <v>37</v>
      </c>
      <c r="FM15" s="669">
        <f t="shared" si="20"/>
        <v>34354.5</v>
      </c>
      <c r="FP15" s="108"/>
      <c r="FQ15" s="15">
        <v>8</v>
      </c>
      <c r="FR15" s="93">
        <v>932.58</v>
      </c>
      <c r="FS15" s="352">
        <v>44462</v>
      </c>
      <c r="FT15" s="93">
        <v>932.58</v>
      </c>
      <c r="FU15" s="71" t="s">
        <v>489</v>
      </c>
      <c r="FV15" s="72">
        <v>35</v>
      </c>
      <c r="FW15" s="669">
        <f t="shared" si="21"/>
        <v>32640.300000000003</v>
      </c>
      <c r="FZ15" s="108"/>
      <c r="GA15" s="15">
        <v>8</v>
      </c>
      <c r="GB15" s="70">
        <v>880.4</v>
      </c>
      <c r="GC15" s="568">
        <v>44464</v>
      </c>
      <c r="GD15" s="70">
        <v>880.4</v>
      </c>
      <c r="GE15" s="286" t="s">
        <v>506</v>
      </c>
      <c r="GF15" s="287">
        <v>35</v>
      </c>
      <c r="GG15" s="349">
        <f t="shared" si="22"/>
        <v>30814</v>
      </c>
      <c r="GJ15" s="108"/>
      <c r="GK15" s="15">
        <v>8</v>
      </c>
      <c r="GL15" s="546">
        <v>923.1</v>
      </c>
      <c r="GM15" s="352">
        <v>44467</v>
      </c>
      <c r="GN15" s="546">
        <v>923.1</v>
      </c>
      <c r="GO15" s="96" t="s">
        <v>517</v>
      </c>
      <c r="GP15" s="72">
        <v>37</v>
      </c>
      <c r="GQ15" s="669">
        <f t="shared" si="23"/>
        <v>34154.700000000004</v>
      </c>
      <c r="GT15" s="108"/>
      <c r="GU15" s="15">
        <v>8</v>
      </c>
      <c r="GV15" s="93">
        <v>904.46</v>
      </c>
      <c r="GW15" s="352">
        <v>44468</v>
      </c>
      <c r="GX15" s="93">
        <v>904.46</v>
      </c>
      <c r="GY15" s="96" t="s">
        <v>526</v>
      </c>
      <c r="GZ15" s="72">
        <v>37</v>
      </c>
      <c r="HA15" s="669">
        <f t="shared" si="24"/>
        <v>33465.020000000004</v>
      </c>
      <c r="HD15" s="108"/>
      <c r="HE15" s="15">
        <v>8</v>
      </c>
      <c r="HF15" s="93">
        <v>918.07</v>
      </c>
      <c r="HG15" s="352">
        <v>44469</v>
      </c>
      <c r="HH15" s="93">
        <v>918.07</v>
      </c>
      <c r="HI15" s="96" t="s">
        <v>534</v>
      </c>
      <c r="HJ15" s="72">
        <v>37</v>
      </c>
      <c r="HK15" s="669">
        <f t="shared" si="25"/>
        <v>33968.590000000004</v>
      </c>
      <c r="HN15" s="108"/>
      <c r="HO15" s="15">
        <v>8</v>
      </c>
      <c r="HP15" s="301">
        <v>936.2</v>
      </c>
      <c r="HQ15" s="357">
        <v>44470</v>
      </c>
      <c r="HR15" s="301">
        <v>936.2</v>
      </c>
      <c r="HS15" s="417" t="s">
        <v>537</v>
      </c>
      <c r="HT15" s="287">
        <v>39</v>
      </c>
      <c r="HU15" s="669">
        <f t="shared" si="26"/>
        <v>36511.800000000003</v>
      </c>
      <c r="HX15" s="95"/>
      <c r="HY15" s="15">
        <v>8</v>
      </c>
      <c r="HZ15" s="70">
        <v>865.4</v>
      </c>
      <c r="IA15" s="368">
        <v>44471</v>
      </c>
      <c r="IB15" s="70">
        <v>865.4</v>
      </c>
      <c r="IC15" s="71" t="s">
        <v>543</v>
      </c>
      <c r="ID15" s="72">
        <v>39</v>
      </c>
      <c r="IE15" s="669">
        <f t="shared" si="27"/>
        <v>33750.6</v>
      </c>
      <c r="IH15" s="95"/>
      <c r="II15" s="15">
        <v>8</v>
      </c>
      <c r="IJ15" s="70"/>
      <c r="IK15" s="368"/>
      <c r="IL15" s="70"/>
      <c r="IM15" s="71"/>
      <c r="IN15" s="72"/>
      <c r="IO15" s="669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69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69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69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69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69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69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69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69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>
        <v>44447</v>
      </c>
      <c r="P16" s="93">
        <v>974.31</v>
      </c>
      <c r="Q16" s="71" t="s">
        <v>392</v>
      </c>
      <c r="R16" s="72">
        <v>38</v>
      </c>
      <c r="S16" s="669">
        <f t="shared" si="47"/>
        <v>37023.78</v>
      </c>
      <c r="T16" s="262"/>
      <c r="V16" s="108"/>
      <c r="W16" s="15">
        <v>9</v>
      </c>
      <c r="X16" s="301">
        <v>882.2</v>
      </c>
      <c r="Y16" s="357">
        <v>44448</v>
      </c>
      <c r="Z16" s="301">
        <v>882.2</v>
      </c>
      <c r="AA16" s="417" t="s">
        <v>398</v>
      </c>
      <c r="AB16" s="287">
        <v>38</v>
      </c>
      <c r="AC16" s="349">
        <f t="shared" si="7"/>
        <v>33523.599999999999</v>
      </c>
      <c r="AF16" s="108"/>
      <c r="AG16" s="15">
        <v>9</v>
      </c>
      <c r="AH16" s="93">
        <v>892.2</v>
      </c>
      <c r="AI16" s="352">
        <v>44448</v>
      </c>
      <c r="AJ16" s="93">
        <v>892.2</v>
      </c>
      <c r="AK16" s="96" t="s">
        <v>395</v>
      </c>
      <c r="AL16" s="72">
        <v>38</v>
      </c>
      <c r="AM16" s="677">
        <f t="shared" si="8"/>
        <v>33903.599999999999</v>
      </c>
      <c r="AP16" s="108"/>
      <c r="AQ16" s="15">
        <v>9</v>
      </c>
      <c r="AR16" s="346">
        <v>917.61</v>
      </c>
      <c r="AS16" s="357">
        <v>44448</v>
      </c>
      <c r="AT16" s="346">
        <v>917.61</v>
      </c>
      <c r="AU16" s="345" t="s">
        <v>397</v>
      </c>
      <c r="AV16" s="287">
        <v>38</v>
      </c>
      <c r="AW16" s="349">
        <f t="shared" si="9"/>
        <v>34869.18</v>
      </c>
      <c r="AZ16" s="108"/>
      <c r="BA16" s="15">
        <v>9</v>
      </c>
      <c r="BB16" s="93">
        <v>920.3</v>
      </c>
      <c r="BC16" s="141">
        <v>44449</v>
      </c>
      <c r="BD16" s="93">
        <v>920.3</v>
      </c>
      <c r="BE16" s="96" t="s">
        <v>407</v>
      </c>
      <c r="BF16" s="411">
        <v>38</v>
      </c>
      <c r="BG16" s="696">
        <f t="shared" si="10"/>
        <v>34971.4</v>
      </c>
      <c r="BJ16" s="108"/>
      <c r="BK16" s="15">
        <v>9</v>
      </c>
      <c r="BL16" s="93">
        <v>913.1</v>
      </c>
      <c r="BM16" s="141">
        <v>44449</v>
      </c>
      <c r="BN16" s="93">
        <v>913.1</v>
      </c>
      <c r="BO16" s="96" t="s">
        <v>408</v>
      </c>
      <c r="BP16" s="411">
        <v>38</v>
      </c>
      <c r="BQ16" s="1047">
        <f t="shared" si="11"/>
        <v>34697.800000000003</v>
      </c>
      <c r="BT16" s="108"/>
      <c r="BU16" s="284">
        <v>9</v>
      </c>
      <c r="BV16" s="301">
        <v>866.8</v>
      </c>
      <c r="BW16" s="412">
        <v>44453</v>
      </c>
      <c r="BX16" s="301">
        <v>866.8</v>
      </c>
      <c r="BY16" s="413" t="s">
        <v>432</v>
      </c>
      <c r="BZ16" s="414">
        <v>37</v>
      </c>
      <c r="CA16" s="669">
        <f t="shared" si="12"/>
        <v>32071.599999999999</v>
      </c>
      <c r="CD16" s="108"/>
      <c r="CE16" s="15">
        <v>9</v>
      </c>
      <c r="CF16" s="93">
        <v>924.9</v>
      </c>
      <c r="CG16" s="412">
        <v>44453</v>
      </c>
      <c r="CH16" s="93">
        <v>924.9</v>
      </c>
      <c r="CI16" s="415" t="s">
        <v>428</v>
      </c>
      <c r="CJ16" s="414">
        <v>37</v>
      </c>
      <c r="CK16" s="669">
        <f t="shared" si="13"/>
        <v>34221.299999999996</v>
      </c>
      <c r="CN16" s="95"/>
      <c r="CO16" s="15">
        <v>9</v>
      </c>
      <c r="CP16" s="93">
        <v>905.4</v>
      </c>
      <c r="CQ16" s="412">
        <v>44456</v>
      </c>
      <c r="CR16" s="93">
        <v>905.4</v>
      </c>
      <c r="CS16" s="415" t="s">
        <v>448</v>
      </c>
      <c r="CT16" s="414">
        <v>37</v>
      </c>
      <c r="CU16" s="682">
        <f t="shared" si="48"/>
        <v>33499.799999999996</v>
      </c>
      <c r="CX16" s="108"/>
      <c r="CY16" s="15">
        <v>9</v>
      </c>
      <c r="CZ16" s="93">
        <v>952.54</v>
      </c>
      <c r="DA16" s="352">
        <v>44454</v>
      </c>
      <c r="DB16" s="93">
        <v>952.54</v>
      </c>
      <c r="DC16" s="96" t="s">
        <v>436</v>
      </c>
      <c r="DD16" s="72">
        <v>37</v>
      </c>
      <c r="DE16" s="669">
        <f t="shared" si="14"/>
        <v>35243.979999999996</v>
      </c>
      <c r="DH16" s="108"/>
      <c r="DI16" s="15">
        <v>9</v>
      </c>
      <c r="DJ16" s="93">
        <v>928.04</v>
      </c>
      <c r="DK16" s="412">
        <v>44456</v>
      </c>
      <c r="DL16" s="93">
        <v>928.04</v>
      </c>
      <c r="DM16" s="415" t="s">
        <v>452</v>
      </c>
      <c r="DN16" s="414">
        <v>37</v>
      </c>
      <c r="DO16" s="682">
        <f t="shared" si="15"/>
        <v>34337.479999999996</v>
      </c>
      <c r="DR16" s="108"/>
      <c r="DS16" s="15">
        <v>9</v>
      </c>
      <c r="DT16" s="93">
        <v>900</v>
      </c>
      <c r="DU16" s="412">
        <v>44457</v>
      </c>
      <c r="DV16" s="93">
        <v>900</v>
      </c>
      <c r="DW16" s="415" t="s">
        <v>460</v>
      </c>
      <c r="DX16" s="414">
        <v>37</v>
      </c>
      <c r="DY16" s="669">
        <f t="shared" si="16"/>
        <v>33300</v>
      </c>
      <c r="EB16" s="108"/>
      <c r="EC16" s="15">
        <v>9</v>
      </c>
      <c r="ED16" s="70">
        <v>886.8</v>
      </c>
      <c r="EE16" s="368">
        <v>44460</v>
      </c>
      <c r="EF16" s="70">
        <v>886.8</v>
      </c>
      <c r="EG16" s="71" t="s">
        <v>471</v>
      </c>
      <c r="EH16" s="72">
        <v>34</v>
      </c>
      <c r="EI16" s="669">
        <f t="shared" si="17"/>
        <v>30151.199999999997</v>
      </c>
      <c r="EL16" s="467"/>
      <c r="EM16" s="15">
        <v>9</v>
      </c>
      <c r="EN16" s="301">
        <v>921.2</v>
      </c>
      <c r="EO16" s="357">
        <v>44460</v>
      </c>
      <c r="EP16" s="301">
        <v>921.2</v>
      </c>
      <c r="EQ16" s="286" t="s">
        <v>475</v>
      </c>
      <c r="ER16" s="287">
        <v>34</v>
      </c>
      <c r="ES16" s="669">
        <f t="shared" si="18"/>
        <v>31320.800000000003</v>
      </c>
      <c r="EV16" s="108"/>
      <c r="EW16" s="15">
        <v>9</v>
      </c>
      <c r="EX16" s="70">
        <v>956.17</v>
      </c>
      <c r="EY16" s="368">
        <v>44461</v>
      </c>
      <c r="EZ16" s="70">
        <v>956.17</v>
      </c>
      <c r="FA16" s="286" t="s">
        <v>481</v>
      </c>
      <c r="FB16" s="72">
        <v>35</v>
      </c>
      <c r="FC16" s="349">
        <f t="shared" si="19"/>
        <v>33465.949999999997</v>
      </c>
      <c r="FF16" s="467"/>
      <c r="FG16" s="15">
        <v>9</v>
      </c>
      <c r="FH16" s="301">
        <v>934.8</v>
      </c>
      <c r="FI16" s="357">
        <v>44468</v>
      </c>
      <c r="FJ16" s="301">
        <v>934.8</v>
      </c>
      <c r="FK16" s="286" t="s">
        <v>521</v>
      </c>
      <c r="FL16" s="287">
        <v>37</v>
      </c>
      <c r="FM16" s="669">
        <f t="shared" si="20"/>
        <v>34587.599999999999</v>
      </c>
      <c r="FP16" s="108"/>
      <c r="FQ16" s="15">
        <v>9</v>
      </c>
      <c r="FR16" s="93">
        <v>943.47</v>
      </c>
      <c r="FS16" s="352">
        <v>44462</v>
      </c>
      <c r="FT16" s="93">
        <v>943.47</v>
      </c>
      <c r="FU16" s="71" t="s">
        <v>489</v>
      </c>
      <c r="FV16" s="72">
        <v>35</v>
      </c>
      <c r="FW16" s="669">
        <f t="shared" si="21"/>
        <v>33021.450000000004</v>
      </c>
      <c r="FZ16" s="108"/>
      <c r="GA16" s="15">
        <v>9</v>
      </c>
      <c r="GB16" s="70">
        <v>932.6</v>
      </c>
      <c r="GC16" s="568">
        <v>44464</v>
      </c>
      <c r="GD16" s="70">
        <v>932.6</v>
      </c>
      <c r="GE16" s="286" t="s">
        <v>506</v>
      </c>
      <c r="GF16" s="287">
        <v>35</v>
      </c>
      <c r="GG16" s="349">
        <f t="shared" si="22"/>
        <v>32641</v>
      </c>
      <c r="GJ16" s="108"/>
      <c r="GK16" s="15">
        <v>9</v>
      </c>
      <c r="GL16" s="546">
        <v>922.1</v>
      </c>
      <c r="GM16" s="352">
        <v>44467</v>
      </c>
      <c r="GN16" s="546">
        <v>922.1</v>
      </c>
      <c r="GO16" s="96" t="s">
        <v>517</v>
      </c>
      <c r="GP16" s="72">
        <v>37</v>
      </c>
      <c r="GQ16" s="669">
        <f t="shared" si="23"/>
        <v>34117.700000000004</v>
      </c>
      <c r="GT16" s="108"/>
      <c r="GU16" s="15">
        <v>9</v>
      </c>
      <c r="GV16" s="93">
        <v>918.07</v>
      </c>
      <c r="GW16" s="352">
        <v>44468</v>
      </c>
      <c r="GX16" s="93">
        <v>918.07</v>
      </c>
      <c r="GY16" s="96" t="s">
        <v>526</v>
      </c>
      <c r="GZ16" s="72">
        <v>37</v>
      </c>
      <c r="HA16" s="669">
        <f t="shared" si="24"/>
        <v>33968.590000000004</v>
      </c>
      <c r="HD16" s="108"/>
      <c r="HE16" s="15">
        <v>9</v>
      </c>
      <c r="HF16" s="93">
        <v>881.32</v>
      </c>
      <c r="HG16" s="352">
        <v>44469</v>
      </c>
      <c r="HH16" s="93">
        <v>881.32</v>
      </c>
      <c r="HI16" s="96" t="s">
        <v>534</v>
      </c>
      <c r="HJ16" s="72">
        <v>37</v>
      </c>
      <c r="HK16" s="669">
        <f t="shared" si="25"/>
        <v>32608.84</v>
      </c>
      <c r="HN16" s="108"/>
      <c r="HO16" s="15">
        <v>9</v>
      </c>
      <c r="HP16" s="301">
        <v>899</v>
      </c>
      <c r="HQ16" s="357">
        <v>44470</v>
      </c>
      <c r="HR16" s="301">
        <v>899</v>
      </c>
      <c r="HS16" s="417" t="s">
        <v>537</v>
      </c>
      <c r="HT16" s="287">
        <v>39</v>
      </c>
      <c r="HU16" s="669">
        <f t="shared" si="26"/>
        <v>35061</v>
      </c>
      <c r="HX16" s="95"/>
      <c r="HY16" s="15">
        <v>9</v>
      </c>
      <c r="HZ16" s="70">
        <v>909.9</v>
      </c>
      <c r="IA16" s="368">
        <v>44471</v>
      </c>
      <c r="IB16" s="70">
        <v>909.9</v>
      </c>
      <c r="IC16" s="71" t="s">
        <v>543</v>
      </c>
      <c r="ID16" s="72">
        <v>39</v>
      </c>
      <c r="IE16" s="669">
        <f t="shared" si="27"/>
        <v>35486.1</v>
      </c>
      <c r="IH16" s="95"/>
      <c r="II16" s="15">
        <v>9</v>
      </c>
      <c r="IJ16" s="70"/>
      <c r="IK16" s="368"/>
      <c r="IL16" s="70"/>
      <c r="IM16" s="71"/>
      <c r="IN16" s="72"/>
      <c r="IO16" s="669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69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69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69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69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69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69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69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69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>
        <v>44447</v>
      </c>
      <c r="P17" s="93">
        <v>947.55</v>
      </c>
      <c r="Q17" s="71" t="s">
        <v>392</v>
      </c>
      <c r="R17" s="72">
        <v>38</v>
      </c>
      <c r="S17" s="669">
        <f t="shared" si="47"/>
        <v>36006.9</v>
      </c>
      <c r="T17" s="262"/>
      <c r="V17" s="108"/>
      <c r="W17" s="15">
        <v>10</v>
      </c>
      <c r="X17" s="301">
        <v>953.9</v>
      </c>
      <c r="Y17" s="357">
        <v>44448</v>
      </c>
      <c r="Z17" s="301">
        <v>953.9</v>
      </c>
      <c r="AA17" s="417" t="s">
        <v>398</v>
      </c>
      <c r="AB17" s="287">
        <v>38</v>
      </c>
      <c r="AC17" s="349">
        <f t="shared" si="7"/>
        <v>36248.199999999997</v>
      </c>
      <c r="AF17" s="108"/>
      <c r="AG17" s="15">
        <v>10</v>
      </c>
      <c r="AH17" s="93">
        <v>900.4</v>
      </c>
      <c r="AI17" s="352">
        <v>44448</v>
      </c>
      <c r="AJ17" s="93">
        <v>900.4</v>
      </c>
      <c r="AK17" s="96" t="s">
        <v>395</v>
      </c>
      <c r="AL17" s="72">
        <v>38</v>
      </c>
      <c r="AM17" s="677">
        <f t="shared" si="8"/>
        <v>34215.199999999997</v>
      </c>
      <c r="AP17" s="108"/>
      <c r="AQ17" s="15">
        <v>10</v>
      </c>
      <c r="AR17" s="346">
        <v>937.12</v>
      </c>
      <c r="AS17" s="357">
        <v>44448</v>
      </c>
      <c r="AT17" s="346">
        <v>937.12</v>
      </c>
      <c r="AU17" s="345" t="s">
        <v>397</v>
      </c>
      <c r="AV17" s="287">
        <v>38</v>
      </c>
      <c r="AW17" s="349">
        <f t="shared" si="9"/>
        <v>35610.559999999998</v>
      </c>
      <c r="AZ17" s="108"/>
      <c r="BA17" s="15">
        <v>10</v>
      </c>
      <c r="BB17" s="93">
        <v>907.6</v>
      </c>
      <c r="BC17" s="141">
        <v>44449</v>
      </c>
      <c r="BD17" s="93">
        <v>907.6</v>
      </c>
      <c r="BE17" s="96" t="s">
        <v>405</v>
      </c>
      <c r="BF17" s="411">
        <v>38</v>
      </c>
      <c r="BG17" s="696">
        <f t="shared" si="10"/>
        <v>34488.800000000003</v>
      </c>
      <c r="BJ17" s="108"/>
      <c r="BK17" s="15">
        <v>10</v>
      </c>
      <c r="BL17" s="93">
        <v>915.8</v>
      </c>
      <c r="BM17" s="141">
        <v>44449</v>
      </c>
      <c r="BN17" s="93">
        <v>915.8</v>
      </c>
      <c r="BO17" s="96" t="s">
        <v>408</v>
      </c>
      <c r="BP17" s="411">
        <v>38</v>
      </c>
      <c r="BQ17" s="1047">
        <f t="shared" si="11"/>
        <v>34800.400000000001</v>
      </c>
      <c r="BT17" s="108"/>
      <c r="BU17" s="284">
        <v>10</v>
      </c>
      <c r="BV17" s="285">
        <v>904.9</v>
      </c>
      <c r="BW17" s="412">
        <v>44453</v>
      </c>
      <c r="BX17" s="285">
        <v>904.9</v>
      </c>
      <c r="BY17" s="413" t="s">
        <v>432</v>
      </c>
      <c r="BZ17" s="414">
        <v>37</v>
      </c>
      <c r="CA17" s="669">
        <f t="shared" si="12"/>
        <v>33481.299999999996</v>
      </c>
      <c r="CD17" s="108"/>
      <c r="CE17" s="15">
        <v>10</v>
      </c>
      <c r="CF17" s="93">
        <v>914.9</v>
      </c>
      <c r="CG17" s="412">
        <v>44453</v>
      </c>
      <c r="CH17" s="93">
        <v>914.9</v>
      </c>
      <c r="CI17" s="415" t="s">
        <v>428</v>
      </c>
      <c r="CJ17" s="414">
        <v>37</v>
      </c>
      <c r="CK17" s="669">
        <f t="shared" si="13"/>
        <v>33851.299999999996</v>
      </c>
      <c r="CN17" s="95"/>
      <c r="CO17" s="15">
        <v>10</v>
      </c>
      <c r="CP17" s="93">
        <v>938</v>
      </c>
      <c r="CQ17" s="412">
        <v>44456</v>
      </c>
      <c r="CR17" s="93">
        <v>938</v>
      </c>
      <c r="CS17" s="415" t="s">
        <v>448</v>
      </c>
      <c r="CT17" s="414">
        <v>37</v>
      </c>
      <c r="CU17" s="682">
        <f t="shared" si="48"/>
        <v>34706</v>
      </c>
      <c r="CX17" s="108"/>
      <c r="CY17" s="15">
        <v>10</v>
      </c>
      <c r="CZ17" s="93">
        <v>968.41</v>
      </c>
      <c r="DA17" s="352">
        <v>44454</v>
      </c>
      <c r="DB17" s="93">
        <v>968.41</v>
      </c>
      <c r="DC17" s="96" t="s">
        <v>436</v>
      </c>
      <c r="DD17" s="72">
        <v>37</v>
      </c>
      <c r="DE17" s="669">
        <f t="shared" si="14"/>
        <v>35831.17</v>
      </c>
      <c r="DH17" s="108"/>
      <c r="DI17" s="15">
        <v>10</v>
      </c>
      <c r="DJ17" s="70">
        <v>955.71</v>
      </c>
      <c r="DK17" s="412">
        <v>44456</v>
      </c>
      <c r="DL17" s="70">
        <v>955.71</v>
      </c>
      <c r="DM17" s="415" t="s">
        <v>452</v>
      </c>
      <c r="DN17" s="414">
        <v>37</v>
      </c>
      <c r="DO17" s="682">
        <f t="shared" si="15"/>
        <v>35361.270000000004</v>
      </c>
      <c r="DR17" s="108"/>
      <c r="DS17" s="15">
        <v>10</v>
      </c>
      <c r="DT17" s="70">
        <v>926.7</v>
      </c>
      <c r="DU17" s="412">
        <v>44457</v>
      </c>
      <c r="DV17" s="70">
        <v>926.7</v>
      </c>
      <c r="DW17" s="415" t="s">
        <v>460</v>
      </c>
      <c r="DX17" s="414">
        <v>37</v>
      </c>
      <c r="DY17" s="669">
        <f t="shared" si="16"/>
        <v>34287.9</v>
      </c>
      <c r="EB17" s="108"/>
      <c r="EC17" s="15">
        <v>10</v>
      </c>
      <c r="ED17" s="70">
        <v>920.3</v>
      </c>
      <c r="EE17" s="368">
        <v>44460</v>
      </c>
      <c r="EF17" s="70">
        <v>920.3</v>
      </c>
      <c r="EG17" s="71" t="s">
        <v>471</v>
      </c>
      <c r="EH17" s="72">
        <v>34</v>
      </c>
      <c r="EI17" s="669">
        <f t="shared" si="17"/>
        <v>31290.199999999997</v>
      </c>
      <c r="EL17" s="108"/>
      <c r="EM17" s="15">
        <v>10</v>
      </c>
      <c r="EN17" s="301">
        <v>924</v>
      </c>
      <c r="EO17" s="357">
        <v>44460</v>
      </c>
      <c r="EP17" s="301">
        <v>924</v>
      </c>
      <c r="EQ17" s="286" t="s">
        <v>475</v>
      </c>
      <c r="ER17" s="287">
        <v>34</v>
      </c>
      <c r="ES17" s="669">
        <f t="shared" si="18"/>
        <v>31416</v>
      </c>
      <c r="EV17" s="108"/>
      <c r="EW17" s="15">
        <v>10</v>
      </c>
      <c r="EX17" s="70">
        <v>925.32</v>
      </c>
      <c r="EY17" s="368">
        <v>44461</v>
      </c>
      <c r="EZ17" s="70">
        <v>925.32</v>
      </c>
      <c r="FA17" s="286" t="s">
        <v>481</v>
      </c>
      <c r="FB17" s="72">
        <v>35</v>
      </c>
      <c r="FC17" s="349">
        <f t="shared" si="19"/>
        <v>32386.2</v>
      </c>
      <c r="FF17" s="108"/>
      <c r="FG17" s="15">
        <v>10</v>
      </c>
      <c r="FH17" s="301">
        <v>889.5</v>
      </c>
      <c r="FI17" s="357">
        <v>44468</v>
      </c>
      <c r="FJ17" s="301">
        <v>889.5</v>
      </c>
      <c r="FK17" s="286" t="s">
        <v>521</v>
      </c>
      <c r="FL17" s="287">
        <v>37</v>
      </c>
      <c r="FM17" s="669">
        <f t="shared" si="20"/>
        <v>32911.5</v>
      </c>
      <c r="FP17" s="108"/>
      <c r="FQ17" s="15">
        <v>10</v>
      </c>
      <c r="FR17" s="93">
        <v>935.3</v>
      </c>
      <c r="FS17" s="352">
        <v>44462</v>
      </c>
      <c r="FT17" s="93">
        <v>935.3</v>
      </c>
      <c r="FU17" s="71" t="s">
        <v>489</v>
      </c>
      <c r="FV17" s="72">
        <v>35</v>
      </c>
      <c r="FW17" s="669">
        <f t="shared" si="21"/>
        <v>32735.5</v>
      </c>
      <c r="FZ17" s="108"/>
      <c r="GA17" s="15">
        <v>10</v>
      </c>
      <c r="GB17" s="70">
        <v>877.7</v>
      </c>
      <c r="GC17" s="568">
        <v>44464</v>
      </c>
      <c r="GD17" s="70">
        <v>877.7</v>
      </c>
      <c r="GE17" s="286" t="s">
        <v>503</v>
      </c>
      <c r="GF17" s="287">
        <v>35</v>
      </c>
      <c r="GG17" s="349">
        <f t="shared" si="22"/>
        <v>30719.5</v>
      </c>
      <c r="GJ17" s="108"/>
      <c r="GK17" s="15">
        <v>10</v>
      </c>
      <c r="GL17" s="546">
        <v>940.3</v>
      </c>
      <c r="GM17" s="352">
        <v>44467</v>
      </c>
      <c r="GN17" s="546">
        <v>940.3</v>
      </c>
      <c r="GO17" s="96" t="s">
        <v>517</v>
      </c>
      <c r="GP17" s="72">
        <v>37</v>
      </c>
      <c r="GQ17" s="669">
        <f t="shared" si="23"/>
        <v>34791.1</v>
      </c>
      <c r="GT17" s="108"/>
      <c r="GU17" s="15">
        <v>10</v>
      </c>
      <c r="GV17" s="93">
        <v>908.54</v>
      </c>
      <c r="GW17" s="352">
        <v>44468</v>
      </c>
      <c r="GX17" s="93">
        <v>908.54</v>
      </c>
      <c r="GY17" s="96" t="s">
        <v>526</v>
      </c>
      <c r="GZ17" s="72">
        <v>37</v>
      </c>
      <c r="HA17" s="669">
        <f t="shared" si="24"/>
        <v>33615.979999999996</v>
      </c>
      <c r="HD17" s="108"/>
      <c r="HE17" s="15">
        <v>10</v>
      </c>
      <c r="HF17" s="93">
        <v>914.89</v>
      </c>
      <c r="HG17" s="352">
        <v>44469</v>
      </c>
      <c r="HH17" s="93">
        <v>914.89</v>
      </c>
      <c r="HI17" s="96" t="s">
        <v>534</v>
      </c>
      <c r="HJ17" s="72">
        <v>37</v>
      </c>
      <c r="HK17" s="669">
        <f t="shared" si="25"/>
        <v>33850.93</v>
      </c>
      <c r="HN17" s="108"/>
      <c r="HO17" s="15">
        <v>10</v>
      </c>
      <c r="HP17" s="301">
        <v>901.3</v>
      </c>
      <c r="HQ17" s="357">
        <v>44470</v>
      </c>
      <c r="HR17" s="301">
        <v>901.3</v>
      </c>
      <c r="HS17" s="417" t="s">
        <v>537</v>
      </c>
      <c r="HT17" s="287">
        <v>39</v>
      </c>
      <c r="HU17" s="669">
        <f t="shared" si="26"/>
        <v>35150.699999999997</v>
      </c>
      <c r="HX17" s="95"/>
      <c r="HY17" s="15">
        <v>10</v>
      </c>
      <c r="HZ17" s="70">
        <v>894.5</v>
      </c>
      <c r="IA17" s="368">
        <v>44471</v>
      </c>
      <c r="IB17" s="70">
        <v>894.5</v>
      </c>
      <c r="IC17" s="71" t="s">
        <v>543</v>
      </c>
      <c r="ID17" s="72">
        <v>39</v>
      </c>
      <c r="IE17" s="669">
        <f t="shared" si="27"/>
        <v>34885.5</v>
      </c>
      <c r="IH17" s="95"/>
      <c r="II17" s="15">
        <v>10</v>
      </c>
      <c r="IJ17" s="70"/>
      <c r="IK17" s="368"/>
      <c r="IL17" s="70"/>
      <c r="IM17" s="71"/>
      <c r="IN17" s="72"/>
      <c r="IO17" s="669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69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69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69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69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69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69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69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69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</v>
      </c>
      <c r="C18" s="76" t="str">
        <f t="shared" si="56"/>
        <v xml:space="preserve">I B P </v>
      </c>
      <c r="D18" s="104" t="str">
        <f t="shared" si="56"/>
        <v>PED. 70984482</v>
      </c>
      <c r="E18" s="141">
        <f t="shared" si="56"/>
        <v>44461</v>
      </c>
      <c r="F18" s="87">
        <f t="shared" si="56"/>
        <v>18892.080000000002</v>
      </c>
      <c r="G18" s="74">
        <f t="shared" si="56"/>
        <v>20</v>
      </c>
      <c r="H18" s="48">
        <f t="shared" si="56"/>
        <v>18860.27</v>
      </c>
      <c r="I18" s="107">
        <f t="shared" si="56"/>
        <v>31.81000000000131</v>
      </c>
      <c r="L18" s="108"/>
      <c r="M18" s="15">
        <v>10</v>
      </c>
      <c r="N18" s="93">
        <v>952.09</v>
      </c>
      <c r="O18" s="352">
        <v>44447</v>
      </c>
      <c r="P18" s="93">
        <v>952.09</v>
      </c>
      <c r="Q18" s="71" t="s">
        <v>392</v>
      </c>
      <c r="R18" s="72">
        <v>38</v>
      </c>
      <c r="S18" s="669">
        <f t="shared" si="47"/>
        <v>36179.42</v>
      </c>
      <c r="T18" s="262"/>
      <c r="V18" s="108"/>
      <c r="W18" s="15">
        <v>11</v>
      </c>
      <c r="X18" s="301">
        <v>885</v>
      </c>
      <c r="Y18" s="357">
        <v>44448</v>
      </c>
      <c r="Z18" s="301">
        <v>885</v>
      </c>
      <c r="AA18" s="417" t="s">
        <v>398</v>
      </c>
      <c r="AB18" s="287">
        <v>38</v>
      </c>
      <c r="AC18" s="349">
        <f t="shared" si="7"/>
        <v>33630</v>
      </c>
      <c r="AF18" s="108"/>
      <c r="AG18" s="15">
        <v>11</v>
      </c>
      <c r="AH18" s="70">
        <v>877.7</v>
      </c>
      <c r="AI18" s="352">
        <v>44448</v>
      </c>
      <c r="AJ18" s="70">
        <v>877.7</v>
      </c>
      <c r="AK18" s="96" t="s">
        <v>395</v>
      </c>
      <c r="AL18" s="72">
        <v>38</v>
      </c>
      <c r="AM18" s="677">
        <f t="shared" si="8"/>
        <v>33352.6</v>
      </c>
      <c r="AP18" s="108"/>
      <c r="AQ18" s="15">
        <v>11</v>
      </c>
      <c r="AR18" s="346">
        <v>963.88</v>
      </c>
      <c r="AS18" s="357">
        <v>44448</v>
      </c>
      <c r="AT18" s="346">
        <v>963.88</v>
      </c>
      <c r="AU18" s="345" t="s">
        <v>397</v>
      </c>
      <c r="AV18" s="287">
        <v>38</v>
      </c>
      <c r="AW18" s="349">
        <f t="shared" si="9"/>
        <v>36627.440000000002</v>
      </c>
      <c r="AZ18" s="108"/>
      <c r="BA18" s="15">
        <v>11</v>
      </c>
      <c r="BB18" s="93">
        <v>920.3</v>
      </c>
      <c r="BC18" s="141">
        <v>44449</v>
      </c>
      <c r="BD18" s="93">
        <v>920.3</v>
      </c>
      <c r="BE18" s="96" t="s">
        <v>405</v>
      </c>
      <c r="BF18" s="411">
        <v>38</v>
      </c>
      <c r="BG18" s="696">
        <f t="shared" si="10"/>
        <v>34971.4</v>
      </c>
      <c r="BJ18" s="108"/>
      <c r="BK18" s="15">
        <v>11</v>
      </c>
      <c r="BL18" s="93">
        <v>900.4</v>
      </c>
      <c r="BM18" s="141">
        <v>44449</v>
      </c>
      <c r="BN18" s="93">
        <v>900.4</v>
      </c>
      <c r="BO18" s="96" t="s">
        <v>408</v>
      </c>
      <c r="BP18" s="411">
        <v>38</v>
      </c>
      <c r="BQ18" s="1047">
        <f t="shared" si="11"/>
        <v>34215.199999999997</v>
      </c>
      <c r="BT18" s="108"/>
      <c r="BU18" s="284">
        <v>11</v>
      </c>
      <c r="BV18" s="301">
        <v>880.4</v>
      </c>
      <c r="BW18" s="412">
        <v>44453</v>
      </c>
      <c r="BX18" s="301">
        <v>880.4</v>
      </c>
      <c r="BY18" s="413" t="s">
        <v>432</v>
      </c>
      <c r="BZ18" s="414">
        <v>37</v>
      </c>
      <c r="CA18" s="669">
        <f t="shared" si="12"/>
        <v>32574.799999999999</v>
      </c>
      <c r="CD18" s="108"/>
      <c r="CE18" s="15">
        <v>11</v>
      </c>
      <c r="CF18" s="70">
        <v>893.1</v>
      </c>
      <c r="CG18" s="412">
        <v>44453</v>
      </c>
      <c r="CH18" s="70">
        <v>893.1</v>
      </c>
      <c r="CI18" s="415" t="s">
        <v>428</v>
      </c>
      <c r="CJ18" s="414">
        <v>37</v>
      </c>
      <c r="CK18" s="669">
        <f t="shared" si="13"/>
        <v>33044.700000000004</v>
      </c>
      <c r="CN18" s="95"/>
      <c r="CO18" s="15">
        <v>11</v>
      </c>
      <c r="CP18" s="70">
        <v>938</v>
      </c>
      <c r="CQ18" s="412">
        <v>44455</v>
      </c>
      <c r="CR18" s="70">
        <v>938</v>
      </c>
      <c r="CS18" s="415" t="s">
        <v>444</v>
      </c>
      <c r="CT18" s="414">
        <v>37</v>
      </c>
      <c r="CU18" s="682">
        <f t="shared" si="48"/>
        <v>34706</v>
      </c>
      <c r="CX18" s="108"/>
      <c r="CY18" s="15">
        <v>11</v>
      </c>
      <c r="CZ18" s="93">
        <v>954.81</v>
      </c>
      <c r="DA18" s="352">
        <v>44454</v>
      </c>
      <c r="DB18" s="93">
        <v>954.81</v>
      </c>
      <c r="DC18" s="96" t="s">
        <v>437</v>
      </c>
      <c r="DD18" s="72">
        <v>37</v>
      </c>
      <c r="DE18" s="669">
        <f t="shared" si="14"/>
        <v>35327.97</v>
      </c>
      <c r="DH18" s="108"/>
      <c r="DI18" s="15">
        <v>11</v>
      </c>
      <c r="DJ18" s="93">
        <v>940.29</v>
      </c>
      <c r="DK18" s="412">
        <v>44456</v>
      </c>
      <c r="DL18" s="93">
        <v>940.29</v>
      </c>
      <c r="DM18" s="415" t="s">
        <v>454</v>
      </c>
      <c r="DN18" s="414">
        <v>37</v>
      </c>
      <c r="DO18" s="682">
        <f t="shared" si="15"/>
        <v>34790.729999999996</v>
      </c>
      <c r="DR18" s="108"/>
      <c r="DS18" s="15">
        <v>11</v>
      </c>
      <c r="DT18" s="93">
        <v>927.6</v>
      </c>
      <c r="DU18" s="412">
        <v>44457</v>
      </c>
      <c r="DV18" s="93">
        <v>927.6</v>
      </c>
      <c r="DW18" s="415" t="s">
        <v>460</v>
      </c>
      <c r="DX18" s="414">
        <v>37</v>
      </c>
      <c r="DY18" s="669">
        <f t="shared" si="16"/>
        <v>34321.200000000004</v>
      </c>
      <c r="EB18" s="108"/>
      <c r="EC18" s="15">
        <v>11</v>
      </c>
      <c r="ED18" s="70">
        <v>922.1</v>
      </c>
      <c r="EE18" s="368">
        <v>44460</v>
      </c>
      <c r="EF18" s="70">
        <v>922.1</v>
      </c>
      <c r="EG18" s="71" t="s">
        <v>471</v>
      </c>
      <c r="EH18" s="72">
        <v>34</v>
      </c>
      <c r="EI18" s="669">
        <f t="shared" si="17"/>
        <v>31351.4</v>
      </c>
      <c r="EL18" s="108"/>
      <c r="EM18" s="15">
        <v>11</v>
      </c>
      <c r="EN18" s="301">
        <v>920.3</v>
      </c>
      <c r="EO18" s="357">
        <v>44460</v>
      </c>
      <c r="EP18" s="301">
        <v>920.3</v>
      </c>
      <c r="EQ18" s="286" t="s">
        <v>475</v>
      </c>
      <c r="ER18" s="287">
        <v>34</v>
      </c>
      <c r="ES18" s="669">
        <f t="shared" si="18"/>
        <v>31290.199999999997</v>
      </c>
      <c r="EV18" s="108"/>
      <c r="EW18" s="15">
        <v>11</v>
      </c>
      <c r="EX18" s="70">
        <v>933.49</v>
      </c>
      <c r="EY18" s="368">
        <v>44461</v>
      </c>
      <c r="EZ18" s="70">
        <v>933.49</v>
      </c>
      <c r="FA18" s="286" t="s">
        <v>482</v>
      </c>
      <c r="FB18" s="72">
        <v>35</v>
      </c>
      <c r="FC18" s="349">
        <f t="shared" si="19"/>
        <v>32672.15</v>
      </c>
      <c r="FF18" s="108"/>
      <c r="FG18" s="15">
        <v>11</v>
      </c>
      <c r="FH18" s="301">
        <v>929</v>
      </c>
      <c r="FI18" s="357">
        <v>44468</v>
      </c>
      <c r="FJ18" s="301">
        <v>929</v>
      </c>
      <c r="FK18" s="286" t="s">
        <v>521</v>
      </c>
      <c r="FL18" s="287">
        <v>37</v>
      </c>
      <c r="FM18" s="669">
        <f t="shared" si="20"/>
        <v>34373</v>
      </c>
      <c r="FP18" s="108"/>
      <c r="FQ18" s="15">
        <v>11</v>
      </c>
      <c r="FR18" s="93">
        <v>966.15</v>
      </c>
      <c r="FS18" s="352">
        <v>44462</v>
      </c>
      <c r="FT18" s="93">
        <v>966.15</v>
      </c>
      <c r="FU18" s="71" t="s">
        <v>490</v>
      </c>
      <c r="FV18" s="72">
        <v>35</v>
      </c>
      <c r="FW18" s="669">
        <f t="shared" si="21"/>
        <v>33815.25</v>
      </c>
      <c r="FX18" s="72"/>
      <c r="FZ18" s="108"/>
      <c r="GA18" s="15">
        <v>11</v>
      </c>
      <c r="GB18" s="70">
        <v>892.7</v>
      </c>
      <c r="GC18" s="568">
        <v>44464</v>
      </c>
      <c r="GD18" s="70">
        <v>892.7</v>
      </c>
      <c r="GE18" s="286" t="s">
        <v>506</v>
      </c>
      <c r="GF18" s="287">
        <v>35</v>
      </c>
      <c r="GG18" s="349">
        <f t="shared" si="22"/>
        <v>31244.5</v>
      </c>
      <c r="GH18" s="72"/>
      <c r="GJ18" s="108"/>
      <c r="GK18" s="15">
        <v>11</v>
      </c>
      <c r="GL18" s="546">
        <v>900.8</v>
      </c>
      <c r="GM18" s="352">
        <v>44467</v>
      </c>
      <c r="GN18" s="546">
        <v>900.8</v>
      </c>
      <c r="GO18" s="96" t="s">
        <v>517</v>
      </c>
      <c r="GP18" s="72">
        <v>37</v>
      </c>
      <c r="GQ18" s="669">
        <f t="shared" si="23"/>
        <v>33329.599999999999</v>
      </c>
      <c r="GT18" s="108"/>
      <c r="GU18" s="15">
        <v>11</v>
      </c>
      <c r="GV18" s="93">
        <v>969.32</v>
      </c>
      <c r="GW18" s="352">
        <v>44468</v>
      </c>
      <c r="GX18" s="93">
        <v>969.32</v>
      </c>
      <c r="GY18" s="96" t="s">
        <v>529</v>
      </c>
      <c r="GZ18" s="72">
        <v>37</v>
      </c>
      <c r="HA18" s="669">
        <f t="shared" si="24"/>
        <v>35864.840000000004</v>
      </c>
      <c r="HD18" s="108"/>
      <c r="HE18" s="15">
        <v>11</v>
      </c>
      <c r="HF18" s="93">
        <v>959.34</v>
      </c>
      <c r="HG18" s="352">
        <v>44469</v>
      </c>
      <c r="HH18" s="93">
        <v>959.34</v>
      </c>
      <c r="HI18" s="96" t="s">
        <v>535</v>
      </c>
      <c r="HJ18" s="72">
        <v>37</v>
      </c>
      <c r="HK18" s="669">
        <f t="shared" si="25"/>
        <v>35495.58</v>
      </c>
      <c r="HN18" s="108"/>
      <c r="HO18" s="15">
        <v>11</v>
      </c>
      <c r="HP18" s="301">
        <v>905.4</v>
      </c>
      <c r="HQ18" s="357">
        <v>44470</v>
      </c>
      <c r="HR18" s="301">
        <v>905.4</v>
      </c>
      <c r="HS18" s="417" t="s">
        <v>537</v>
      </c>
      <c r="HT18" s="287">
        <v>39</v>
      </c>
      <c r="HU18" s="669">
        <f t="shared" si="26"/>
        <v>35310.6</v>
      </c>
      <c r="HX18" s="95"/>
      <c r="HY18" s="15">
        <v>11</v>
      </c>
      <c r="HZ18" s="70">
        <v>890.9</v>
      </c>
      <c r="IA18" s="368">
        <v>44471</v>
      </c>
      <c r="IB18" s="70">
        <v>890.9</v>
      </c>
      <c r="IC18" s="71" t="s">
        <v>543</v>
      </c>
      <c r="ID18" s="72">
        <v>39</v>
      </c>
      <c r="IE18" s="669">
        <f t="shared" si="27"/>
        <v>34745.1</v>
      </c>
      <c r="IH18" s="95"/>
      <c r="II18" s="15">
        <v>11</v>
      </c>
      <c r="IJ18" s="70"/>
      <c r="IK18" s="368"/>
      <c r="IL18" s="70"/>
      <c r="IM18" s="71"/>
      <c r="IN18" s="72"/>
      <c r="IO18" s="669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69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69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69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69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69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69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69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69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71245600</v>
      </c>
      <c r="E19" s="141">
        <f t="shared" si="58"/>
        <v>44426</v>
      </c>
      <c r="F19" s="87">
        <f t="shared" si="58"/>
        <v>19028.95</v>
      </c>
      <c r="G19" s="74">
        <f t="shared" si="58"/>
        <v>21</v>
      </c>
      <c r="H19" s="48">
        <f t="shared" si="58"/>
        <v>19121.900000000001</v>
      </c>
      <c r="I19" s="107">
        <f t="shared" si="58"/>
        <v>-92.950000000000728</v>
      </c>
      <c r="L19" s="108"/>
      <c r="M19" s="15">
        <v>11</v>
      </c>
      <c r="N19" s="93">
        <v>954.35</v>
      </c>
      <c r="O19" s="352">
        <v>44447</v>
      </c>
      <c r="P19" s="93">
        <v>954.35</v>
      </c>
      <c r="Q19" s="71" t="s">
        <v>393</v>
      </c>
      <c r="R19" s="72">
        <v>38</v>
      </c>
      <c r="S19" s="669">
        <f t="shared" si="47"/>
        <v>36265.300000000003</v>
      </c>
      <c r="T19" s="262"/>
      <c r="V19" s="108"/>
      <c r="W19" s="15">
        <v>12</v>
      </c>
      <c r="X19" s="301">
        <v>945.7</v>
      </c>
      <c r="Y19" s="357">
        <v>44448</v>
      </c>
      <c r="Z19" s="301">
        <v>945.7</v>
      </c>
      <c r="AA19" s="417" t="s">
        <v>399</v>
      </c>
      <c r="AB19" s="287">
        <v>38</v>
      </c>
      <c r="AC19" s="349">
        <f t="shared" si="7"/>
        <v>35936.6</v>
      </c>
      <c r="AF19" s="108"/>
      <c r="AG19" s="15">
        <v>12</v>
      </c>
      <c r="AH19" s="93">
        <v>893.1</v>
      </c>
      <c r="AI19" s="352">
        <v>44448</v>
      </c>
      <c r="AJ19" s="93">
        <v>893.1</v>
      </c>
      <c r="AK19" s="96" t="s">
        <v>396</v>
      </c>
      <c r="AL19" s="72">
        <v>38</v>
      </c>
      <c r="AM19" s="677">
        <f t="shared" si="8"/>
        <v>33937.800000000003</v>
      </c>
      <c r="AP19" s="108"/>
      <c r="AQ19" s="15">
        <v>12</v>
      </c>
      <c r="AR19" s="346">
        <v>915.34</v>
      </c>
      <c r="AS19" s="357">
        <v>44448</v>
      </c>
      <c r="AT19" s="346">
        <v>915.34</v>
      </c>
      <c r="AU19" s="345" t="s">
        <v>400</v>
      </c>
      <c r="AV19" s="287">
        <v>38</v>
      </c>
      <c r="AW19" s="349">
        <f t="shared" si="9"/>
        <v>34782.92</v>
      </c>
      <c r="AZ19" s="108"/>
      <c r="BA19" s="15">
        <v>12</v>
      </c>
      <c r="BB19" s="70">
        <v>903.1</v>
      </c>
      <c r="BC19" s="141">
        <v>44449</v>
      </c>
      <c r="BD19" s="70">
        <v>903.1</v>
      </c>
      <c r="BE19" s="96" t="s">
        <v>407</v>
      </c>
      <c r="BF19" s="411">
        <v>38</v>
      </c>
      <c r="BG19" s="696">
        <f t="shared" si="10"/>
        <v>34317.800000000003</v>
      </c>
      <c r="BJ19" s="108"/>
      <c r="BK19" s="15">
        <v>12</v>
      </c>
      <c r="BL19" s="70">
        <v>918.5</v>
      </c>
      <c r="BM19" s="141">
        <v>44449</v>
      </c>
      <c r="BN19" s="70">
        <v>918.5</v>
      </c>
      <c r="BO19" s="96" t="s">
        <v>408</v>
      </c>
      <c r="BP19" s="411">
        <v>38</v>
      </c>
      <c r="BQ19" s="1047">
        <f t="shared" si="11"/>
        <v>34903</v>
      </c>
      <c r="BT19" s="108"/>
      <c r="BU19" s="284">
        <v>12</v>
      </c>
      <c r="BV19" s="301">
        <v>921.2</v>
      </c>
      <c r="BW19" s="412">
        <v>44453</v>
      </c>
      <c r="BX19" s="301">
        <v>921.2</v>
      </c>
      <c r="BY19" s="415" t="s">
        <v>433</v>
      </c>
      <c r="BZ19" s="414">
        <v>37</v>
      </c>
      <c r="CA19" s="669">
        <f t="shared" si="12"/>
        <v>34084.400000000001</v>
      </c>
      <c r="CD19" s="108"/>
      <c r="CE19" s="15">
        <v>12</v>
      </c>
      <c r="CF19" s="93">
        <v>899.5</v>
      </c>
      <c r="CG19" s="412">
        <v>44453</v>
      </c>
      <c r="CH19" s="93">
        <v>899.5</v>
      </c>
      <c r="CI19" s="415" t="s">
        <v>429</v>
      </c>
      <c r="CJ19" s="414">
        <v>37</v>
      </c>
      <c r="CK19" s="669">
        <f t="shared" si="13"/>
        <v>33281.5</v>
      </c>
      <c r="CN19" s="728"/>
      <c r="CO19" s="15">
        <v>12</v>
      </c>
      <c r="CP19" s="93">
        <v>897.2</v>
      </c>
      <c r="CQ19" s="412">
        <v>44456</v>
      </c>
      <c r="CR19" s="93">
        <v>897.2</v>
      </c>
      <c r="CS19" s="415" t="s">
        <v>448</v>
      </c>
      <c r="CT19" s="414">
        <v>37</v>
      </c>
      <c r="CU19" s="682">
        <f t="shared" si="48"/>
        <v>33196.400000000001</v>
      </c>
      <c r="CX19" s="108"/>
      <c r="CY19" s="15">
        <v>12</v>
      </c>
      <c r="CZ19" s="93">
        <v>923.51</v>
      </c>
      <c r="DA19" s="352">
        <v>44454</v>
      </c>
      <c r="DB19" s="93">
        <v>923.51</v>
      </c>
      <c r="DC19" s="96" t="s">
        <v>437</v>
      </c>
      <c r="DD19" s="72">
        <v>37</v>
      </c>
      <c r="DE19" s="669">
        <f t="shared" si="14"/>
        <v>34169.870000000003</v>
      </c>
      <c r="DH19" s="108"/>
      <c r="DI19" s="15">
        <v>12</v>
      </c>
      <c r="DJ19" s="93">
        <v>933.03</v>
      </c>
      <c r="DK19" s="412">
        <v>44456</v>
      </c>
      <c r="DL19" s="93">
        <v>933.03</v>
      </c>
      <c r="DM19" s="415" t="s">
        <v>454</v>
      </c>
      <c r="DN19" s="414">
        <v>37</v>
      </c>
      <c r="DO19" s="682">
        <f t="shared" si="15"/>
        <v>34522.11</v>
      </c>
      <c r="DR19" s="108"/>
      <c r="DS19" s="15">
        <v>12</v>
      </c>
      <c r="DT19" s="93">
        <v>926.7</v>
      </c>
      <c r="DU19" s="412">
        <v>44457</v>
      </c>
      <c r="DV19" s="93">
        <v>926.7</v>
      </c>
      <c r="DW19" s="415" t="s">
        <v>462</v>
      </c>
      <c r="DX19" s="414">
        <v>37</v>
      </c>
      <c r="DY19" s="669">
        <f t="shared" si="16"/>
        <v>34287.9</v>
      </c>
      <c r="EB19" s="108"/>
      <c r="EC19" s="15">
        <v>12</v>
      </c>
      <c r="ED19" s="70">
        <v>928.5</v>
      </c>
      <c r="EE19" s="368">
        <v>44460</v>
      </c>
      <c r="EF19" s="70">
        <v>928.5</v>
      </c>
      <c r="EG19" s="71" t="s">
        <v>471</v>
      </c>
      <c r="EH19" s="72">
        <v>34</v>
      </c>
      <c r="EI19" s="669">
        <f t="shared" si="17"/>
        <v>31569</v>
      </c>
      <c r="EL19" s="108"/>
      <c r="EM19" s="15">
        <v>12</v>
      </c>
      <c r="EN19" s="301">
        <v>910.4</v>
      </c>
      <c r="EO19" s="357">
        <v>44460</v>
      </c>
      <c r="EP19" s="301">
        <v>910.4</v>
      </c>
      <c r="EQ19" s="286" t="s">
        <v>476</v>
      </c>
      <c r="ER19" s="287">
        <v>34</v>
      </c>
      <c r="ES19" s="669">
        <f t="shared" si="18"/>
        <v>30953.599999999999</v>
      </c>
      <c r="EV19" s="108"/>
      <c r="EW19" s="15">
        <v>12</v>
      </c>
      <c r="EX19" s="70">
        <v>932.58</v>
      </c>
      <c r="EY19" s="368">
        <v>44461</v>
      </c>
      <c r="EZ19" s="70">
        <v>932.58</v>
      </c>
      <c r="FA19" s="286" t="s">
        <v>482</v>
      </c>
      <c r="FB19" s="72">
        <v>35</v>
      </c>
      <c r="FC19" s="349">
        <f t="shared" si="19"/>
        <v>32640.300000000003</v>
      </c>
      <c r="FF19" s="108"/>
      <c r="FG19" s="15">
        <v>12</v>
      </c>
      <c r="FH19" s="301">
        <v>892.2</v>
      </c>
      <c r="FI19" s="357">
        <v>44468</v>
      </c>
      <c r="FJ19" s="301">
        <v>892.2</v>
      </c>
      <c r="FK19" s="286" t="s">
        <v>520</v>
      </c>
      <c r="FL19" s="287">
        <v>37</v>
      </c>
      <c r="FM19" s="669">
        <f t="shared" si="20"/>
        <v>33011.4</v>
      </c>
      <c r="FP19" s="108"/>
      <c r="FQ19" s="15">
        <v>12</v>
      </c>
      <c r="FR19" s="93">
        <v>974.77</v>
      </c>
      <c r="FS19" s="352">
        <v>44462</v>
      </c>
      <c r="FT19" s="93">
        <v>974.77</v>
      </c>
      <c r="FU19" s="71" t="s">
        <v>490</v>
      </c>
      <c r="FV19" s="72">
        <v>35</v>
      </c>
      <c r="FW19" s="669">
        <f t="shared" si="21"/>
        <v>34116.949999999997</v>
      </c>
      <c r="FX19" s="72"/>
      <c r="FZ19" s="108"/>
      <c r="GA19" s="15">
        <v>12</v>
      </c>
      <c r="GB19" s="70">
        <v>880</v>
      </c>
      <c r="GC19" s="568">
        <v>44464</v>
      </c>
      <c r="GD19" s="70">
        <v>880</v>
      </c>
      <c r="GE19" s="286" t="s">
        <v>503</v>
      </c>
      <c r="GF19" s="287">
        <v>35</v>
      </c>
      <c r="GG19" s="349">
        <f t="shared" si="22"/>
        <v>30800</v>
      </c>
      <c r="GJ19" s="108"/>
      <c r="GK19" s="15">
        <v>12</v>
      </c>
      <c r="GL19" s="546">
        <v>877.2</v>
      </c>
      <c r="GM19" s="352">
        <v>44467</v>
      </c>
      <c r="GN19" s="546">
        <v>877.2</v>
      </c>
      <c r="GO19" s="96" t="s">
        <v>518</v>
      </c>
      <c r="GP19" s="72">
        <v>37</v>
      </c>
      <c r="GQ19" s="669">
        <f t="shared" si="23"/>
        <v>32456.400000000001</v>
      </c>
      <c r="GT19" s="108"/>
      <c r="GU19" s="15">
        <v>12</v>
      </c>
      <c r="GV19" s="93">
        <v>942.11</v>
      </c>
      <c r="GW19" s="352">
        <v>44468</v>
      </c>
      <c r="GX19" s="93">
        <v>942.11</v>
      </c>
      <c r="GY19" s="96" t="s">
        <v>529</v>
      </c>
      <c r="GZ19" s="72">
        <v>37</v>
      </c>
      <c r="HA19" s="669">
        <f t="shared" si="24"/>
        <v>34858.07</v>
      </c>
      <c r="HD19" s="108"/>
      <c r="HE19" s="15">
        <v>12</v>
      </c>
      <c r="HF19" s="93">
        <v>923.06</v>
      </c>
      <c r="HG19" s="352">
        <v>44469</v>
      </c>
      <c r="HH19" s="93">
        <v>923.06</v>
      </c>
      <c r="HI19" s="96" t="s">
        <v>535</v>
      </c>
      <c r="HJ19" s="72">
        <v>37</v>
      </c>
      <c r="HK19" s="669">
        <f t="shared" si="25"/>
        <v>34153.22</v>
      </c>
      <c r="HN19" s="108"/>
      <c r="HO19" s="15">
        <v>12</v>
      </c>
      <c r="HP19" s="301">
        <v>899.2</v>
      </c>
      <c r="HQ19" s="357">
        <v>44470</v>
      </c>
      <c r="HR19" s="301">
        <v>899.2</v>
      </c>
      <c r="HS19" s="417" t="s">
        <v>538</v>
      </c>
      <c r="HT19" s="287">
        <v>39</v>
      </c>
      <c r="HU19" s="669">
        <f t="shared" si="26"/>
        <v>35068.800000000003</v>
      </c>
      <c r="HX19" s="95"/>
      <c r="HY19" s="15">
        <v>12</v>
      </c>
      <c r="HZ19" s="70">
        <v>863.6</v>
      </c>
      <c r="IA19" s="368">
        <v>44471</v>
      </c>
      <c r="IB19" s="70">
        <v>863.6</v>
      </c>
      <c r="IC19" s="71" t="s">
        <v>544</v>
      </c>
      <c r="ID19" s="72">
        <v>39</v>
      </c>
      <c r="IE19" s="669">
        <f t="shared" si="27"/>
        <v>33680.400000000001</v>
      </c>
      <c r="IH19" s="95"/>
      <c r="II19" s="15">
        <v>12</v>
      </c>
      <c r="IJ19" s="70"/>
      <c r="IK19" s="368"/>
      <c r="IL19" s="70"/>
      <c r="IM19" s="71"/>
      <c r="IN19" s="72"/>
      <c r="IO19" s="669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69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69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69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69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69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69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69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69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71026219</v>
      </c>
      <c r="E20" s="141">
        <f t="shared" si="59"/>
        <v>44462</v>
      </c>
      <c r="F20" s="87">
        <f t="shared" si="59"/>
        <v>18883.77</v>
      </c>
      <c r="G20" s="74">
        <f t="shared" si="59"/>
        <v>20</v>
      </c>
      <c r="H20" s="48">
        <f t="shared" si="59"/>
        <v>18843.03</v>
      </c>
      <c r="I20" s="107">
        <f t="shared" si="59"/>
        <v>40.740000000001601</v>
      </c>
      <c r="L20" s="108"/>
      <c r="M20" s="15">
        <v>12</v>
      </c>
      <c r="N20" s="93">
        <v>963.88</v>
      </c>
      <c r="O20" s="352">
        <v>44447</v>
      </c>
      <c r="P20" s="93">
        <v>963.88</v>
      </c>
      <c r="Q20" s="71" t="s">
        <v>393</v>
      </c>
      <c r="R20" s="72">
        <v>38</v>
      </c>
      <c r="S20" s="669">
        <f t="shared" si="47"/>
        <v>36627.440000000002</v>
      </c>
      <c r="T20" s="262"/>
      <c r="V20" s="108"/>
      <c r="W20" s="15">
        <v>13</v>
      </c>
      <c r="X20" s="301">
        <v>912.2</v>
      </c>
      <c r="Y20" s="357">
        <v>44448</v>
      </c>
      <c r="Z20" s="301">
        <v>912.2</v>
      </c>
      <c r="AA20" s="417" t="s">
        <v>399</v>
      </c>
      <c r="AB20" s="287">
        <v>38</v>
      </c>
      <c r="AC20" s="349">
        <f t="shared" si="7"/>
        <v>34663.599999999999</v>
      </c>
      <c r="AF20" s="108"/>
      <c r="AG20" s="15">
        <v>13</v>
      </c>
      <c r="AH20" s="93">
        <v>882.2</v>
      </c>
      <c r="AI20" s="352">
        <v>44448</v>
      </c>
      <c r="AJ20" s="93">
        <v>882.2</v>
      </c>
      <c r="AK20" s="96" t="s">
        <v>396</v>
      </c>
      <c r="AL20" s="72">
        <v>38</v>
      </c>
      <c r="AM20" s="677">
        <f t="shared" si="8"/>
        <v>33523.599999999999</v>
      </c>
      <c r="AP20" s="108"/>
      <c r="AQ20" s="15">
        <v>13</v>
      </c>
      <c r="AR20" s="346">
        <v>928.95</v>
      </c>
      <c r="AS20" s="357">
        <v>44448</v>
      </c>
      <c r="AT20" s="346">
        <v>928.95</v>
      </c>
      <c r="AU20" s="345" t="s">
        <v>400</v>
      </c>
      <c r="AV20" s="287">
        <v>38</v>
      </c>
      <c r="AW20" s="349">
        <f t="shared" si="9"/>
        <v>35300.1</v>
      </c>
      <c r="AZ20" s="108"/>
      <c r="BA20" s="15">
        <v>13</v>
      </c>
      <c r="BB20" s="93">
        <v>837.8</v>
      </c>
      <c r="BC20" s="141">
        <v>44449</v>
      </c>
      <c r="BD20" s="93">
        <v>837.8</v>
      </c>
      <c r="BE20" s="96" t="s">
        <v>405</v>
      </c>
      <c r="BF20" s="411">
        <v>38</v>
      </c>
      <c r="BG20" s="696">
        <f t="shared" si="10"/>
        <v>31836.399999999998</v>
      </c>
      <c r="BJ20" s="108"/>
      <c r="BK20" s="15">
        <v>13</v>
      </c>
      <c r="BL20" s="93">
        <v>919.4</v>
      </c>
      <c r="BM20" s="141">
        <v>44449</v>
      </c>
      <c r="BN20" s="93">
        <v>919.4</v>
      </c>
      <c r="BO20" s="96" t="s">
        <v>408</v>
      </c>
      <c r="BP20" s="411">
        <v>38</v>
      </c>
      <c r="BQ20" s="1047">
        <f t="shared" si="11"/>
        <v>34937.199999999997</v>
      </c>
      <c r="BT20" s="108"/>
      <c r="BU20" s="284">
        <v>13</v>
      </c>
      <c r="BV20" s="301">
        <v>863.2</v>
      </c>
      <c r="BW20" s="412">
        <v>44453</v>
      </c>
      <c r="BX20" s="301">
        <v>863.2</v>
      </c>
      <c r="BY20" s="415" t="s">
        <v>433</v>
      </c>
      <c r="BZ20" s="414">
        <v>37</v>
      </c>
      <c r="CA20" s="669">
        <f t="shared" si="12"/>
        <v>31938.400000000001</v>
      </c>
      <c r="CD20" s="108"/>
      <c r="CE20" s="15">
        <v>13</v>
      </c>
      <c r="CF20" s="93">
        <v>912.2</v>
      </c>
      <c r="CG20" s="412">
        <v>44453</v>
      </c>
      <c r="CH20" s="93">
        <v>912.2</v>
      </c>
      <c r="CI20" s="415" t="s">
        <v>429</v>
      </c>
      <c r="CJ20" s="414">
        <v>37</v>
      </c>
      <c r="CK20" s="669">
        <f t="shared" si="13"/>
        <v>33751.4</v>
      </c>
      <c r="CN20" s="728"/>
      <c r="CO20" s="15">
        <v>13</v>
      </c>
      <c r="CP20" s="301">
        <v>864.5</v>
      </c>
      <c r="CQ20" s="412">
        <v>44456</v>
      </c>
      <c r="CR20" s="301">
        <v>864.5</v>
      </c>
      <c r="CS20" s="415" t="s">
        <v>452</v>
      </c>
      <c r="CT20" s="414">
        <v>37</v>
      </c>
      <c r="CU20" s="682">
        <f t="shared" si="48"/>
        <v>31986.5</v>
      </c>
      <c r="CX20" s="108"/>
      <c r="CY20" s="15">
        <v>13</v>
      </c>
      <c r="CZ20" s="93">
        <v>944.37</v>
      </c>
      <c r="DA20" s="352">
        <v>44454</v>
      </c>
      <c r="DB20" s="93">
        <v>944.37</v>
      </c>
      <c r="DC20" s="96" t="s">
        <v>437</v>
      </c>
      <c r="DD20" s="72">
        <v>37</v>
      </c>
      <c r="DE20" s="669">
        <f t="shared" si="14"/>
        <v>34941.69</v>
      </c>
      <c r="DH20" s="108"/>
      <c r="DI20" s="15">
        <v>13</v>
      </c>
      <c r="DJ20" s="93">
        <v>948.46</v>
      </c>
      <c r="DK20" s="412">
        <v>44456</v>
      </c>
      <c r="DL20" s="93">
        <v>948.46</v>
      </c>
      <c r="DM20" s="415" t="s">
        <v>453</v>
      </c>
      <c r="DN20" s="414">
        <v>37</v>
      </c>
      <c r="DO20" s="682">
        <f t="shared" si="15"/>
        <v>35093.020000000004</v>
      </c>
      <c r="DR20" s="108"/>
      <c r="DS20" s="15">
        <v>13</v>
      </c>
      <c r="DT20" s="93">
        <v>924</v>
      </c>
      <c r="DU20" s="412">
        <v>44457</v>
      </c>
      <c r="DV20" s="93">
        <v>924</v>
      </c>
      <c r="DW20" s="415" t="s">
        <v>462</v>
      </c>
      <c r="DX20" s="414">
        <v>37</v>
      </c>
      <c r="DY20" s="669">
        <f t="shared" si="16"/>
        <v>34188</v>
      </c>
      <c r="EB20" s="108"/>
      <c r="EC20" s="15">
        <v>13</v>
      </c>
      <c r="ED20" s="70">
        <v>901.3</v>
      </c>
      <c r="EE20" s="368">
        <v>44460</v>
      </c>
      <c r="EF20" s="70">
        <v>901.3</v>
      </c>
      <c r="EG20" s="71" t="s">
        <v>471</v>
      </c>
      <c r="EH20" s="72">
        <v>34</v>
      </c>
      <c r="EI20" s="669">
        <f t="shared" si="17"/>
        <v>30644.199999999997</v>
      </c>
      <c r="EL20" s="108"/>
      <c r="EM20" s="15">
        <v>13</v>
      </c>
      <c r="EN20" s="301">
        <v>857.7</v>
      </c>
      <c r="EO20" s="357">
        <v>44460</v>
      </c>
      <c r="EP20" s="301">
        <v>857.7</v>
      </c>
      <c r="EQ20" s="286" t="s">
        <v>476</v>
      </c>
      <c r="ER20" s="287">
        <v>34</v>
      </c>
      <c r="ES20" s="669">
        <f t="shared" si="18"/>
        <v>29161.800000000003</v>
      </c>
      <c r="EV20" s="108"/>
      <c r="EW20" s="15">
        <v>13</v>
      </c>
      <c r="EX20" s="70">
        <v>952.54</v>
      </c>
      <c r="EY20" s="368">
        <v>44461</v>
      </c>
      <c r="EZ20" s="70">
        <v>952.54</v>
      </c>
      <c r="FA20" s="286" t="s">
        <v>482</v>
      </c>
      <c r="FB20" s="72">
        <v>35</v>
      </c>
      <c r="FC20" s="349">
        <f t="shared" si="19"/>
        <v>33338.9</v>
      </c>
      <c r="FF20" s="108"/>
      <c r="FG20" s="15">
        <v>13</v>
      </c>
      <c r="FH20" s="301">
        <v>924.9</v>
      </c>
      <c r="FI20" s="357">
        <v>44468</v>
      </c>
      <c r="FJ20" s="301">
        <v>924.9</v>
      </c>
      <c r="FK20" s="286" t="s">
        <v>520</v>
      </c>
      <c r="FL20" s="287">
        <v>37</v>
      </c>
      <c r="FM20" s="669">
        <f t="shared" si="20"/>
        <v>34221.299999999996</v>
      </c>
      <c r="FP20" s="108"/>
      <c r="FQ20" s="15">
        <v>13</v>
      </c>
      <c r="FR20" s="93">
        <v>915.34</v>
      </c>
      <c r="FS20" s="352">
        <v>44462</v>
      </c>
      <c r="FT20" s="93">
        <v>915.34</v>
      </c>
      <c r="FU20" s="71" t="s">
        <v>490</v>
      </c>
      <c r="FV20" s="72">
        <v>35</v>
      </c>
      <c r="FW20" s="669">
        <f t="shared" si="21"/>
        <v>32036.9</v>
      </c>
      <c r="FX20" s="72"/>
      <c r="FZ20" s="108"/>
      <c r="GA20" s="15">
        <v>13</v>
      </c>
      <c r="GB20" s="70">
        <v>900.8</v>
      </c>
      <c r="GC20" s="568">
        <v>44464</v>
      </c>
      <c r="GD20" s="70">
        <v>900.8</v>
      </c>
      <c r="GE20" s="286" t="s">
        <v>504</v>
      </c>
      <c r="GF20" s="287">
        <v>35</v>
      </c>
      <c r="GG20" s="349">
        <f t="shared" si="22"/>
        <v>31528</v>
      </c>
      <c r="GJ20" s="108"/>
      <c r="GK20" s="15">
        <v>13</v>
      </c>
      <c r="GL20" s="546">
        <v>931.7</v>
      </c>
      <c r="GM20" s="352">
        <v>44467</v>
      </c>
      <c r="GN20" s="546">
        <v>931.7</v>
      </c>
      <c r="GO20" s="96" t="s">
        <v>518</v>
      </c>
      <c r="GP20" s="72">
        <v>37</v>
      </c>
      <c r="GQ20" s="669">
        <f t="shared" si="23"/>
        <v>34472.9</v>
      </c>
      <c r="GT20" s="108"/>
      <c r="GU20" s="15">
        <v>13</v>
      </c>
      <c r="GV20" s="93">
        <v>905.37</v>
      </c>
      <c r="GW20" s="352">
        <v>44468</v>
      </c>
      <c r="GX20" s="93">
        <v>905.37</v>
      </c>
      <c r="GY20" s="96" t="s">
        <v>529</v>
      </c>
      <c r="GZ20" s="72">
        <v>37</v>
      </c>
      <c r="HA20" s="669">
        <f t="shared" si="24"/>
        <v>33498.69</v>
      </c>
      <c r="HD20" s="108"/>
      <c r="HE20" s="15">
        <v>13</v>
      </c>
      <c r="HF20" s="93">
        <v>922.15</v>
      </c>
      <c r="HG20" s="352">
        <v>44469</v>
      </c>
      <c r="HH20" s="93">
        <v>922.15</v>
      </c>
      <c r="HI20" s="96" t="s">
        <v>535</v>
      </c>
      <c r="HJ20" s="72">
        <v>37</v>
      </c>
      <c r="HK20" s="349">
        <f t="shared" si="25"/>
        <v>34119.549999999996</v>
      </c>
      <c r="HN20" s="108"/>
      <c r="HO20" s="15">
        <v>13</v>
      </c>
      <c r="HP20" s="301">
        <v>918.5</v>
      </c>
      <c r="HQ20" s="357">
        <v>44470</v>
      </c>
      <c r="HR20" s="301">
        <v>918.5</v>
      </c>
      <c r="HS20" s="417" t="s">
        <v>538</v>
      </c>
      <c r="HT20" s="287">
        <v>39</v>
      </c>
      <c r="HU20" s="669">
        <f t="shared" si="26"/>
        <v>35821.5</v>
      </c>
      <c r="HX20" s="95"/>
      <c r="HY20" s="15">
        <v>13</v>
      </c>
      <c r="HZ20" s="70">
        <v>889.9</v>
      </c>
      <c r="IA20" s="368">
        <v>44471</v>
      </c>
      <c r="IB20" s="70">
        <v>889.9</v>
      </c>
      <c r="IC20" s="71" t="s">
        <v>544</v>
      </c>
      <c r="ID20" s="72">
        <v>39</v>
      </c>
      <c r="IE20" s="669">
        <f t="shared" si="27"/>
        <v>34706.1</v>
      </c>
      <c r="IH20" s="95"/>
      <c r="II20" s="15">
        <v>13</v>
      </c>
      <c r="IJ20" s="70"/>
      <c r="IK20" s="368"/>
      <c r="IL20" s="70"/>
      <c r="IM20" s="71"/>
      <c r="IN20" s="72"/>
      <c r="IO20" s="669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69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69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69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69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69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69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69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69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71126726</v>
      </c>
      <c r="E21" s="141">
        <f t="shared" si="60"/>
        <v>44463</v>
      </c>
      <c r="F21" s="87">
        <f t="shared" si="60"/>
        <v>18671.77</v>
      </c>
      <c r="G21" s="74">
        <f t="shared" si="60"/>
        <v>21</v>
      </c>
      <c r="H21" s="48">
        <f t="shared" si="60"/>
        <v>18749</v>
      </c>
      <c r="I21" s="107">
        <f t="shared" si="60"/>
        <v>-77.229999999999563</v>
      </c>
      <c r="L21" s="108"/>
      <c r="M21" s="15">
        <v>13</v>
      </c>
      <c r="N21" s="93">
        <v>890.4</v>
      </c>
      <c r="O21" s="352">
        <v>44447</v>
      </c>
      <c r="P21" s="93">
        <v>890.4</v>
      </c>
      <c r="Q21" s="71" t="s">
        <v>393</v>
      </c>
      <c r="R21" s="72">
        <v>38</v>
      </c>
      <c r="S21" s="669">
        <f t="shared" si="47"/>
        <v>33835.199999999997</v>
      </c>
      <c r="T21" s="262"/>
      <c r="V21" s="108"/>
      <c r="W21" s="15">
        <v>14</v>
      </c>
      <c r="X21" s="301">
        <v>887.7</v>
      </c>
      <c r="Y21" s="357">
        <v>44448</v>
      </c>
      <c r="Z21" s="301">
        <v>887.7</v>
      </c>
      <c r="AA21" s="417" t="s">
        <v>399</v>
      </c>
      <c r="AB21" s="287">
        <v>38</v>
      </c>
      <c r="AC21" s="349">
        <f t="shared" si="7"/>
        <v>33732.6</v>
      </c>
      <c r="AF21" s="108"/>
      <c r="AG21" s="15">
        <v>14</v>
      </c>
      <c r="AH21" s="93">
        <v>871.8</v>
      </c>
      <c r="AI21" s="352">
        <v>44448</v>
      </c>
      <c r="AJ21" s="93">
        <v>871.8</v>
      </c>
      <c r="AK21" s="96" t="s">
        <v>396</v>
      </c>
      <c r="AL21" s="72">
        <v>38</v>
      </c>
      <c r="AM21" s="677">
        <f t="shared" si="8"/>
        <v>33128.400000000001</v>
      </c>
      <c r="AP21" s="108"/>
      <c r="AQ21" s="15">
        <v>14</v>
      </c>
      <c r="AR21" s="346">
        <v>909.45</v>
      </c>
      <c r="AS21" s="357">
        <v>44448</v>
      </c>
      <c r="AT21" s="346">
        <v>909.45</v>
      </c>
      <c r="AU21" s="345" t="s">
        <v>400</v>
      </c>
      <c r="AV21" s="287">
        <v>38</v>
      </c>
      <c r="AW21" s="349">
        <f t="shared" si="9"/>
        <v>34559.1</v>
      </c>
      <c r="AZ21" s="108"/>
      <c r="BA21" s="15">
        <v>14</v>
      </c>
      <c r="BB21" s="93">
        <v>875</v>
      </c>
      <c r="BC21" s="141">
        <v>44449</v>
      </c>
      <c r="BD21" s="93">
        <v>875</v>
      </c>
      <c r="BE21" s="96" t="s">
        <v>405</v>
      </c>
      <c r="BF21" s="411">
        <v>38</v>
      </c>
      <c r="BG21" s="696">
        <f t="shared" si="10"/>
        <v>33250</v>
      </c>
      <c r="BJ21" s="108"/>
      <c r="BK21" s="15">
        <v>14</v>
      </c>
      <c r="BL21" s="93">
        <v>923.1</v>
      </c>
      <c r="BM21" s="141">
        <v>44449</v>
      </c>
      <c r="BN21" s="93">
        <v>923.1</v>
      </c>
      <c r="BO21" s="96" t="s">
        <v>408</v>
      </c>
      <c r="BP21" s="411">
        <v>38</v>
      </c>
      <c r="BQ21" s="1047">
        <f t="shared" si="11"/>
        <v>35077.800000000003</v>
      </c>
      <c r="BT21" s="108"/>
      <c r="BU21" s="284">
        <v>14</v>
      </c>
      <c r="BV21" s="301">
        <v>835.1</v>
      </c>
      <c r="BW21" s="412">
        <v>44453</v>
      </c>
      <c r="BX21" s="301">
        <v>835.1</v>
      </c>
      <c r="BY21" s="415" t="s">
        <v>433</v>
      </c>
      <c r="BZ21" s="414">
        <v>37</v>
      </c>
      <c r="CA21" s="669">
        <f t="shared" si="12"/>
        <v>30898.7</v>
      </c>
      <c r="CD21" s="108"/>
      <c r="CE21" s="15">
        <v>14</v>
      </c>
      <c r="CF21" s="93">
        <v>921.2</v>
      </c>
      <c r="CG21" s="412">
        <v>44453</v>
      </c>
      <c r="CH21" s="93">
        <v>921.2</v>
      </c>
      <c r="CI21" s="415" t="s">
        <v>429</v>
      </c>
      <c r="CJ21" s="414">
        <v>37</v>
      </c>
      <c r="CK21" s="669">
        <f t="shared" si="13"/>
        <v>34084.400000000001</v>
      </c>
      <c r="CN21" s="728"/>
      <c r="CO21" s="15">
        <v>14</v>
      </c>
      <c r="CP21" s="301">
        <v>868.2</v>
      </c>
      <c r="CQ21" s="412">
        <v>44456</v>
      </c>
      <c r="CR21" s="301">
        <v>868.2</v>
      </c>
      <c r="CS21" s="415" t="s">
        <v>448</v>
      </c>
      <c r="CT21" s="414">
        <v>37</v>
      </c>
      <c r="CU21" s="682">
        <f t="shared" si="48"/>
        <v>32123.4</v>
      </c>
      <c r="CX21" s="108"/>
      <c r="CY21" s="15">
        <v>14</v>
      </c>
      <c r="CZ21" s="93">
        <v>958.44</v>
      </c>
      <c r="DA21" s="352">
        <v>44454</v>
      </c>
      <c r="DB21" s="93">
        <v>958.44</v>
      </c>
      <c r="DC21" s="96" t="s">
        <v>437</v>
      </c>
      <c r="DD21" s="72">
        <v>37</v>
      </c>
      <c r="DE21" s="669">
        <f t="shared" si="14"/>
        <v>35462.28</v>
      </c>
      <c r="DH21" s="108"/>
      <c r="DI21" s="15">
        <v>14</v>
      </c>
      <c r="DJ21" s="93">
        <v>903.55</v>
      </c>
      <c r="DK21" s="412">
        <v>44456</v>
      </c>
      <c r="DL21" s="93">
        <v>903.55</v>
      </c>
      <c r="DM21" s="415" t="s">
        <v>454</v>
      </c>
      <c r="DN21" s="414">
        <v>37</v>
      </c>
      <c r="DO21" s="682">
        <f t="shared" si="15"/>
        <v>33431.35</v>
      </c>
      <c r="DR21" s="108"/>
      <c r="DS21" s="15">
        <v>14</v>
      </c>
      <c r="DT21" s="93">
        <v>942.1</v>
      </c>
      <c r="DU21" s="412">
        <v>44457</v>
      </c>
      <c r="DV21" s="93">
        <v>942.1</v>
      </c>
      <c r="DW21" s="415" t="s">
        <v>462</v>
      </c>
      <c r="DX21" s="414">
        <v>37</v>
      </c>
      <c r="DY21" s="669">
        <f t="shared" si="16"/>
        <v>34857.700000000004</v>
      </c>
      <c r="EB21" s="108"/>
      <c r="EC21" s="15">
        <v>14</v>
      </c>
      <c r="ED21" s="70">
        <v>928.5</v>
      </c>
      <c r="EE21" s="368">
        <v>44460</v>
      </c>
      <c r="EF21" s="70">
        <v>928.5</v>
      </c>
      <c r="EG21" s="71" t="s">
        <v>471</v>
      </c>
      <c r="EH21" s="72">
        <v>34</v>
      </c>
      <c r="EI21" s="669">
        <f t="shared" si="17"/>
        <v>31569</v>
      </c>
      <c r="EL21" s="108"/>
      <c r="EM21" s="15">
        <v>14</v>
      </c>
      <c r="EN21" s="301">
        <v>896.7</v>
      </c>
      <c r="EO21" s="357">
        <v>44460</v>
      </c>
      <c r="EP21" s="301">
        <v>896.7</v>
      </c>
      <c r="EQ21" s="286" t="s">
        <v>476</v>
      </c>
      <c r="ER21" s="287">
        <v>34</v>
      </c>
      <c r="ES21" s="669">
        <f t="shared" si="18"/>
        <v>30487.800000000003</v>
      </c>
      <c r="EV21" s="108"/>
      <c r="EW21" s="15">
        <v>14</v>
      </c>
      <c r="EX21" s="70">
        <v>953.45</v>
      </c>
      <c r="EY21" s="368">
        <v>44461</v>
      </c>
      <c r="EZ21" s="70">
        <v>953.45</v>
      </c>
      <c r="FA21" s="286" t="s">
        <v>482</v>
      </c>
      <c r="FB21" s="72">
        <v>35</v>
      </c>
      <c r="FC21" s="349">
        <f t="shared" si="19"/>
        <v>33370.75</v>
      </c>
      <c r="FF21" s="108"/>
      <c r="FG21" s="15">
        <v>14</v>
      </c>
      <c r="FH21" s="301">
        <v>869.5</v>
      </c>
      <c r="FI21" s="357">
        <v>44468</v>
      </c>
      <c r="FJ21" s="301">
        <v>869.5</v>
      </c>
      <c r="FK21" s="286" t="s">
        <v>520</v>
      </c>
      <c r="FL21" s="287">
        <v>37</v>
      </c>
      <c r="FM21" s="669">
        <f t="shared" si="20"/>
        <v>32171.5</v>
      </c>
      <c r="FP21" s="108"/>
      <c r="FQ21" s="15">
        <v>14</v>
      </c>
      <c r="FR21" s="93">
        <v>960.25</v>
      </c>
      <c r="FS21" s="352">
        <v>44462</v>
      </c>
      <c r="FT21" s="93">
        <v>960.25</v>
      </c>
      <c r="FU21" s="71" t="s">
        <v>490</v>
      </c>
      <c r="FV21" s="72">
        <v>35</v>
      </c>
      <c r="FW21" s="669">
        <f t="shared" si="21"/>
        <v>33608.75</v>
      </c>
      <c r="FX21" s="72"/>
      <c r="FZ21" s="108"/>
      <c r="GA21" s="15">
        <v>14</v>
      </c>
      <c r="GB21" s="70">
        <v>862.7</v>
      </c>
      <c r="GC21" s="568">
        <v>44464</v>
      </c>
      <c r="GD21" s="70">
        <v>862.7</v>
      </c>
      <c r="GE21" s="286" t="s">
        <v>499</v>
      </c>
      <c r="GF21" s="287">
        <v>35</v>
      </c>
      <c r="GG21" s="349">
        <f t="shared" si="22"/>
        <v>30194.5</v>
      </c>
      <c r="GJ21" s="108"/>
      <c r="GK21" s="15">
        <v>14</v>
      </c>
      <c r="GL21" s="546">
        <v>904.5</v>
      </c>
      <c r="GM21" s="352">
        <v>44467</v>
      </c>
      <c r="GN21" s="546">
        <v>904.5</v>
      </c>
      <c r="GO21" s="96" t="s">
        <v>518</v>
      </c>
      <c r="GP21" s="72">
        <v>37</v>
      </c>
      <c r="GQ21" s="669">
        <f t="shared" si="23"/>
        <v>33466.5</v>
      </c>
      <c r="GT21" s="108"/>
      <c r="GU21" s="15">
        <v>14</v>
      </c>
      <c r="GV21" s="93">
        <v>926.68</v>
      </c>
      <c r="GW21" s="352">
        <v>44468</v>
      </c>
      <c r="GX21" s="93">
        <v>926.68</v>
      </c>
      <c r="GY21" s="96" t="s">
        <v>529</v>
      </c>
      <c r="GZ21" s="72">
        <v>37</v>
      </c>
      <c r="HA21" s="669">
        <f t="shared" si="24"/>
        <v>34287.159999999996</v>
      </c>
      <c r="HD21" s="108"/>
      <c r="HE21" s="15">
        <v>14</v>
      </c>
      <c r="HF21" s="93">
        <v>904</v>
      </c>
      <c r="HG21" s="352">
        <v>44469</v>
      </c>
      <c r="HH21" s="93">
        <v>904</v>
      </c>
      <c r="HI21" s="96" t="s">
        <v>535</v>
      </c>
      <c r="HJ21" s="72">
        <v>37</v>
      </c>
      <c r="HK21" s="349">
        <f t="shared" si="25"/>
        <v>33448</v>
      </c>
      <c r="HN21" s="108"/>
      <c r="HO21" s="15">
        <v>14</v>
      </c>
      <c r="HP21" s="301">
        <v>937.1</v>
      </c>
      <c r="HQ21" s="357">
        <v>44470</v>
      </c>
      <c r="HR21" s="301">
        <v>937.1</v>
      </c>
      <c r="HS21" s="417" t="s">
        <v>538</v>
      </c>
      <c r="HT21" s="287">
        <v>39</v>
      </c>
      <c r="HU21" s="669">
        <f t="shared" si="26"/>
        <v>36546.9</v>
      </c>
      <c r="HX21" s="95"/>
      <c r="HY21" s="15">
        <v>14</v>
      </c>
      <c r="HZ21" s="70">
        <v>889</v>
      </c>
      <c r="IA21" s="368">
        <v>44471</v>
      </c>
      <c r="IB21" s="70">
        <v>889</v>
      </c>
      <c r="IC21" s="71" t="s">
        <v>544</v>
      </c>
      <c r="ID21" s="72">
        <v>39</v>
      </c>
      <c r="IE21" s="669">
        <f t="shared" si="27"/>
        <v>34671</v>
      </c>
      <c r="IH21" s="95"/>
      <c r="II21" s="15">
        <v>14</v>
      </c>
      <c r="IJ21" s="70"/>
      <c r="IK21" s="368"/>
      <c r="IL21" s="70"/>
      <c r="IM21" s="71"/>
      <c r="IN21" s="72"/>
      <c r="IO21" s="669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69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69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69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69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69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69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69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69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71245956</v>
      </c>
      <c r="E22" s="141">
        <f t="shared" si="61"/>
        <v>44467</v>
      </c>
      <c r="F22" s="87">
        <f t="shared" si="61"/>
        <v>18854.34</v>
      </c>
      <c r="G22" s="74">
        <f t="shared" si="61"/>
        <v>21</v>
      </c>
      <c r="H22" s="48">
        <f t="shared" si="61"/>
        <v>18956.5</v>
      </c>
      <c r="I22" s="107">
        <f>GP5</f>
        <v>-102.15999999999985</v>
      </c>
      <c r="L22" s="108"/>
      <c r="M22" s="15">
        <v>14</v>
      </c>
      <c r="N22" s="93">
        <v>920.79</v>
      </c>
      <c r="O22" s="352">
        <v>44447</v>
      </c>
      <c r="P22" s="93">
        <v>920.79</v>
      </c>
      <c r="Q22" s="71" t="s">
        <v>393</v>
      </c>
      <c r="R22" s="72">
        <v>38</v>
      </c>
      <c r="S22" s="669">
        <f t="shared" si="47"/>
        <v>34990.019999999997</v>
      </c>
      <c r="T22" s="262"/>
      <c r="V22" s="108"/>
      <c r="W22" s="15">
        <v>15</v>
      </c>
      <c r="X22" s="301">
        <v>866.8</v>
      </c>
      <c r="Y22" s="357">
        <v>44448</v>
      </c>
      <c r="Z22" s="301">
        <v>866.8</v>
      </c>
      <c r="AA22" s="417" t="s">
        <v>399</v>
      </c>
      <c r="AB22" s="287">
        <v>38</v>
      </c>
      <c r="AC22" s="349">
        <f t="shared" si="7"/>
        <v>32938.400000000001</v>
      </c>
      <c r="AF22" s="108"/>
      <c r="AG22" s="15">
        <v>15</v>
      </c>
      <c r="AH22" s="93">
        <v>909.4</v>
      </c>
      <c r="AI22" s="352">
        <v>44448</v>
      </c>
      <c r="AJ22" s="93">
        <v>909.4</v>
      </c>
      <c r="AK22" s="96" t="s">
        <v>396</v>
      </c>
      <c r="AL22" s="72">
        <v>38</v>
      </c>
      <c r="AM22" s="677">
        <f t="shared" si="8"/>
        <v>34557.199999999997</v>
      </c>
      <c r="AP22" s="108"/>
      <c r="AQ22" s="15">
        <v>15</v>
      </c>
      <c r="AR22" s="346">
        <v>962.06</v>
      </c>
      <c r="AS22" s="357">
        <v>44448</v>
      </c>
      <c r="AT22" s="346">
        <v>962.06</v>
      </c>
      <c r="AU22" s="345" t="s">
        <v>400</v>
      </c>
      <c r="AV22" s="287">
        <v>38</v>
      </c>
      <c r="AW22" s="349">
        <f t="shared" si="9"/>
        <v>36558.28</v>
      </c>
      <c r="AZ22" s="108"/>
      <c r="BA22" s="15">
        <v>15</v>
      </c>
      <c r="BB22" s="93">
        <v>912.2</v>
      </c>
      <c r="BC22" s="141">
        <v>44449</v>
      </c>
      <c r="BD22" s="93">
        <v>912.2</v>
      </c>
      <c r="BE22" s="96" t="s">
        <v>405</v>
      </c>
      <c r="BF22" s="411">
        <v>38</v>
      </c>
      <c r="BG22" s="696">
        <f t="shared" si="10"/>
        <v>34663.599999999999</v>
      </c>
      <c r="BJ22" s="108"/>
      <c r="BK22" s="15">
        <v>15</v>
      </c>
      <c r="BL22" s="93">
        <v>926.7</v>
      </c>
      <c r="BM22" s="141">
        <v>44449</v>
      </c>
      <c r="BN22" s="93">
        <v>926.7</v>
      </c>
      <c r="BO22" s="96" t="s">
        <v>408</v>
      </c>
      <c r="BP22" s="411">
        <v>38</v>
      </c>
      <c r="BQ22" s="1047">
        <f t="shared" si="11"/>
        <v>35214.6</v>
      </c>
      <c r="BT22" s="108"/>
      <c r="BU22" s="284">
        <v>15</v>
      </c>
      <c r="BV22" s="301">
        <v>904</v>
      </c>
      <c r="BW22" s="412">
        <v>44453</v>
      </c>
      <c r="BX22" s="301">
        <v>904</v>
      </c>
      <c r="BY22" s="415" t="s">
        <v>433</v>
      </c>
      <c r="BZ22" s="414">
        <v>37</v>
      </c>
      <c r="CA22" s="669">
        <f t="shared" si="12"/>
        <v>33448</v>
      </c>
      <c r="CD22" s="108"/>
      <c r="CE22" s="15">
        <v>15</v>
      </c>
      <c r="CF22" s="93">
        <v>911.3</v>
      </c>
      <c r="CG22" s="412">
        <v>44453</v>
      </c>
      <c r="CH22" s="93">
        <v>911.3</v>
      </c>
      <c r="CI22" s="415" t="s">
        <v>429</v>
      </c>
      <c r="CJ22" s="414">
        <v>37</v>
      </c>
      <c r="CK22" s="669">
        <f t="shared" si="13"/>
        <v>33718.1</v>
      </c>
      <c r="CN22" s="728"/>
      <c r="CO22" s="15">
        <v>15</v>
      </c>
      <c r="CP22" s="285">
        <v>899</v>
      </c>
      <c r="CQ22" s="412">
        <v>44455</v>
      </c>
      <c r="CR22" s="285">
        <v>899</v>
      </c>
      <c r="CS22" s="415" t="s">
        <v>444</v>
      </c>
      <c r="CT22" s="414">
        <v>37</v>
      </c>
      <c r="CU22" s="682">
        <f t="shared" si="48"/>
        <v>33263</v>
      </c>
      <c r="CX22" s="108"/>
      <c r="CY22" s="15">
        <v>15</v>
      </c>
      <c r="CZ22" s="93">
        <v>912.17</v>
      </c>
      <c r="DA22" s="352">
        <v>44454</v>
      </c>
      <c r="DB22" s="93">
        <v>912.17</v>
      </c>
      <c r="DC22" s="96" t="s">
        <v>437</v>
      </c>
      <c r="DD22" s="72">
        <v>37</v>
      </c>
      <c r="DE22" s="669">
        <f t="shared" si="14"/>
        <v>33750.29</v>
      </c>
      <c r="DH22" s="108"/>
      <c r="DI22" s="15">
        <v>15</v>
      </c>
      <c r="DJ22" s="93">
        <v>948.91</v>
      </c>
      <c r="DK22" s="412">
        <v>44456</v>
      </c>
      <c r="DL22" s="93">
        <v>948.91</v>
      </c>
      <c r="DM22" s="415" t="s">
        <v>454</v>
      </c>
      <c r="DN22" s="414">
        <v>37</v>
      </c>
      <c r="DO22" s="682">
        <f t="shared" si="15"/>
        <v>35109.67</v>
      </c>
      <c r="DR22" s="108"/>
      <c r="DS22" s="15">
        <v>15</v>
      </c>
      <c r="DT22" s="93">
        <v>887.7</v>
      </c>
      <c r="DU22" s="412">
        <v>44457</v>
      </c>
      <c r="DV22" s="93">
        <v>887.7</v>
      </c>
      <c r="DW22" s="415" t="s">
        <v>462</v>
      </c>
      <c r="DX22" s="414">
        <v>37</v>
      </c>
      <c r="DY22" s="669">
        <f t="shared" si="16"/>
        <v>32844.9</v>
      </c>
      <c r="EB22" s="108"/>
      <c r="EC22" s="15">
        <v>15</v>
      </c>
      <c r="ED22" s="70">
        <v>909.4</v>
      </c>
      <c r="EE22" s="368">
        <v>44460</v>
      </c>
      <c r="EF22" s="70">
        <v>909.4</v>
      </c>
      <c r="EG22" s="71" t="s">
        <v>471</v>
      </c>
      <c r="EH22" s="72">
        <v>34</v>
      </c>
      <c r="EI22" s="669">
        <f t="shared" si="17"/>
        <v>30919.599999999999</v>
      </c>
      <c r="EL22" s="108"/>
      <c r="EM22" s="15">
        <v>15</v>
      </c>
      <c r="EN22" s="301">
        <v>906.7</v>
      </c>
      <c r="EO22" s="357">
        <v>44460</v>
      </c>
      <c r="EP22" s="301">
        <v>906.7</v>
      </c>
      <c r="EQ22" s="286" t="s">
        <v>476</v>
      </c>
      <c r="ER22" s="287">
        <v>34</v>
      </c>
      <c r="ES22" s="669">
        <f t="shared" si="18"/>
        <v>30827.800000000003</v>
      </c>
      <c r="EV22" s="108"/>
      <c r="EW22" s="15">
        <v>15</v>
      </c>
      <c r="EX22" s="70">
        <v>940.75</v>
      </c>
      <c r="EY22" s="368">
        <v>44461</v>
      </c>
      <c r="EZ22" s="70">
        <v>940.75</v>
      </c>
      <c r="FA22" s="286" t="s">
        <v>482</v>
      </c>
      <c r="FB22" s="72">
        <v>35</v>
      </c>
      <c r="FC22" s="349">
        <f t="shared" si="19"/>
        <v>32926.25</v>
      </c>
      <c r="FF22" s="108"/>
      <c r="FG22" s="15">
        <v>15</v>
      </c>
      <c r="FH22" s="301">
        <v>877.2</v>
      </c>
      <c r="FI22" s="357">
        <v>44468</v>
      </c>
      <c r="FJ22" s="301">
        <v>877.2</v>
      </c>
      <c r="FK22" s="286" t="s">
        <v>520</v>
      </c>
      <c r="FL22" s="287">
        <v>37</v>
      </c>
      <c r="FM22" s="669">
        <f t="shared" si="20"/>
        <v>32456.400000000001</v>
      </c>
      <c r="FP22" s="108"/>
      <c r="FQ22" s="15">
        <v>15</v>
      </c>
      <c r="FR22" s="93">
        <v>914.44</v>
      </c>
      <c r="FS22" s="352">
        <v>44462</v>
      </c>
      <c r="FT22" s="93">
        <v>914.44</v>
      </c>
      <c r="FU22" s="71" t="s">
        <v>490</v>
      </c>
      <c r="FV22" s="72">
        <v>35</v>
      </c>
      <c r="FW22" s="669">
        <f t="shared" si="21"/>
        <v>32005.4</v>
      </c>
      <c r="FX22" s="72"/>
      <c r="FZ22" s="108"/>
      <c r="GA22" s="15">
        <v>15</v>
      </c>
      <c r="GB22" s="70">
        <v>922.1</v>
      </c>
      <c r="GC22" s="568">
        <v>44464</v>
      </c>
      <c r="GD22" s="70">
        <v>922.1</v>
      </c>
      <c r="GE22" s="286" t="s">
        <v>499</v>
      </c>
      <c r="GF22" s="287">
        <v>35</v>
      </c>
      <c r="GG22" s="349">
        <f t="shared" si="22"/>
        <v>32273.5</v>
      </c>
      <c r="GJ22" s="108"/>
      <c r="GK22" s="15">
        <v>15</v>
      </c>
      <c r="GL22" s="546">
        <v>914</v>
      </c>
      <c r="GM22" s="352">
        <v>44467</v>
      </c>
      <c r="GN22" s="546">
        <v>914</v>
      </c>
      <c r="GO22" s="96" t="s">
        <v>518</v>
      </c>
      <c r="GP22" s="72">
        <v>37</v>
      </c>
      <c r="GQ22" s="669">
        <f t="shared" si="23"/>
        <v>33818</v>
      </c>
      <c r="GT22" s="108"/>
      <c r="GU22" s="15">
        <v>15</v>
      </c>
      <c r="GV22" s="93">
        <v>927.14</v>
      </c>
      <c r="GW22" s="352">
        <v>44468</v>
      </c>
      <c r="GX22" s="93">
        <v>927.14</v>
      </c>
      <c r="GY22" s="96" t="s">
        <v>529</v>
      </c>
      <c r="GZ22" s="72">
        <v>37</v>
      </c>
      <c r="HA22" s="669">
        <f t="shared" si="24"/>
        <v>34304.18</v>
      </c>
      <c r="HD22" s="108"/>
      <c r="HE22" s="15">
        <v>15</v>
      </c>
      <c r="HF22" s="93">
        <v>899.92</v>
      </c>
      <c r="HG22" s="352">
        <v>44469</v>
      </c>
      <c r="HH22" s="93">
        <v>899.92</v>
      </c>
      <c r="HI22" s="96" t="s">
        <v>535</v>
      </c>
      <c r="HJ22" s="72">
        <v>37</v>
      </c>
      <c r="HK22" s="349">
        <f t="shared" si="25"/>
        <v>33297.040000000001</v>
      </c>
      <c r="HN22" s="108"/>
      <c r="HO22" s="15">
        <v>15</v>
      </c>
      <c r="HP22" s="301">
        <v>886.3</v>
      </c>
      <c r="HQ22" s="357">
        <v>44470</v>
      </c>
      <c r="HR22" s="301">
        <v>886.3</v>
      </c>
      <c r="HS22" s="417" t="s">
        <v>538</v>
      </c>
      <c r="HT22" s="287">
        <v>39</v>
      </c>
      <c r="HU22" s="669">
        <f t="shared" si="26"/>
        <v>34565.699999999997</v>
      </c>
      <c r="HX22" s="95"/>
      <c r="HY22" s="15">
        <v>15</v>
      </c>
      <c r="HZ22" s="70">
        <v>870</v>
      </c>
      <c r="IA22" s="368">
        <v>44471</v>
      </c>
      <c r="IB22" s="70">
        <v>870</v>
      </c>
      <c r="IC22" s="71" t="s">
        <v>544</v>
      </c>
      <c r="ID22" s="72">
        <v>39</v>
      </c>
      <c r="IE22" s="669">
        <f t="shared" si="27"/>
        <v>33930</v>
      </c>
      <c r="IH22" s="95"/>
      <c r="II22" s="15">
        <v>15</v>
      </c>
      <c r="IJ22" s="70"/>
      <c r="IK22" s="368"/>
      <c r="IL22" s="70"/>
      <c r="IM22" s="71"/>
      <c r="IN22" s="72"/>
      <c r="IO22" s="669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69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69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69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69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69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69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69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69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TYSON FRESH MEATS</v>
      </c>
      <c r="C23" s="76" t="str">
        <f>GU5</f>
        <v>PED. 71292975</v>
      </c>
      <c r="D23" s="104" t="str">
        <f>GU5</f>
        <v>PED. 71292975</v>
      </c>
      <c r="E23" s="141">
        <f t="shared" si="62"/>
        <v>44468</v>
      </c>
      <c r="F23" s="87">
        <f t="shared" si="62"/>
        <v>18516.8</v>
      </c>
      <c r="G23" s="74">
        <f t="shared" si="62"/>
        <v>20</v>
      </c>
      <c r="H23" s="48">
        <f t="shared" si="62"/>
        <v>18623.95</v>
      </c>
      <c r="I23" s="107">
        <f>F23-H23</f>
        <v>-107.15000000000146</v>
      </c>
      <c r="L23" s="108"/>
      <c r="M23" s="15">
        <v>15</v>
      </c>
      <c r="N23" s="93">
        <v>958.44</v>
      </c>
      <c r="O23" s="352">
        <v>44447</v>
      </c>
      <c r="P23" s="93">
        <v>958.44</v>
      </c>
      <c r="Q23" s="71" t="s">
        <v>393</v>
      </c>
      <c r="R23" s="72">
        <v>38</v>
      </c>
      <c r="S23" s="669">
        <f t="shared" si="47"/>
        <v>36420.720000000001</v>
      </c>
      <c r="T23" s="262"/>
      <c r="V23" s="108"/>
      <c r="W23" s="15">
        <v>16</v>
      </c>
      <c r="X23" s="301">
        <v>890.4</v>
      </c>
      <c r="Y23" s="357">
        <v>44448</v>
      </c>
      <c r="Z23" s="301">
        <v>890.4</v>
      </c>
      <c r="AA23" s="417" t="s">
        <v>399</v>
      </c>
      <c r="AB23" s="287">
        <v>38</v>
      </c>
      <c r="AC23" s="349">
        <f t="shared" si="7"/>
        <v>33835.199999999997</v>
      </c>
      <c r="AF23" s="108"/>
      <c r="AG23" s="15">
        <v>16</v>
      </c>
      <c r="AH23" s="93">
        <v>888.6</v>
      </c>
      <c r="AI23" s="352">
        <v>44448</v>
      </c>
      <c r="AJ23" s="93">
        <v>888.6</v>
      </c>
      <c r="AK23" s="96" t="s">
        <v>396</v>
      </c>
      <c r="AL23" s="72">
        <v>38</v>
      </c>
      <c r="AM23" s="677">
        <f t="shared" si="8"/>
        <v>33766.800000000003</v>
      </c>
      <c r="AP23" s="108"/>
      <c r="AQ23" s="15">
        <v>16</v>
      </c>
      <c r="AR23" s="346">
        <v>943.47</v>
      </c>
      <c r="AS23" s="357">
        <v>44448</v>
      </c>
      <c r="AT23" s="346">
        <v>943.47</v>
      </c>
      <c r="AU23" s="345" t="s">
        <v>400</v>
      </c>
      <c r="AV23" s="287">
        <v>38</v>
      </c>
      <c r="AW23" s="349">
        <f t="shared" si="9"/>
        <v>35851.86</v>
      </c>
      <c r="AZ23" s="108"/>
      <c r="BA23" s="15">
        <v>16</v>
      </c>
      <c r="BB23" s="93">
        <v>924.9</v>
      </c>
      <c r="BC23" s="141">
        <v>44449</v>
      </c>
      <c r="BD23" s="93">
        <v>924.9</v>
      </c>
      <c r="BE23" s="96" t="s">
        <v>407</v>
      </c>
      <c r="BF23" s="411">
        <v>38</v>
      </c>
      <c r="BG23" s="696">
        <f t="shared" si="10"/>
        <v>35146.199999999997</v>
      </c>
      <c r="BJ23" s="108"/>
      <c r="BK23" s="15">
        <v>16</v>
      </c>
      <c r="BL23" s="93">
        <v>929.4</v>
      </c>
      <c r="BM23" s="141">
        <v>44449</v>
      </c>
      <c r="BN23" s="93">
        <v>929.4</v>
      </c>
      <c r="BO23" s="96" t="s">
        <v>410</v>
      </c>
      <c r="BP23" s="411">
        <v>38</v>
      </c>
      <c r="BQ23" s="1047">
        <f t="shared" si="11"/>
        <v>35317.199999999997</v>
      </c>
      <c r="BT23" s="108"/>
      <c r="BU23" s="284">
        <v>16</v>
      </c>
      <c r="BV23" s="301">
        <v>898.6</v>
      </c>
      <c r="BW23" s="412">
        <v>44453</v>
      </c>
      <c r="BX23" s="301">
        <v>898.6</v>
      </c>
      <c r="BY23" s="415" t="s">
        <v>433</v>
      </c>
      <c r="BZ23" s="414">
        <v>37</v>
      </c>
      <c r="CA23" s="669">
        <f t="shared" si="12"/>
        <v>33248.200000000004</v>
      </c>
      <c r="CD23" s="108"/>
      <c r="CE23" s="15">
        <v>16</v>
      </c>
      <c r="CF23" s="93">
        <v>896.7</v>
      </c>
      <c r="CG23" s="412">
        <v>44453</v>
      </c>
      <c r="CH23" s="93">
        <v>896.7</v>
      </c>
      <c r="CI23" s="415" t="s">
        <v>429</v>
      </c>
      <c r="CJ23" s="414">
        <v>37</v>
      </c>
      <c r="CK23" s="669">
        <f t="shared" si="13"/>
        <v>33177.9</v>
      </c>
      <c r="CN23" s="728"/>
      <c r="CO23" s="15">
        <v>16</v>
      </c>
      <c r="CP23" s="301">
        <v>918.1</v>
      </c>
      <c r="CQ23" s="412">
        <v>44455</v>
      </c>
      <c r="CR23" s="301">
        <v>918.1</v>
      </c>
      <c r="CS23" s="415" t="s">
        <v>444</v>
      </c>
      <c r="CT23" s="414">
        <v>37</v>
      </c>
      <c r="CU23" s="682">
        <f t="shared" si="48"/>
        <v>33969.700000000004</v>
      </c>
      <c r="CX23" s="108"/>
      <c r="CY23" s="15">
        <v>16</v>
      </c>
      <c r="CZ23" s="93">
        <v>962.97</v>
      </c>
      <c r="DA23" s="352">
        <v>44454</v>
      </c>
      <c r="DB23" s="93">
        <v>962.97</v>
      </c>
      <c r="DC23" s="96" t="s">
        <v>437</v>
      </c>
      <c r="DD23" s="72">
        <v>37</v>
      </c>
      <c r="DE23" s="669">
        <f t="shared" si="14"/>
        <v>35629.89</v>
      </c>
      <c r="DH23" s="108"/>
      <c r="DI23" s="15">
        <v>16</v>
      </c>
      <c r="DJ23" s="93">
        <v>913.53</v>
      </c>
      <c r="DK23" s="412">
        <v>44456</v>
      </c>
      <c r="DL23" s="93">
        <v>913.53</v>
      </c>
      <c r="DM23" s="415" t="s">
        <v>454</v>
      </c>
      <c r="DN23" s="414">
        <v>37</v>
      </c>
      <c r="DO23" s="682">
        <f t="shared" si="15"/>
        <v>33800.61</v>
      </c>
      <c r="DR23" s="108"/>
      <c r="DS23" s="15">
        <v>16</v>
      </c>
      <c r="DT23" s="93">
        <v>904.9</v>
      </c>
      <c r="DU23" s="412">
        <v>44457</v>
      </c>
      <c r="DV23" s="93">
        <v>904.9</v>
      </c>
      <c r="DW23" s="415" t="s">
        <v>462</v>
      </c>
      <c r="DX23" s="414">
        <v>37</v>
      </c>
      <c r="DY23" s="669">
        <f t="shared" si="16"/>
        <v>33481.299999999996</v>
      </c>
      <c r="EB23" s="108"/>
      <c r="EC23" s="15">
        <v>16</v>
      </c>
      <c r="ED23" s="70">
        <v>917.6</v>
      </c>
      <c r="EE23" s="368">
        <v>44460</v>
      </c>
      <c r="EF23" s="70">
        <v>917.6</v>
      </c>
      <c r="EG23" s="71" t="s">
        <v>471</v>
      </c>
      <c r="EH23" s="72">
        <v>34</v>
      </c>
      <c r="EI23" s="669">
        <f t="shared" si="17"/>
        <v>31198.400000000001</v>
      </c>
      <c r="EL23" s="108"/>
      <c r="EM23" s="15">
        <v>16</v>
      </c>
      <c r="EN23" s="301">
        <v>888.6</v>
      </c>
      <c r="EO23" s="357">
        <v>44460</v>
      </c>
      <c r="EP23" s="301">
        <v>888.6</v>
      </c>
      <c r="EQ23" s="286" t="s">
        <v>476</v>
      </c>
      <c r="ER23" s="287">
        <v>34</v>
      </c>
      <c r="ES23" s="669">
        <f t="shared" si="18"/>
        <v>30212.400000000001</v>
      </c>
      <c r="EV23" s="108"/>
      <c r="EW23" s="15">
        <v>16</v>
      </c>
      <c r="EX23" s="70">
        <v>958.89</v>
      </c>
      <c r="EY23" s="368">
        <v>44461</v>
      </c>
      <c r="EZ23" s="70">
        <v>958.89</v>
      </c>
      <c r="FA23" s="286" t="s">
        <v>482</v>
      </c>
      <c r="FB23" s="72">
        <v>35</v>
      </c>
      <c r="FC23" s="349">
        <f t="shared" si="19"/>
        <v>33561.15</v>
      </c>
      <c r="FF23" s="108"/>
      <c r="FG23" s="15">
        <v>16</v>
      </c>
      <c r="FH23" s="301">
        <v>912.2</v>
      </c>
      <c r="FI23" s="357">
        <v>44468</v>
      </c>
      <c r="FJ23" s="301">
        <v>912.2</v>
      </c>
      <c r="FK23" s="286" t="s">
        <v>520</v>
      </c>
      <c r="FL23" s="287">
        <v>37</v>
      </c>
      <c r="FM23" s="669">
        <f t="shared" si="20"/>
        <v>33751.4</v>
      </c>
      <c r="FP23" s="108"/>
      <c r="FQ23" s="15">
        <v>16</v>
      </c>
      <c r="FR23" s="93">
        <v>931.22</v>
      </c>
      <c r="FS23" s="352">
        <v>44462</v>
      </c>
      <c r="FT23" s="93">
        <v>931.22</v>
      </c>
      <c r="FU23" s="71" t="s">
        <v>490</v>
      </c>
      <c r="FV23" s="72">
        <v>35</v>
      </c>
      <c r="FW23" s="669">
        <f t="shared" si="21"/>
        <v>32592.7</v>
      </c>
      <c r="FX23" s="72"/>
      <c r="FZ23" s="108"/>
      <c r="GA23" s="15">
        <v>16</v>
      </c>
      <c r="GB23" s="70">
        <v>894.9</v>
      </c>
      <c r="GC23" s="568">
        <v>44464</v>
      </c>
      <c r="GD23" s="70">
        <v>894.9</v>
      </c>
      <c r="GE23" s="286" t="s">
        <v>506</v>
      </c>
      <c r="GF23" s="287">
        <v>35</v>
      </c>
      <c r="GG23" s="349">
        <f t="shared" si="22"/>
        <v>31321.5</v>
      </c>
      <c r="GJ23" s="108"/>
      <c r="GK23" s="15">
        <v>16</v>
      </c>
      <c r="GL23" s="546">
        <v>877.7</v>
      </c>
      <c r="GM23" s="352">
        <v>44467</v>
      </c>
      <c r="GN23" s="546">
        <v>877.7</v>
      </c>
      <c r="GO23" s="96" t="s">
        <v>518</v>
      </c>
      <c r="GP23" s="72">
        <v>37</v>
      </c>
      <c r="GQ23" s="669">
        <f t="shared" si="23"/>
        <v>32474.9</v>
      </c>
      <c r="GT23" s="108"/>
      <c r="GU23" s="15">
        <v>16</v>
      </c>
      <c r="GV23" s="93">
        <v>913.98</v>
      </c>
      <c r="GW23" s="352">
        <v>44468</v>
      </c>
      <c r="GX23" s="93">
        <v>913.98</v>
      </c>
      <c r="GY23" s="96" t="s">
        <v>529</v>
      </c>
      <c r="GZ23" s="72">
        <v>37</v>
      </c>
      <c r="HA23" s="669">
        <f t="shared" si="24"/>
        <v>33817.26</v>
      </c>
      <c r="HD23" s="108"/>
      <c r="HE23" s="15">
        <v>16</v>
      </c>
      <c r="HF23" s="93">
        <v>935.3</v>
      </c>
      <c r="HG23" s="352">
        <v>44469</v>
      </c>
      <c r="HH23" s="93">
        <v>935.3</v>
      </c>
      <c r="HI23" s="96" t="s">
        <v>535</v>
      </c>
      <c r="HJ23" s="72">
        <v>37</v>
      </c>
      <c r="HK23" s="349">
        <f t="shared" si="25"/>
        <v>34606.1</v>
      </c>
      <c r="HN23" s="108"/>
      <c r="HO23" s="15">
        <v>16</v>
      </c>
      <c r="HP23" s="301">
        <v>904.9</v>
      </c>
      <c r="HQ23" s="357">
        <v>44470</v>
      </c>
      <c r="HR23" s="301">
        <v>904.9</v>
      </c>
      <c r="HS23" s="417" t="s">
        <v>538</v>
      </c>
      <c r="HT23" s="287">
        <v>39</v>
      </c>
      <c r="HU23" s="669">
        <f t="shared" si="26"/>
        <v>35291.1</v>
      </c>
      <c r="HX23" s="95"/>
      <c r="HY23" s="15">
        <v>16</v>
      </c>
      <c r="HZ23" s="70">
        <v>899.9</v>
      </c>
      <c r="IA23" s="368">
        <v>44471</v>
      </c>
      <c r="IB23" s="70">
        <v>899.9</v>
      </c>
      <c r="IC23" s="71" t="s">
        <v>544</v>
      </c>
      <c r="ID23" s="72">
        <v>39</v>
      </c>
      <c r="IE23" s="669">
        <f t="shared" si="27"/>
        <v>35096.1</v>
      </c>
      <c r="IH23" s="95"/>
      <c r="II23" s="15">
        <v>16</v>
      </c>
      <c r="IJ23" s="70"/>
      <c r="IK23" s="368"/>
      <c r="IL23" s="70"/>
      <c r="IM23" s="71"/>
      <c r="IN23" s="72"/>
      <c r="IO23" s="669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69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69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69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69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69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69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69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69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71370461</v>
      </c>
      <c r="E24" s="141">
        <f t="shared" si="63"/>
        <v>44469</v>
      </c>
      <c r="F24" s="87">
        <f t="shared" si="63"/>
        <v>17259.900000000001</v>
      </c>
      <c r="G24" s="74">
        <f t="shared" si="63"/>
        <v>19</v>
      </c>
      <c r="H24" s="48">
        <f t="shared" si="63"/>
        <v>17235.490000000002</v>
      </c>
      <c r="I24" s="107">
        <f t="shared" si="63"/>
        <v>24.409999999999854</v>
      </c>
      <c r="L24" s="108"/>
      <c r="M24" s="15">
        <v>16</v>
      </c>
      <c r="N24" s="93">
        <v>941.2</v>
      </c>
      <c r="O24" s="352">
        <v>44447</v>
      </c>
      <c r="P24" s="93">
        <v>941.2</v>
      </c>
      <c r="Q24" s="71" t="s">
        <v>393</v>
      </c>
      <c r="R24" s="72">
        <v>38</v>
      </c>
      <c r="S24" s="669">
        <f t="shared" si="47"/>
        <v>35765.599999999999</v>
      </c>
      <c r="T24" s="262"/>
      <c r="V24" s="108"/>
      <c r="W24" s="15">
        <v>17</v>
      </c>
      <c r="X24" s="301">
        <v>893.1</v>
      </c>
      <c r="Y24" s="357">
        <v>44448</v>
      </c>
      <c r="Z24" s="301">
        <v>893.1</v>
      </c>
      <c r="AA24" s="417" t="s">
        <v>399</v>
      </c>
      <c r="AB24" s="287">
        <v>38</v>
      </c>
      <c r="AC24" s="349">
        <f t="shared" si="7"/>
        <v>33937.800000000003</v>
      </c>
      <c r="AF24" s="108"/>
      <c r="AG24" s="15">
        <v>17</v>
      </c>
      <c r="AH24" s="93">
        <v>889.5</v>
      </c>
      <c r="AI24" s="352">
        <v>44448</v>
      </c>
      <c r="AJ24" s="93">
        <v>889.5</v>
      </c>
      <c r="AK24" s="96" t="s">
        <v>396</v>
      </c>
      <c r="AL24" s="72">
        <v>38</v>
      </c>
      <c r="AM24" s="677">
        <f t="shared" si="8"/>
        <v>33801</v>
      </c>
      <c r="AP24" s="108"/>
      <c r="AQ24" s="15">
        <v>17</v>
      </c>
      <c r="AR24" s="346">
        <v>919.43</v>
      </c>
      <c r="AS24" s="357">
        <v>44448</v>
      </c>
      <c r="AT24" s="346">
        <v>919.43</v>
      </c>
      <c r="AU24" s="345" t="s">
        <v>400</v>
      </c>
      <c r="AV24" s="287">
        <v>38</v>
      </c>
      <c r="AW24" s="349">
        <f t="shared" si="9"/>
        <v>34938.339999999997</v>
      </c>
      <c r="AZ24" s="108"/>
      <c r="BA24" s="15">
        <v>17</v>
      </c>
      <c r="BB24" s="93">
        <v>913.1</v>
      </c>
      <c r="BC24" s="141">
        <v>44449</v>
      </c>
      <c r="BD24" s="93">
        <v>913.1</v>
      </c>
      <c r="BE24" s="96" t="s">
        <v>407</v>
      </c>
      <c r="BF24" s="411">
        <v>38</v>
      </c>
      <c r="BG24" s="696">
        <f t="shared" si="10"/>
        <v>34697.800000000003</v>
      </c>
      <c r="BJ24" s="108"/>
      <c r="BK24" s="15">
        <v>17</v>
      </c>
      <c r="BL24" s="93">
        <v>914</v>
      </c>
      <c r="BM24" s="141">
        <v>44449</v>
      </c>
      <c r="BN24" s="93">
        <v>914</v>
      </c>
      <c r="BO24" s="96" t="s">
        <v>410</v>
      </c>
      <c r="BP24" s="411">
        <v>38</v>
      </c>
      <c r="BQ24" s="1047">
        <f t="shared" si="11"/>
        <v>34732</v>
      </c>
      <c r="BT24" s="108"/>
      <c r="BU24" s="284">
        <v>17</v>
      </c>
      <c r="BV24" s="301">
        <v>902.2</v>
      </c>
      <c r="BW24" s="412">
        <v>44453</v>
      </c>
      <c r="BX24" s="301">
        <v>902.2</v>
      </c>
      <c r="BY24" s="415" t="s">
        <v>433</v>
      </c>
      <c r="BZ24" s="414">
        <v>37</v>
      </c>
      <c r="CA24" s="669">
        <f t="shared" si="12"/>
        <v>33381.4</v>
      </c>
      <c r="CD24" s="108"/>
      <c r="CE24" s="15">
        <v>17</v>
      </c>
      <c r="CF24" s="93">
        <v>912.2</v>
      </c>
      <c r="CG24" s="412">
        <v>44453</v>
      </c>
      <c r="CH24" s="93">
        <v>912.2</v>
      </c>
      <c r="CI24" s="415" t="s">
        <v>429</v>
      </c>
      <c r="CJ24" s="414">
        <v>37</v>
      </c>
      <c r="CK24" s="669">
        <f t="shared" si="13"/>
        <v>33751.4</v>
      </c>
      <c r="CN24" s="728"/>
      <c r="CO24" s="15">
        <v>17</v>
      </c>
      <c r="CP24" s="301">
        <v>896.3</v>
      </c>
      <c r="CQ24" s="412">
        <v>44455</v>
      </c>
      <c r="CR24" s="301">
        <v>896.3</v>
      </c>
      <c r="CS24" s="415" t="s">
        <v>444</v>
      </c>
      <c r="CT24" s="414">
        <v>37</v>
      </c>
      <c r="CU24" s="682">
        <f t="shared" si="48"/>
        <v>33163.1</v>
      </c>
      <c r="CX24" s="108"/>
      <c r="CY24" s="15">
        <v>17</v>
      </c>
      <c r="CZ24" s="93">
        <v>918.07</v>
      </c>
      <c r="DA24" s="352">
        <v>44454</v>
      </c>
      <c r="DB24" s="93">
        <v>918.07</v>
      </c>
      <c r="DC24" s="96" t="s">
        <v>437</v>
      </c>
      <c r="DD24" s="72">
        <v>37</v>
      </c>
      <c r="DE24" s="669">
        <f t="shared" si="14"/>
        <v>33968.590000000004</v>
      </c>
      <c r="DH24" s="108"/>
      <c r="DI24" s="15">
        <v>17</v>
      </c>
      <c r="DJ24" s="93">
        <v>954.35</v>
      </c>
      <c r="DK24" s="412">
        <v>44456</v>
      </c>
      <c r="DL24" s="93">
        <v>954.35</v>
      </c>
      <c r="DM24" s="415" t="s">
        <v>452</v>
      </c>
      <c r="DN24" s="414">
        <v>37</v>
      </c>
      <c r="DO24" s="682">
        <f t="shared" si="15"/>
        <v>35310.950000000004</v>
      </c>
      <c r="DR24" s="108"/>
      <c r="DS24" s="15">
        <v>17</v>
      </c>
      <c r="DT24" s="93">
        <v>923.1</v>
      </c>
      <c r="DU24" s="412">
        <v>44457</v>
      </c>
      <c r="DV24" s="93">
        <v>923.1</v>
      </c>
      <c r="DW24" s="415" t="s">
        <v>462</v>
      </c>
      <c r="DX24" s="414">
        <v>37</v>
      </c>
      <c r="DY24" s="669">
        <f t="shared" si="16"/>
        <v>34154.700000000004</v>
      </c>
      <c r="EB24" s="108"/>
      <c r="EC24" s="15">
        <v>17</v>
      </c>
      <c r="ED24" s="70">
        <v>919.4</v>
      </c>
      <c r="EE24" s="368">
        <v>44460</v>
      </c>
      <c r="EF24" s="70">
        <v>919.4</v>
      </c>
      <c r="EG24" s="71" t="s">
        <v>471</v>
      </c>
      <c r="EH24" s="72">
        <v>34</v>
      </c>
      <c r="EI24" s="669">
        <f t="shared" si="17"/>
        <v>31259.599999999999</v>
      </c>
      <c r="EL24" s="108"/>
      <c r="EM24" s="15">
        <v>17</v>
      </c>
      <c r="EN24" s="301">
        <v>925.8</v>
      </c>
      <c r="EO24" s="357">
        <v>44460</v>
      </c>
      <c r="EP24" s="301">
        <v>925.8</v>
      </c>
      <c r="EQ24" s="286" t="s">
        <v>476</v>
      </c>
      <c r="ER24" s="287">
        <v>34</v>
      </c>
      <c r="ES24" s="669">
        <f t="shared" si="18"/>
        <v>31477.199999999997</v>
      </c>
      <c r="EV24" s="108"/>
      <c r="EW24" s="15">
        <v>17</v>
      </c>
      <c r="EX24" s="70">
        <v>928.04</v>
      </c>
      <c r="EY24" s="368">
        <v>44461</v>
      </c>
      <c r="EZ24" s="70">
        <v>928.04</v>
      </c>
      <c r="FA24" s="286" t="s">
        <v>482</v>
      </c>
      <c r="FB24" s="72">
        <v>35</v>
      </c>
      <c r="FC24" s="349">
        <f t="shared" si="19"/>
        <v>32481.399999999998</v>
      </c>
      <c r="FF24" s="108"/>
      <c r="FG24" s="15">
        <v>17</v>
      </c>
      <c r="FH24" s="301">
        <v>919</v>
      </c>
      <c r="FI24" s="357">
        <v>44468</v>
      </c>
      <c r="FJ24" s="301">
        <v>919</v>
      </c>
      <c r="FK24" s="286" t="s">
        <v>520</v>
      </c>
      <c r="FL24" s="287">
        <v>37</v>
      </c>
      <c r="FM24" s="669">
        <f t="shared" si="20"/>
        <v>34003</v>
      </c>
      <c r="FP24" s="108"/>
      <c r="FQ24" s="15">
        <v>17</v>
      </c>
      <c r="FR24" s="93">
        <v>947.55</v>
      </c>
      <c r="FS24" s="352">
        <v>44462</v>
      </c>
      <c r="FT24" s="93">
        <v>947.55</v>
      </c>
      <c r="FU24" s="71" t="s">
        <v>490</v>
      </c>
      <c r="FV24" s="72">
        <v>35</v>
      </c>
      <c r="FW24" s="669">
        <f t="shared" si="21"/>
        <v>33164.25</v>
      </c>
      <c r="FX24" s="72"/>
      <c r="FZ24" s="108"/>
      <c r="GA24" s="15">
        <v>17</v>
      </c>
      <c r="GB24" s="70">
        <v>864.1</v>
      </c>
      <c r="GC24" s="568">
        <v>44464</v>
      </c>
      <c r="GD24" s="70">
        <v>864.1</v>
      </c>
      <c r="GE24" s="286" t="s">
        <v>506</v>
      </c>
      <c r="GF24" s="287">
        <v>35</v>
      </c>
      <c r="GG24" s="349">
        <f t="shared" si="22"/>
        <v>30243.5</v>
      </c>
      <c r="GJ24" s="108"/>
      <c r="GK24" s="15">
        <v>17</v>
      </c>
      <c r="GL24" s="546">
        <v>871.8</v>
      </c>
      <c r="GM24" s="352">
        <v>44467</v>
      </c>
      <c r="GN24" s="546">
        <v>871.8</v>
      </c>
      <c r="GO24" s="96" t="s">
        <v>518</v>
      </c>
      <c r="GP24" s="72">
        <v>37</v>
      </c>
      <c r="GQ24" s="669">
        <f t="shared" si="23"/>
        <v>32256.6</v>
      </c>
      <c r="GT24" s="108"/>
      <c r="GU24" s="15">
        <v>17</v>
      </c>
      <c r="GV24" s="93">
        <v>899.92</v>
      </c>
      <c r="GW24" s="352">
        <v>44468</v>
      </c>
      <c r="GX24" s="93">
        <v>899.92</v>
      </c>
      <c r="GY24" s="96" t="s">
        <v>529</v>
      </c>
      <c r="GZ24" s="72">
        <v>37</v>
      </c>
      <c r="HA24" s="669">
        <f t="shared" si="24"/>
        <v>33297.040000000001</v>
      </c>
      <c r="HD24" s="108"/>
      <c r="HE24" s="15">
        <v>17</v>
      </c>
      <c r="HF24" s="93">
        <v>858.19</v>
      </c>
      <c r="HG24" s="352">
        <v>44469</v>
      </c>
      <c r="HH24" s="93">
        <v>858.19</v>
      </c>
      <c r="HI24" s="96" t="s">
        <v>535</v>
      </c>
      <c r="HJ24" s="72">
        <v>37</v>
      </c>
      <c r="HK24" s="349">
        <f t="shared" si="25"/>
        <v>31753.030000000002</v>
      </c>
      <c r="HN24" s="108"/>
      <c r="HO24" s="15">
        <v>17</v>
      </c>
      <c r="HP24" s="301">
        <v>920.3</v>
      </c>
      <c r="HQ24" s="357">
        <v>44470</v>
      </c>
      <c r="HR24" s="301">
        <v>920.3</v>
      </c>
      <c r="HS24" s="417" t="s">
        <v>538</v>
      </c>
      <c r="HT24" s="287">
        <v>39</v>
      </c>
      <c r="HU24" s="669">
        <f t="shared" si="26"/>
        <v>35891.699999999997</v>
      </c>
      <c r="HX24" s="108"/>
      <c r="HY24" s="15">
        <v>17</v>
      </c>
      <c r="HZ24" s="70">
        <v>904.5</v>
      </c>
      <c r="IA24" s="368">
        <v>44471</v>
      </c>
      <c r="IB24" s="70">
        <v>904.5</v>
      </c>
      <c r="IC24" s="71" t="s">
        <v>544</v>
      </c>
      <c r="ID24" s="72">
        <v>39</v>
      </c>
      <c r="IE24" s="669">
        <f t="shared" si="27"/>
        <v>35275.5</v>
      </c>
      <c r="IH24" s="108"/>
      <c r="II24" s="15">
        <v>17</v>
      </c>
      <c r="IJ24" s="70"/>
      <c r="IK24" s="368"/>
      <c r="IL24" s="70"/>
      <c r="IM24" s="71"/>
      <c r="IN24" s="72"/>
      <c r="IO24" s="669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69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69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69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69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69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69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69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SEABOARD FOODS</v>
      </c>
      <c r="C25" s="72" t="str">
        <f t="shared" si="64"/>
        <v>Seaboard</v>
      </c>
      <c r="D25" s="104" t="str">
        <f t="shared" si="64"/>
        <v>PED. 71424582</v>
      </c>
      <c r="E25" s="141">
        <f t="shared" si="64"/>
        <v>44470</v>
      </c>
      <c r="F25" s="87">
        <f t="shared" si="64"/>
        <v>19012.66</v>
      </c>
      <c r="G25" s="74">
        <f t="shared" si="64"/>
        <v>21</v>
      </c>
      <c r="H25" s="48">
        <f t="shared" si="64"/>
        <v>19061.3</v>
      </c>
      <c r="I25" s="107">
        <f t="shared" si="64"/>
        <v>-48.639999999999418</v>
      </c>
      <c r="L25" s="108"/>
      <c r="M25" s="15">
        <v>17</v>
      </c>
      <c r="N25" s="93">
        <v>949.82</v>
      </c>
      <c r="O25" s="352">
        <v>44447</v>
      </c>
      <c r="P25" s="93">
        <v>949.82</v>
      </c>
      <c r="Q25" s="71" t="s">
        <v>393</v>
      </c>
      <c r="R25" s="72">
        <v>38</v>
      </c>
      <c r="S25" s="669">
        <f t="shared" si="47"/>
        <v>36093.160000000003</v>
      </c>
      <c r="T25" s="262"/>
      <c r="V25" s="245"/>
      <c r="W25" s="15">
        <v>18</v>
      </c>
      <c r="X25" s="301">
        <v>857.7</v>
      </c>
      <c r="Y25" s="357">
        <v>44448</v>
      </c>
      <c r="Z25" s="301">
        <v>857.7</v>
      </c>
      <c r="AA25" s="417" t="s">
        <v>399</v>
      </c>
      <c r="AB25" s="287">
        <v>38</v>
      </c>
      <c r="AC25" s="349">
        <f t="shared" si="7"/>
        <v>32592.600000000002</v>
      </c>
      <c r="AF25" s="95"/>
      <c r="AG25" s="15">
        <v>18</v>
      </c>
      <c r="AH25" s="93">
        <v>924</v>
      </c>
      <c r="AI25" s="352">
        <v>44448</v>
      </c>
      <c r="AJ25" s="93">
        <v>924</v>
      </c>
      <c r="AK25" s="96" t="s">
        <v>396</v>
      </c>
      <c r="AL25" s="72">
        <v>38</v>
      </c>
      <c r="AM25" s="677">
        <f t="shared" si="8"/>
        <v>35112</v>
      </c>
      <c r="AP25" s="95"/>
      <c r="AQ25" s="15">
        <v>18</v>
      </c>
      <c r="AR25" s="346">
        <v>967.05</v>
      </c>
      <c r="AS25" s="357">
        <v>44448</v>
      </c>
      <c r="AT25" s="346">
        <v>967.05</v>
      </c>
      <c r="AU25" s="345" t="s">
        <v>400</v>
      </c>
      <c r="AV25" s="287">
        <v>38</v>
      </c>
      <c r="AW25" s="349">
        <f t="shared" si="9"/>
        <v>36747.9</v>
      </c>
      <c r="AZ25" s="108"/>
      <c r="BA25" s="15">
        <v>18</v>
      </c>
      <c r="BB25" s="93">
        <v>921.2</v>
      </c>
      <c r="BC25" s="141">
        <v>44449</v>
      </c>
      <c r="BD25" s="93">
        <v>921.2</v>
      </c>
      <c r="BE25" s="96" t="s">
        <v>407</v>
      </c>
      <c r="BF25" s="411">
        <v>38</v>
      </c>
      <c r="BG25" s="696">
        <f t="shared" si="10"/>
        <v>35005.599999999999</v>
      </c>
      <c r="BJ25" s="95"/>
      <c r="BK25" s="15">
        <v>18</v>
      </c>
      <c r="BL25" s="93">
        <v>924.9</v>
      </c>
      <c r="BM25" s="141">
        <v>44449</v>
      </c>
      <c r="BN25" s="93">
        <v>924.9</v>
      </c>
      <c r="BO25" s="96" t="s">
        <v>410</v>
      </c>
      <c r="BP25" s="411">
        <v>38</v>
      </c>
      <c r="BQ25" s="1047">
        <f t="shared" si="11"/>
        <v>35146.199999999997</v>
      </c>
      <c r="BT25" s="108"/>
      <c r="BU25" s="284">
        <v>18</v>
      </c>
      <c r="BV25" s="301">
        <v>900.4</v>
      </c>
      <c r="BW25" s="412">
        <v>44453</v>
      </c>
      <c r="BX25" s="301">
        <v>900.4</v>
      </c>
      <c r="BY25" s="415" t="s">
        <v>433</v>
      </c>
      <c r="BZ25" s="414">
        <v>37</v>
      </c>
      <c r="CA25" s="669">
        <f t="shared" si="12"/>
        <v>33314.799999999996</v>
      </c>
      <c r="CD25" s="95"/>
      <c r="CE25" s="15">
        <v>18</v>
      </c>
      <c r="CF25" s="93">
        <v>931.2</v>
      </c>
      <c r="CG25" s="412">
        <v>44453</v>
      </c>
      <c r="CH25" s="93">
        <v>931.2</v>
      </c>
      <c r="CI25" s="415" t="s">
        <v>429</v>
      </c>
      <c r="CJ25" s="414">
        <v>37</v>
      </c>
      <c r="CK25" s="669">
        <f t="shared" si="13"/>
        <v>34454.400000000001</v>
      </c>
      <c r="CN25" s="728"/>
      <c r="CO25" s="15">
        <v>18</v>
      </c>
      <c r="CP25" s="301">
        <v>894.5</v>
      </c>
      <c r="CQ25" s="412">
        <v>44455</v>
      </c>
      <c r="CR25" s="301">
        <v>894.5</v>
      </c>
      <c r="CS25" s="415" t="s">
        <v>444</v>
      </c>
      <c r="CT25" s="414">
        <v>37</v>
      </c>
      <c r="CU25" s="682">
        <f t="shared" si="48"/>
        <v>33096.5</v>
      </c>
      <c r="CX25" s="95"/>
      <c r="CY25" s="15">
        <v>18</v>
      </c>
      <c r="CZ25" s="93">
        <v>956.62</v>
      </c>
      <c r="DA25" s="352">
        <v>44454</v>
      </c>
      <c r="DB25" s="93">
        <v>956.62</v>
      </c>
      <c r="DC25" s="96" t="s">
        <v>437</v>
      </c>
      <c r="DD25" s="72">
        <v>37</v>
      </c>
      <c r="DE25" s="669">
        <f t="shared" si="14"/>
        <v>35394.94</v>
      </c>
      <c r="DH25" s="95"/>
      <c r="DI25" s="15">
        <v>18</v>
      </c>
      <c r="DJ25" s="93">
        <v>934.85</v>
      </c>
      <c r="DK25" s="412">
        <v>44456</v>
      </c>
      <c r="DL25" s="93">
        <v>934.85</v>
      </c>
      <c r="DM25" s="415" t="s">
        <v>454</v>
      </c>
      <c r="DN25" s="414">
        <v>37</v>
      </c>
      <c r="DO25" s="682">
        <f t="shared" si="15"/>
        <v>34589.450000000004</v>
      </c>
      <c r="DR25" s="95"/>
      <c r="DS25" s="15">
        <v>18</v>
      </c>
      <c r="DT25" s="93">
        <v>918.5</v>
      </c>
      <c r="DU25" s="412">
        <v>44457</v>
      </c>
      <c r="DV25" s="93">
        <v>918.5</v>
      </c>
      <c r="DW25" s="415" t="s">
        <v>462</v>
      </c>
      <c r="DX25" s="414">
        <v>37</v>
      </c>
      <c r="DY25" s="669">
        <f t="shared" si="16"/>
        <v>33984.5</v>
      </c>
      <c r="EB25" s="95"/>
      <c r="EC25" s="15">
        <v>18</v>
      </c>
      <c r="ED25" s="70">
        <v>896.7</v>
      </c>
      <c r="EE25" s="368">
        <v>44460</v>
      </c>
      <c r="EF25" s="70">
        <v>896.7</v>
      </c>
      <c r="EG25" s="71" t="s">
        <v>472</v>
      </c>
      <c r="EH25" s="72">
        <v>34</v>
      </c>
      <c r="EI25" s="669">
        <f t="shared" si="17"/>
        <v>30487.800000000003</v>
      </c>
      <c r="EL25" s="95"/>
      <c r="EM25" s="15">
        <v>18</v>
      </c>
      <c r="EN25" s="301">
        <v>933</v>
      </c>
      <c r="EO25" s="357">
        <v>44460</v>
      </c>
      <c r="EP25" s="301">
        <v>933</v>
      </c>
      <c r="EQ25" s="286" t="s">
        <v>476</v>
      </c>
      <c r="ER25" s="287">
        <v>34</v>
      </c>
      <c r="ES25" s="669">
        <f t="shared" si="18"/>
        <v>31722</v>
      </c>
      <c r="EV25" s="95"/>
      <c r="EW25" s="15">
        <v>18</v>
      </c>
      <c r="EX25" s="70">
        <v>965.24</v>
      </c>
      <c r="EY25" s="368">
        <v>44461</v>
      </c>
      <c r="EZ25" s="70">
        <v>965.24</v>
      </c>
      <c r="FA25" s="286" t="s">
        <v>482</v>
      </c>
      <c r="FB25" s="72">
        <v>35</v>
      </c>
      <c r="FC25" s="349">
        <f t="shared" si="19"/>
        <v>33783.4</v>
      </c>
      <c r="FF25" s="95"/>
      <c r="FG25" s="15">
        <v>18</v>
      </c>
      <c r="FH25" s="301">
        <v>908.5</v>
      </c>
      <c r="FI25" s="357">
        <v>44468</v>
      </c>
      <c r="FJ25" s="301">
        <v>908.5</v>
      </c>
      <c r="FK25" s="286" t="s">
        <v>520</v>
      </c>
      <c r="FL25" s="287">
        <v>37</v>
      </c>
      <c r="FM25" s="669">
        <f t="shared" si="20"/>
        <v>33614.5</v>
      </c>
      <c r="FP25" s="95"/>
      <c r="FQ25" s="15">
        <v>18</v>
      </c>
      <c r="FR25" s="93">
        <v>945.28</v>
      </c>
      <c r="FS25" s="352">
        <v>44462</v>
      </c>
      <c r="FT25" s="93">
        <v>945.28</v>
      </c>
      <c r="FU25" s="71" t="s">
        <v>490</v>
      </c>
      <c r="FV25" s="72">
        <v>35</v>
      </c>
      <c r="FW25" s="669">
        <f t="shared" si="21"/>
        <v>33084.799999999996</v>
      </c>
      <c r="FX25" s="72"/>
      <c r="FZ25" s="95"/>
      <c r="GA25" s="15">
        <v>18</v>
      </c>
      <c r="GB25" s="70">
        <v>902.6</v>
      </c>
      <c r="GC25" s="568">
        <v>44464</v>
      </c>
      <c r="GD25" s="70">
        <v>902.6</v>
      </c>
      <c r="GE25" s="286" t="s">
        <v>506</v>
      </c>
      <c r="GF25" s="287">
        <v>35</v>
      </c>
      <c r="GG25" s="349">
        <f t="shared" si="22"/>
        <v>31591</v>
      </c>
      <c r="GJ25" s="95"/>
      <c r="GK25" s="15">
        <v>18</v>
      </c>
      <c r="GL25" s="546">
        <v>909</v>
      </c>
      <c r="GM25" s="352">
        <v>44467</v>
      </c>
      <c r="GN25" s="546">
        <v>909</v>
      </c>
      <c r="GO25" s="96" t="s">
        <v>518</v>
      </c>
      <c r="GP25" s="72">
        <v>37</v>
      </c>
      <c r="GQ25" s="669">
        <f t="shared" si="23"/>
        <v>33633</v>
      </c>
      <c r="GT25" s="95"/>
      <c r="GU25" s="15">
        <v>18</v>
      </c>
      <c r="GV25" s="93">
        <v>956.62</v>
      </c>
      <c r="GW25" s="352">
        <v>44468</v>
      </c>
      <c r="GX25" s="93">
        <v>956.62</v>
      </c>
      <c r="GY25" s="96" t="s">
        <v>529</v>
      </c>
      <c r="GZ25" s="72">
        <v>37</v>
      </c>
      <c r="HA25" s="669">
        <f t="shared" si="24"/>
        <v>35394.94</v>
      </c>
      <c r="HD25" s="95"/>
      <c r="HE25" s="15">
        <v>18</v>
      </c>
      <c r="HF25" s="93">
        <v>949.36</v>
      </c>
      <c r="HG25" s="352">
        <v>44469</v>
      </c>
      <c r="HH25" s="93">
        <v>949.36</v>
      </c>
      <c r="HI25" s="96" t="s">
        <v>535</v>
      </c>
      <c r="HJ25" s="72">
        <v>37</v>
      </c>
      <c r="HK25" s="349">
        <f t="shared" si="25"/>
        <v>35126.32</v>
      </c>
      <c r="HN25" s="245"/>
      <c r="HO25" s="15">
        <v>18</v>
      </c>
      <c r="HP25" s="301">
        <v>927.1</v>
      </c>
      <c r="HQ25" s="357">
        <v>44470</v>
      </c>
      <c r="HR25" s="301">
        <v>927.1</v>
      </c>
      <c r="HS25" s="417" t="s">
        <v>538</v>
      </c>
      <c r="HT25" s="287">
        <v>39</v>
      </c>
      <c r="HU25" s="669">
        <f t="shared" si="26"/>
        <v>36156.9</v>
      </c>
      <c r="HX25" s="108"/>
      <c r="HY25" s="15">
        <v>18</v>
      </c>
      <c r="HZ25" s="70">
        <v>866.4</v>
      </c>
      <c r="IA25" s="368">
        <v>44471</v>
      </c>
      <c r="IB25" s="70">
        <v>866.4</v>
      </c>
      <c r="IC25" s="71" t="s">
        <v>544</v>
      </c>
      <c r="ID25" s="72">
        <v>39</v>
      </c>
      <c r="IE25" s="669">
        <f t="shared" si="27"/>
        <v>33789.599999999999</v>
      </c>
      <c r="IH25" s="108"/>
      <c r="II25" s="15">
        <v>18</v>
      </c>
      <c r="IJ25" s="70"/>
      <c r="IK25" s="368"/>
      <c r="IL25" s="70"/>
      <c r="IM25" s="71"/>
      <c r="IN25" s="72"/>
      <c r="IO25" s="669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69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69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69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69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69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69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69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69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 xml:space="preserve">DISTRIBUIDORA ASGAR SA DE CV </v>
      </c>
      <c r="C26" s="76" t="str">
        <f t="shared" si="65"/>
        <v>Seaboard</v>
      </c>
      <c r="D26" s="104" t="str">
        <f t="shared" si="65"/>
        <v>PED. 71447518</v>
      </c>
      <c r="E26" s="141">
        <f t="shared" si="65"/>
        <v>44471</v>
      </c>
      <c r="F26" s="87">
        <f t="shared" si="65"/>
        <v>18590.57</v>
      </c>
      <c r="G26" s="74">
        <f t="shared" si="65"/>
        <v>21</v>
      </c>
      <c r="H26" s="48">
        <f t="shared" si="65"/>
        <v>18686.099999999999</v>
      </c>
      <c r="I26" s="107">
        <f t="shared" si="65"/>
        <v>-95.529999999998836</v>
      </c>
      <c r="L26" s="95"/>
      <c r="M26" s="15">
        <v>18</v>
      </c>
      <c r="N26" s="93">
        <v>962.52</v>
      </c>
      <c r="O26" s="352">
        <v>44447</v>
      </c>
      <c r="P26" s="93">
        <v>962.52</v>
      </c>
      <c r="Q26" s="71" t="s">
        <v>393</v>
      </c>
      <c r="R26" s="72">
        <v>38</v>
      </c>
      <c r="S26" s="669">
        <f t="shared" si="47"/>
        <v>36575.760000000002</v>
      </c>
      <c r="T26" s="262"/>
      <c r="V26" s="245"/>
      <c r="W26" s="15">
        <v>19</v>
      </c>
      <c r="X26" s="301">
        <v>895.8</v>
      </c>
      <c r="Y26" s="357">
        <v>44448</v>
      </c>
      <c r="Z26" s="301">
        <v>895.8</v>
      </c>
      <c r="AA26" s="417" t="s">
        <v>399</v>
      </c>
      <c r="AB26" s="287">
        <v>38</v>
      </c>
      <c r="AC26" s="349">
        <f t="shared" si="7"/>
        <v>34040.400000000001</v>
      </c>
      <c r="AF26" s="108"/>
      <c r="AG26" s="15">
        <v>19</v>
      </c>
      <c r="AH26" s="93">
        <v>893.1</v>
      </c>
      <c r="AI26" s="352">
        <v>44448</v>
      </c>
      <c r="AJ26" s="93">
        <v>893.1</v>
      </c>
      <c r="AK26" s="96" t="s">
        <v>396</v>
      </c>
      <c r="AL26" s="72">
        <v>38</v>
      </c>
      <c r="AM26" s="677">
        <f t="shared" si="8"/>
        <v>33937.800000000003</v>
      </c>
      <c r="AP26" s="108"/>
      <c r="AQ26" s="15">
        <v>19</v>
      </c>
      <c r="AR26" s="346">
        <v>927.59</v>
      </c>
      <c r="AS26" s="357">
        <v>44448</v>
      </c>
      <c r="AT26" s="346">
        <v>927.59</v>
      </c>
      <c r="AU26" s="345" t="s">
        <v>400</v>
      </c>
      <c r="AV26" s="287">
        <v>38</v>
      </c>
      <c r="AW26" s="349">
        <f t="shared" si="9"/>
        <v>35248.42</v>
      </c>
      <c r="AZ26" s="108"/>
      <c r="BA26" s="15">
        <v>19</v>
      </c>
      <c r="BB26" s="93">
        <v>896.7</v>
      </c>
      <c r="BC26" s="141">
        <v>44449</v>
      </c>
      <c r="BD26" s="93">
        <v>896.7</v>
      </c>
      <c r="BE26" s="96" t="s">
        <v>405</v>
      </c>
      <c r="BF26" s="411">
        <v>38</v>
      </c>
      <c r="BG26" s="696">
        <f t="shared" si="10"/>
        <v>34074.6</v>
      </c>
      <c r="BJ26" s="108"/>
      <c r="BK26" s="15">
        <v>19</v>
      </c>
      <c r="BL26" s="93">
        <v>885.9</v>
      </c>
      <c r="BM26" s="141">
        <v>44449</v>
      </c>
      <c r="BN26" s="93">
        <v>885.9</v>
      </c>
      <c r="BO26" s="96" t="s">
        <v>410</v>
      </c>
      <c r="BP26" s="411">
        <v>38</v>
      </c>
      <c r="BQ26" s="1047">
        <f t="shared" si="11"/>
        <v>33664.199999999997</v>
      </c>
      <c r="BT26" s="108"/>
      <c r="BU26" s="284">
        <v>19</v>
      </c>
      <c r="BV26" s="301">
        <v>910.4</v>
      </c>
      <c r="BW26" s="412">
        <v>44453</v>
      </c>
      <c r="BX26" s="301">
        <v>910.4</v>
      </c>
      <c r="BY26" s="415" t="s">
        <v>433</v>
      </c>
      <c r="BZ26" s="414">
        <v>37</v>
      </c>
      <c r="CA26" s="669">
        <f t="shared" si="12"/>
        <v>33684.799999999996</v>
      </c>
      <c r="CD26" s="108"/>
      <c r="CE26" s="15">
        <v>19</v>
      </c>
      <c r="CF26" s="93">
        <v>881.3</v>
      </c>
      <c r="CG26" s="412">
        <v>44453</v>
      </c>
      <c r="CH26" s="93">
        <v>881.3</v>
      </c>
      <c r="CI26" s="415" t="s">
        <v>429</v>
      </c>
      <c r="CJ26" s="414">
        <v>37</v>
      </c>
      <c r="CK26" s="669">
        <f t="shared" si="13"/>
        <v>32608.1</v>
      </c>
      <c r="CN26" s="728"/>
      <c r="CO26" s="15">
        <v>19</v>
      </c>
      <c r="CP26" s="301">
        <v>937.1</v>
      </c>
      <c r="CQ26" s="412">
        <v>44455</v>
      </c>
      <c r="CR26" s="301">
        <v>937.1</v>
      </c>
      <c r="CS26" s="415" t="s">
        <v>444</v>
      </c>
      <c r="CT26" s="414">
        <v>37</v>
      </c>
      <c r="CU26" s="682">
        <f t="shared" si="48"/>
        <v>34672.700000000004</v>
      </c>
      <c r="CX26" s="108"/>
      <c r="CY26" s="15">
        <v>19</v>
      </c>
      <c r="CZ26" s="93">
        <v>938.48</v>
      </c>
      <c r="DA26" s="352">
        <v>44454</v>
      </c>
      <c r="DB26" s="93">
        <v>938.48</v>
      </c>
      <c r="DC26" s="96" t="s">
        <v>437</v>
      </c>
      <c r="DD26" s="72">
        <v>37</v>
      </c>
      <c r="DE26" s="669">
        <f t="shared" si="14"/>
        <v>34723.760000000002</v>
      </c>
      <c r="DH26" s="108"/>
      <c r="DI26" s="15">
        <v>19</v>
      </c>
      <c r="DJ26" s="93">
        <v>916.71</v>
      </c>
      <c r="DK26" s="412">
        <v>44456</v>
      </c>
      <c r="DL26" s="93">
        <v>916.71</v>
      </c>
      <c r="DM26" s="415" t="s">
        <v>454</v>
      </c>
      <c r="DN26" s="414">
        <v>37</v>
      </c>
      <c r="DO26" s="682">
        <f t="shared" si="15"/>
        <v>33918.270000000004</v>
      </c>
      <c r="DR26" s="108"/>
      <c r="DS26" s="15">
        <v>19</v>
      </c>
      <c r="DT26" s="93">
        <v>896.7</v>
      </c>
      <c r="DU26" s="412">
        <v>44457</v>
      </c>
      <c r="DV26" s="93">
        <v>896.7</v>
      </c>
      <c r="DW26" s="415" t="s">
        <v>462</v>
      </c>
      <c r="DX26" s="414">
        <v>37</v>
      </c>
      <c r="DY26" s="669">
        <f t="shared" si="16"/>
        <v>33177.9</v>
      </c>
      <c r="EB26" s="108"/>
      <c r="EC26" s="15">
        <v>19</v>
      </c>
      <c r="ED26" s="70">
        <v>910.4</v>
      </c>
      <c r="EE26" s="368">
        <v>44460</v>
      </c>
      <c r="EF26" s="70">
        <v>910.4</v>
      </c>
      <c r="EG26" s="71" t="s">
        <v>472</v>
      </c>
      <c r="EH26" s="72">
        <v>34</v>
      </c>
      <c r="EI26" s="669">
        <f t="shared" si="17"/>
        <v>30953.599999999999</v>
      </c>
      <c r="EL26" s="95"/>
      <c r="EM26" s="15">
        <v>19</v>
      </c>
      <c r="EN26" s="301">
        <v>921.2</v>
      </c>
      <c r="EO26" s="357">
        <v>44460</v>
      </c>
      <c r="EP26" s="301">
        <v>921.2</v>
      </c>
      <c r="EQ26" s="286" t="s">
        <v>476</v>
      </c>
      <c r="ER26" s="287">
        <v>34</v>
      </c>
      <c r="ES26" s="669">
        <f t="shared" si="18"/>
        <v>31320.800000000003</v>
      </c>
      <c r="EV26" s="108"/>
      <c r="EW26" s="15">
        <v>19</v>
      </c>
      <c r="EX26" s="70">
        <v>936.21</v>
      </c>
      <c r="EY26" s="368">
        <v>44461</v>
      </c>
      <c r="EZ26" s="70">
        <v>936.21</v>
      </c>
      <c r="FA26" s="286" t="s">
        <v>482</v>
      </c>
      <c r="FB26" s="72">
        <v>35</v>
      </c>
      <c r="FC26" s="349">
        <f t="shared" si="19"/>
        <v>32767.350000000002</v>
      </c>
      <c r="FF26" s="95"/>
      <c r="FG26" s="15">
        <v>19</v>
      </c>
      <c r="FH26" s="301">
        <v>925.3</v>
      </c>
      <c r="FI26" s="357">
        <v>44468</v>
      </c>
      <c r="FJ26" s="301">
        <v>925.3</v>
      </c>
      <c r="FK26" s="286" t="s">
        <v>520</v>
      </c>
      <c r="FL26" s="287">
        <v>37</v>
      </c>
      <c r="FM26" s="669">
        <f t="shared" si="20"/>
        <v>34236.1</v>
      </c>
      <c r="FP26" s="108"/>
      <c r="FQ26" s="15">
        <v>19</v>
      </c>
      <c r="FR26" s="93">
        <v>944.83</v>
      </c>
      <c r="FS26" s="352">
        <v>44462</v>
      </c>
      <c r="FT26" s="93">
        <v>944.83</v>
      </c>
      <c r="FU26" s="71" t="s">
        <v>490</v>
      </c>
      <c r="FV26" s="72">
        <v>35</v>
      </c>
      <c r="FW26" s="669">
        <f t="shared" si="21"/>
        <v>33069.050000000003</v>
      </c>
      <c r="FX26" s="72"/>
      <c r="FZ26" s="108"/>
      <c r="GA26" s="15">
        <v>19</v>
      </c>
      <c r="GB26" s="70">
        <v>879.5</v>
      </c>
      <c r="GC26" s="568">
        <v>44464</v>
      </c>
      <c r="GD26" s="70">
        <v>879.5</v>
      </c>
      <c r="GE26" s="286" t="s">
        <v>499</v>
      </c>
      <c r="GF26" s="287">
        <v>35</v>
      </c>
      <c r="GG26" s="349">
        <f t="shared" si="22"/>
        <v>30782.5</v>
      </c>
      <c r="GJ26" s="108"/>
      <c r="GK26" s="15">
        <v>19</v>
      </c>
      <c r="GL26" s="546">
        <v>933.9</v>
      </c>
      <c r="GM26" s="352">
        <v>44467</v>
      </c>
      <c r="GN26" s="546">
        <v>933.9</v>
      </c>
      <c r="GO26" s="96" t="s">
        <v>518</v>
      </c>
      <c r="GP26" s="72">
        <v>37</v>
      </c>
      <c r="GQ26" s="669">
        <f t="shared" si="23"/>
        <v>34554.299999999996</v>
      </c>
      <c r="GT26" s="108"/>
      <c r="GU26" s="15">
        <v>19</v>
      </c>
      <c r="GV26" s="93">
        <v>911.72</v>
      </c>
      <c r="GW26" s="352">
        <v>44468</v>
      </c>
      <c r="GX26" s="93">
        <v>911.72</v>
      </c>
      <c r="GY26" s="96" t="s">
        <v>529</v>
      </c>
      <c r="GZ26" s="72">
        <v>37</v>
      </c>
      <c r="HA26" s="669">
        <f t="shared" si="24"/>
        <v>33733.64</v>
      </c>
      <c r="HD26" s="108"/>
      <c r="HE26" s="15">
        <v>19</v>
      </c>
      <c r="HF26" s="93">
        <v>864.09</v>
      </c>
      <c r="HG26" s="352">
        <v>44469</v>
      </c>
      <c r="HH26" s="93">
        <v>864.09</v>
      </c>
      <c r="HI26" s="96" t="s">
        <v>535</v>
      </c>
      <c r="HJ26" s="72">
        <v>37</v>
      </c>
      <c r="HK26" s="349">
        <f t="shared" si="25"/>
        <v>31971.33</v>
      </c>
      <c r="HN26" s="245"/>
      <c r="HO26" s="15">
        <v>19</v>
      </c>
      <c r="HP26" s="301">
        <v>880</v>
      </c>
      <c r="HQ26" s="357">
        <v>44470</v>
      </c>
      <c r="HR26" s="301">
        <v>880</v>
      </c>
      <c r="HS26" s="417" t="s">
        <v>538</v>
      </c>
      <c r="HT26" s="287">
        <v>39</v>
      </c>
      <c r="HU26" s="669">
        <f t="shared" si="26"/>
        <v>34320</v>
      </c>
      <c r="HX26" s="108"/>
      <c r="HY26" s="15">
        <v>19</v>
      </c>
      <c r="HZ26" s="70">
        <v>884.5</v>
      </c>
      <c r="IA26" s="368">
        <v>44471</v>
      </c>
      <c r="IB26" s="70">
        <v>884.5</v>
      </c>
      <c r="IC26" s="71" t="s">
        <v>544</v>
      </c>
      <c r="ID26" s="72">
        <v>39</v>
      </c>
      <c r="IE26" s="669">
        <f t="shared" si="27"/>
        <v>34495.5</v>
      </c>
      <c r="IH26" s="108"/>
      <c r="II26" s="15">
        <v>19</v>
      </c>
      <c r="IJ26" s="70"/>
      <c r="IK26" s="368"/>
      <c r="IL26" s="70"/>
      <c r="IM26" s="71"/>
      <c r="IN26" s="72"/>
      <c r="IO26" s="669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69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69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69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69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69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69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69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69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>
        <v>44447</v>
      </c>
      <c r="P27" s="93">
        <v>938.93</v>
      </c>
      <c r="Q27" s="71" t="s">
        <v>393</v>
      </c>
      <c r="R27" s="72">
        <v>38</v>
      </c>
      <c r="S27" s="669">
        <f t="shared" si="47"/>
        <v>35679.339999999997</v>
      </c>
      <c r="T27" s="262"/>
      <c r="V27" s="245"/>
      <c r="W27" s="15">
        <v>20</v>
      </c>
      <c r="X27" s="301">
        <v>855</v>
      </c>
      <c r="Y27" s="357">
        <v>44448</v>
      </c>
      <c r="Z27" s="301">
        <v>855</v>
      </c>
      <c r="AA27" s="417" t="s">
        <v>399</v>
      </c>
      <c r="AB27" s="287">
        <v>38</v>
      </c>
      <c r="AC27" s="349">
        <f t="shared" si="7"/>
        <v>32490</v>
      </c>
      <c r="AF27" s="108"/>
      <c r="AG27" s="15">
        <v>20</v>
      </c>
      <c r="AH27" s="93">
        <v>891.3</v>
      </c>
      <c r="AI27" s="352">
        <v>44448</v>
      </c>
      <c r="AJ27" s="93">
        <v>891.3</v>
      </c>
      <c r="AK27" s="96" t="s">
        <v>396</v>
      </c>
      <c r="AL27" s="72">
        <v>38</v>
      </c>
      <c r="AM27" s="677">
        <f t="shared" si="8"/>
        <v>33869.4</v>
      </c>
      <c r="AP27" s="108"/>
      <c r="AQ27" s="15">
        <v>20</v>
      </c>
      <c r="AR27" s="346">
        <v>965.24</v>
      </c>
      <c r="AS27" s="357">
        <v>44448</v>
      </c>
      <c r="AT27" s="346">
        <v>965.24</v>
      </c>
      <c r="AU27" s="345" t="s">
        <v>400</v>
      </c>
      <c r="AV27" s="287">
        <v>38</v>
      </c>
      <c r="AW27" s="349">
        <f t="shared" si="9"/>
        <v>36679.120000000003</v>
      </c>
      <c r="AZ27" s="108"/>
      <c r="BA27" s="15">
        <v>20</v>
      </c>
      <c r="BB27" s="93">
        <v>910.4</v>
      </c>
      <c r="BC27" s="141">
        <v>44449</v>
      </c>
      <c r="BD27" s="93">
        <v>910.4</v>
      </c>
      <c r="BE27" s="96" t="s">
        <v>405</v>
      </c>
      <c r="BF27" s="411">
        <v>38</v>
      </c>
      <c r="BG27" s="696">
        <f t="shared" si="10"/>
        <v>34595.199999999997</v>
      </c>
      <c r="BJ27" s="108"/>
      <c r="BK27" s="15">
        <v>20</v>
      </c>
      <c r="BL27" s="93">
        <v>893.1</v>
      </c>
      <c r="BM27" s="141">
        <v>44449</v>
      </c>
      <c r="BN27" s="93">
        <v>893.1</v>
      </c>
      <c r="BO27" s="96" t="s">
        <v>408</v>
      </c>
      <c r="BP27" s="411">
        <v>38</v>
      </c>
      <c r="BQ27" s="1047">
        <f t="shared" si="11"/>
        <v>33937.800000000003</v>
      </c>
      <c r="BT27" s="108"/>
      <c r="BU27" s="284">
        <v>20</v>
      </c>
      <c r="BV27" s="301">
        <v>912.2</v>
      </c>
      <c r="BW27" s="412">
        <v>44453</v>
      </c>
      <c r="BX27" s="301">
        <v>912.2</v>
      </c>
      <c r="BY27" s="415" t="s">
        <v>433</v>
      </c>
      <c r="BZ27" s="414">
        <v>37</v>
      </c>
      <c r="CA27" s="669">
        <f t="shared" si="12"/>
        <v>33751.4</v>
      </c>
      <c r="CD27" s="108"/>
      <c r="CE27" s="15">
        <v>20</v>
      </c>
      <c r="CF27" s="93">
        <v>888.6</v>
      </c>
      <c r="CG27" s="412">
        <v>44453</v>
      </c>
      <c r="CH27" s="93">
        <v>888.6</v>
      </c>
      <c r="CI27" s="415" t="s">
        <v>429</v>
      </c>
      <c r="CJ27" s="414">
        <v>37</v>
      </c>
      <c r="CK27" s="669">
        <f t="shared" si="13"/>
        <v>32878.200000000004</v>
      </c>
      <c r="CN27" s="728"/>
      <c r="CO27" s="15">
        <v>20</v>
      </c>
      <c r="CP27" s="301">
        <v>910.8</v>
      </c>
      <c r="CQ27" s="412">
        <v>44455</v>
      </c>
      <c r="CR27" s="301">
        <v>910.8</v>
      </c>
      <c r="CS27" s="415" t="s">
        <v>444</v>
      </c>
      <c r="CT27" s="414">
        <v>37</v>
      </c>
      <c r="CU27" s="682">
        <f t="shared" si="48"/>
        <v>33699.599999999999</v>
      </c>
      <c r="CX27" s="108"/>
      <c r="CY27" s="15">
        <v>20</v>
      </c>
      <c r="CZ27" s="93">
        <v>965.69</v>
      </c>
      <c r="DA27" s="352">
        <v>44454</v>
      </c>
      <c r="DB27" s="93">
        <v>965.69</v>
      </c>
      <c r="DC27" s="96" t="s">
        <v>437</v>
      </c>
      <c r="DD27" s="72">
        <v>37</v>
      </c>
      <c r="DE27" s="669">
        <f t="shared" si="14"/>
        <v>35730.53</v>
      </c>
      <c r="DH27" s="108"/>
      <c r="DI27" s="15">
        <v>20</v>
      </c>
      <c r="DJ27" s="93">
        <v>948.91</v>
      </c>
      <c r="DK27" s="412">
        <v>44456</v>
      </c>
      <c r="DL27" s="93">
        <v>948.91</v>
      </c>
      <c r="DM27" s="415" t="s">
        <v>454</v>
      </c>
      <c r="DN27" s="414">
        <v>37</v>
      </c>
      <c r="DO27" s="682">
        <f t="shared" si="15"/>
        <v>35109.67</v>
      </c>
      <c r="DR27" s="108"/>
      <c r="DS27" s="15">
        <v>20</v>
      </c>
      <c r="DT27" s="93">
        <v>929.4</v>
      </c>
      <c r="DU27" s="412">
        <v>44457</v>
      </c>
      <c r="DV27" s="93">
        <v>929.4</v>
      </c>
      <c r="DW27" s="415" t="s">
        <v>462</v>
      </c>
      <c r="DX27" s="414">
        <v>37</v>
      </c>
      <c r="DY27" s="669">
        <f t="shared" si="16"/>
        <v>34387.799999999996</v>
      </c>
      <c r="EB27" s="108"/>
      <c r="EC27" s="15">
        <v>20</v>
      </c>
      <c r="ED27" s="70">
        <v>919.4</v>
      </c>
      <c r="EE27" s="368">
        <v>44460</v>
      </c>
      <c r="EF27" s="70">
        <v>919.4</v>
      </c>
      <c r="EG27" s="71" t="s">
        <v>472</v>
      </c>
      <c r="EH27" s="72">
        <v>34</v>
      </c>
      <c r="EI27" s="669">
        <f t="shared" si="17"/>
        <v>31259.599999999999</v>
      </c>
      <c r="EL27" s="95"/>
      <c r="EM27" s="15">
        <v>20</v>
      </c>
      <c r="EN27" s="301">
        <v>915.8</v>
      </c>
      <c r="EO27" s="357">
        <v>44460</v>
      </c>
      <c r="EP27" s="301">
        <v>915.8</v>
      </c>
      <c r="EQ27" s="286" t="s">
        <v>476</v>
      </c>
      <c r="ER27" s="287">
        <v>34</v>
      </c>
      <c r="ES27" s="669">
        <f t="shared" si="18"/>
        <v>31137.199999999997</v>
      </c>
      <c r="EV27" s="108"/>
      <c r="EW27" s="15">
        <v>20</v>
      </c>
      <c r="EX27" s="70">
        <v>968.87</v>
      </c>
      <c r="EY27" s="368">
        <v>44461</v>
      </c>
      <c r="EZ27" s="70">
        <v>968.87</v>
      </c>
      <c r="FA27" s="286" t="s">
        <v>482</v>
      </c>
      <c r="FB27" s="72">
        <v>35</v>
      </c>
      <c r="FC27" s="349">
        <f t="shared" si="19"/>
        <v>33910.449999999997</v>
      </c>
      <c r="FF27" s="95"/>
      <c r="FG27" s="15">
        <v>20</v>
      </c>
      <c r="FH27" s="301">
        <v>915.3</v>
      </c>
      <c r="FI27" s="357">
        <v>44468</v>
      </c>
      <c r="FJ27" s="301">
        <v>915.3</v>
      </c>
      <c r="FK27" s="286" t="s">
        <v>520</v>
      </c>
      <c r="FL27" s="287">
        <v>37</v>
      </c>
      <c r="FM27" s="669">
        <f t="shared" si="20"/>
        <v>33866.1</v>
      </c>
      <c r="FP27" s="108"/>
      <c r="FQ27" s="15">
        <v>20</v>
      </c>
      <c r="FR27" s="93">
        <v>922.15</v>
      </c>
      <c r="FS27" s="352">
        <v>44462</v>
      </c>
      <c r="FT27" s="93">
        <v>922.15</v>
      </c>
      <c r="FU27" s="71" t="s">
        <v>490</v>
      </c>
      <c r="FV27" s="72">
        <v>35</v>
      </c>
      <c r="FW27" s="669">
        <f t="shared" si="21"/>
        <v>32275.25</v>
      </c>
      <c r="FX27" s="72"/>
      <c r="FZ27" s="108"/>
      <c r="GA27" s="15">
        <v>20</v>
      </c>
      <c r="GB27" s="70">
        <v>922.1</v>
      </c>
      <c r="GC27" s="568">
        <v>44464</v>
      </c>
      <c r="GD27" s="70">
        <v>922.1</v>
      </c>
      <c r="GE27" s="286" t="s">
        <v>499</v>
      </c>
      <c r="GF27" s="287">
        <v>35</v>
      </c>
      <c r="GG27" s="349">
        <f t="shared" si="22"/>
        <v>32273.5</v>
      </c>
      <c r="GJ27" s="108"/>
      <c r="GK27" s="15">
        <v>20</v>
      </c>
      <c r="GL27" s="546">
        <v>866.4</v>
      </c>
      <c r="GM27" s="352">
        <v>44467</v>
      </c>
      <c r="GN27" s="546">
        <v>866.4</v>
      </c>
      <c r="GO27" s="96" t="s">
        <v>518</v>
      </c>
      <c r="GP27" s="72">
        <v>37</v>
      </c>
      <c r="GQ27" s="669">
        <f t="shared" si="23"/>
        <v>32056.799999999999</v>
      </c>
      <c r="GT27" s="108"/>
      <c r="GU27" s="15">
        <v>20</v>
      </c>
      <c r="GV27" s="93">
        <v>930.31</v>
      </c>
      <c r="GW27" s="352">
        <v>44468</v>
      </c>
      <c r="GX27" s="93">
        <v>930.31</v>
      </c>
      <c r="GY27" s="96" t="s">
        <v>529</v>
      </c>
      <c r="GZ27" s="72">
        <v>37</v>
      </c>
      <c r="HA27" s="669">
        <f t="shared" si="24"/>
        <v>34421.47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>
        <v>922.1</v>
      </c>
      <c r="HQ27" s="357">
        <v>44470</v>
      </c>
      <c r="HR27" s="301">
        <v>922.1</v>
      </c>
      <c r="HS27" s="417" t="s">
        <v>538</v>
      </c>
      <c r="HT27" s="287">
        <v>39</v>
      </c>
      <c r="HU27" s="669">
        <f t="shared" si="26"/>
        <v>35961.9</v>
      </c>
      <c r="HX27" s="108"/>
      <c r="HY27" s="15">
        <v>20</v>
      </c>
      <c r="HZ27" s="70">
        <v>865.4</v>
      </c>
      <c r="IA27" s="368">
        <v>44471</v>
      </c>
      <c r="IB27" s="70">
        <v>865.4</v>
      </c>
      <c r="IC27" s="71" t="s">
        <v>544</v>
      </c>
      <c r="ID27" s="72">
        <v>39</v>
      </c>
      <c r="IE27" s="669">
        <f t="shared" si="27"/>
        <v>33750.6</v>
      </c>
      <c r="IH27" s="108"/>
      <c r="II27" s="15">
        <v>20</v>
      </c>
      <c r="IJ27" s="70"/>
      <c r="IK27" s="368"/>
      <c r="IL27" s="70"/>
      <c r="IM27" s="71"/>
      <c r="IN27" s="72"/>
      <c r="IO27" s="669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69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69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69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69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69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69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69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69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>
        <v>44447</v>
      </c>
      <c r="P28" s="93">
        <v>938.02</v>
      </c>
      <c r="Q28" s="71" t="s">
        <v>393</v>
      </c>
      <c r="R28" s="72">
        <v>38</v>
      </c>
      <c r="S28" s="669">
        <f t="shared" si="47"/>
        <v>35644.76</v>
      </c>
      <c r="T28" s="262"/>
      <c r="V28" s="108"/>
      <c r="W28" s="15">
        <v>21</v>
      </c>
      <c r="X28" s="301">
        <v>877</v>
      </c>
      <c r="Y28" s="357">
        <v>44448</v>
      </c>
      <c r="Z28" s="301">
        <v>877</v>
      </c>
      <c r="AA28" s="417" t="s">
        <v>399</v>
      </c>
      <c r="AB28" s="287">
        <v>38</v>
      </c>
      <c r="AC28" s="349">
        <f t="shared" si="7"/>
        <v>33326</v>
      </c>
      <c r="AF28" s="108"/>
      <c r="AG28" s="15">
        <v>21</v>
      </c>
      <c r="AH28" s="93">
        <v>889.5</v>
      </c>
      <c r="AI28" s="352">
        <v>44448</v>
      </c>
      <c r="AJ28" s="93">
        <v>889.5</v>
      </c>
      <c r="AK28" s="96" t="s">
        <v>396</v>
      </c>
      <c r="AL28" s="72">
        <v>38</v>
      </c>
      <c r="AM28" s="677">
        <f t="shared" si="8"/>
        <v>33801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265">
        <v>44449</v>
      </c>
      <c r="BD28" s="301">
        <v>917.6</v>
      </c>
      <c r="BE28" s="345" t="s">
        <v>409</v>
      </c>
      <c r="BF28" s="1046">
        <v>38</v>
      </c>
      <c r="BG28" s="1047">
        <f t="shared" si="10"/>
        <v>34868.800000000003</v>
      </c>
      <c r="BJ28" s="108"/>
      <c r="BK28" s="15">
        <v>21</v>
      </c>
      <c r="BL28" s="93">
        <v>907.6</v>
      </c>
      <c r="BM28" s="141">
        <v>44449</v>
      </c>
      <c r="BN28" s="93">
        <v>907.6</v>
      </c>
      <c r="BO28" s="96" t="s">
        <v>408</v>
      </c>
      <c r="BP28" s="411">
        <v>38</v>
      </c>
      <c r="BQ28" s="696">
        <f t="shared" si="11"/>
        <v>34488.800000000003</v>
      </c>
      <c r="BT28" s="108"/>
      <c r="BU28" s="284">
        <v>21</v>
      </c>
      <c r="BV28" s="301">
        <v>900.4</v>
      </c>
      <c r="BW28" s="412">
        <v>44453</v>
      </c>
      <c r="BX28" s="301">
        <v>900.4</v>
      </c>
      <c r="BY28" s="415" t="s">
        <v>433</v>
      </c>
      <c r="BZ28" s="414">
        <v>37</v>
      </c>
      <c r="CA28" s="669">
        <f t="shared" si="12"/>
        <v>33314.799999999996</v>
      </c>
      <c r="CD28" s="108"/>
      <c r="CE28" s="15">
        <v>21</v>
      </c>
      <c r="CF28" s="93">
        <v>843.2</v>
      </c>
      <c r="CG28" s="412">
        <v>44453</v>
      </c>
      <c r="CH28" s="93">
        <v>843.2</v>
      </c>
      <c r="CI28" s="415" t="s">
        <v>429</v>
      </c>
      <c r="CJ28" s="414">
        <v>37</v>
      </c>
      <c r="CK28" s="669">
        <f t="shared" si="13"/>
        <v>31198.400000000001</v>
      </c>
      <c r="CN28" s="728"/>
      <c r="CO28" s="15">
        <v>21</v>
      </c>
      <c r="CP28" s="301">
        <v>905.4</v>
      </c>
      <c r="CQ28" s="412">
        <v>44455</v>
      </c>
      <c r="CR28" s="301">
        <v>905.4</v>
      </c>
      <c r="CS28" s="415" t="s">
        <v>444</v>
      </c>
      <c r="CT28" s="414">
        <v>37</v>
      </c>
      <c r="CU28" s="682">
        <f t="shared" si="48"/>
        <v>33499.799999999996</v>
      </c>
      <c r="CX28" s="108"/>
      <c r="CY28" s="15">
        <v>21</v>
      </c>
      <c r="CZ28" s="93"/>
      <c r="DA28" s="352"/>
      <c r="DB28" s="93"/>
      <c r="DC28" s="96"/>
      <c r="DD28" s="72"/>
      <c r="DE28" s="669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2">
        <f t="shared" si="15"/>
        <v>0</v>
      </c>
      <c r="DR28" s="108"/>
      <c r="DS28" s="15">
        <v>21</v>
      </c>
      <c r="DT28" s="93">
        <v>913.1</v>
      </c>
      <c r="DU28" s="412">
        <v>44457</v>
      </c>
      <c r="DV28" s="93">
        <v>913.1</v>
      </c>
      <c r="DW28" s="415" t="s">
        <v>462</v>
      </c>
      <c r="DX28" s="414">
        <v>37</v>
      </c>
      <c r="DY28" s="669">
        <f t="shared" si="16"/>
        <v>33784.700000000004</v>
      </c>
      <c r="EB28" s="108"/>
      <c r="EC28" s="15">
        <v>21</v>
      </c>
      <c r="ED28" s="70">
        <v>901.3</v>
      </c>
      <c r="EE28" s="368">
        <v>44460</v>
      </c>
      <c r="EF28" s="70">
        <v>901.3</v>
      </c>
      <c r="EG28" s="71" t="s">
        <v>472</v>
      </c>
      <c r="EH28" s="72">
        <v>34</v>
      </c>
      <c r="EI28" s="669">
        <f t="shared" si="17"/>
        <v>30644.199999999997</v>
      </c>
      <c r="EL28" s="95"/>
      <c r="EM28" s="15">
        <v>21</v>
      </c>
      <c r="EN28" s="301">
        <v>884</v>
      </c>
      <c r="EO28" s="357">
        <v>44460</v>
      </c>
      <c r="EP28" s="301">
        <v>884</v>
      </c>
      <c r="EQ28" s="286" t="s">
        <v>476</v>
      </c>
      <c r="ER28" s="287">
        <v>34</v>
      </c>
      <c r="ES28" s="669">
        <f t="shared" si="18"/>
        <v>30056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>
        <v>919</v>
      </c>
      <c r="FI28" s="357">
        <v>44468</v>
      </c>
      <c r="FJ28" s="301">
        <v>919</v>
      </c>
      <c r="FK28" s="286" t="s">
        <v>520</v>
      </c>
      <c r="FL28" s="287">
        <v>37</v>
      </c>
      <c r="FM28" s="669">
        <f t="shared" si="20"/>
        <v>34003</v>
      </c>
      <c r="FP28" s="108"/>
      <c r="FQ28" s="15">
        <v>21</v>
      </c>
      <c r="FR28" s="93"/>
      <c r="FS28" s="352"/>
      <c r="FT28" s="93"/>
      <c r="FU28" s="71"/>
      <c r="FV28" s="72"/>
      <c r="FW28" s="669">
        <f t="shared" si="21"/>
        <v>0</v>
      </c>
      <c r="FX28" s="72"/>
      <c r="FZ28" s="108"/>
      <c r="GA28" s="15">
        <v>21</v>
      </c>
      <c r="GB28" s="70">
        <v>865.4</v>
      </c>
      <c r="GC28" s="568">
        <v>44464</v>
      </c>
      <c r="GD28" s="70">
        <v>865.4</v>
      </c>
      <c r="GE28" s="286" t="s">
        <v>510</v>
      </c>
      <c r="GF28" s="287">
        <v>35</v>
      </c>
      <c r="GG28" s="349">
        <f t="shared" si="22"/>
        <v>30289</v>
      </c>
      <c r="GJ28" s="108"/>
      <c r="GK28" s="15">
        <v>21</v>
      </c>
      <c r="GL28" s="546">
        <v>906.7</v>
      </c>
      <c r="GM28" s="352">
        <v>44467</v>
      </c>
      <c r="GN28" s="546">
        <v>906.7</v>
      </c>
      <c r="GO28" s="96" t="s">
        <v>518</v>
      </c>
      <c r="GP28" s="72">
        <v>37</v>
      </c>
      <c r="GQ28" s="669">
        <f t="shared" si="23"/>
        <v>33547.9</v>
      </c>
      <c r="GT28" s="108"/>
      <c r="GU28" s="15">
        <v>21</v>
      </c>
      <c r="GV28" s="93"/>
      <c r="GW28" s="352"/>
      <c r="GX28" s="93"/>
      <c r="GY28" s="96"/>
      <c r="GZ28" s="72"/>
      <c r="HA28" s="669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>
        <v>912.2</v>
      </c>
      <c r="HQ28" s="357">
        <v>44470</v>
      </c>
      <c r="HR28" s="301">
        <v>912.2</v>
      </c>
      <c r="HS28" s="417" t="s">
        <v>538</v>
      </c>
      <c r="HT28" s="287">
        <v>39</v>
      </c>
      <c r="HU28" s="669">
        <f t="shared" si="26"/>
        <v>35575.800000000003</v>
      </c>
      <c r="HX28" s="108"/>
      <c r="HY28" s="15">
        <v>21</v>
      </c>
      <c r="HZ28" s="70">
        <v>909.9</v>
      </c>
      <c r="IA28" s="368">
        <v>44471</v>
      </c>
      <c r="IB28" s="70">
        <v>909.9</v>
      </c>
      <c r="IC28" s="71" t="s">
        <v>544</v>
      </c>
      <c r="ID28" s="72">
        <v>39</v>
      </c>
      <c r="IE28" s="669">
        <f t="shared" si="27"/>
        <v>35486.1</v>
      </c>
      <c r="IH28" s="108"/>
      <c r="II28" s="15">
        <v>21</v>
      </c>
      <c r="IJ28" s="70"/>
      <c r="IK28" s="368"/>
      <c r="IL28" s="70"/>
      <c r="IM28" s="71"/>
      <c r="IN28" s="72"/>
      <c r="IO28" s="669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69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69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69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69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69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69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69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69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69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7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6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6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69">
        <v>0</v>
      </c>
      <c r="CD29" s="108"/>
      <c r="CE29" s="15">
        <v>22</v>
      </c>
      <c r="CF29" s="93"/>
      <c r="CG29" s="412"/>
      <c r="CH29" s="93"/>
      <c r="CI29" s="425"/>
      <c r="CJ29" s="414"/>
      <c r="CK29" s="669">
        <f t="shared" si="13"/>
        <v>0</v>
      </c>
      <c r="CN29" s="728"/>
      <c r="CO29" s="15">
        <v>22</v>
      </c>
      <c r="CP29" s="93"/>
      <c r="CQ29" s="412"/>
      <c r="CR29" s="93"/>
      <c r="CS29" s="415"/>
      <c r="CT29" s="414"/>
      <c r="CU29" s="682">
        <f t="shared" si="48"/>
        <v>0</v>
      </c>
      <c r="CX29" s="108"/>
      <c r="CY29" s="15"/>
      <c r="CZ29" s="93"/>
      <c r="DA29" s="352"/>
      <c r="DB29" s="93"/>
      <c r="DC29" s="96"/>
      <c r="DD29" s="72"/>
      <c r="DE29" s="669">
        <f t="shared" si="14"/>
        <v>0</v>
      </c>
      <c r="DH29" s="108"/>
      <c r="DI29" s="15"/>
      <c r="DJ29" s="93"/>
      <c r="DK29" s="352"/>
      <c r="DL29" s="93"/>
      <c r="DM29" s="96"/>
      <c r="DN29" s="72"/>
      <c r="DO29" s="682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69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69">
        <f>SUM(EI8:EI28)</f>
        <v>652456.6</v>
      </c>
      <c r="EL29" s="95"/>
      <c r="EM29" s="15">
        <v>22</v>
      </c>
      <c r="EN29" s="93"/>
      <c r="EO29" s="352"/>
      <c r="EP29" s="93"/>
      <c r="EQ29" s="71"/>
      <c r="ER29" s="72"/>
      <c r="ES29" s="669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69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69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69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69">
        <f>SUM(HA8:HA28)</f>
        <v>689086.15</v>
      </c>
      <c r="HD29" s="108"/>
      <c r="HE29" s="15"/>
      <c r="HF29" s="93"/>
      <c r="HG29" s="352"/>
      <c r="HH29" s="93"/>
      <c r="HI29" s="96"/>
      <c r="HJ29" s="72"/>
      <c r="HK29" s="669">
        <f>SUM(HK8:HK28)</f>
        <v>637713.12999999989</v>
      </c>
      <c r="HN29" s="108"/>
      <c r="HO29" s="15">
        <v>22</v>
      </c>
      <c r="HP29" s="93"/>
      <c r="HQ29" s="352"/>
      <c r="HR29" s="93"/>
      <c r="HS29" s="71"/>
      <c r="HT29" s="72"/>
      <c r="HU29" s="669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69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69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69">
        <f t="shared" si="30"/>
        <v>0</v>
      </c>
      <c r="JL29" s="108"/>
      <c r="JM29" s="15"/>
      <c r="JN29" s="93"/>
      <c r="JO29" s="352"/>
      <c r="JP29" s="93"/>
      <c r="JQ29" s="71"/>
      <c r="JR29" s="72"/>
      <c r="JS29" s="669">
        <f>SUM(JS8:JS28)</f>
        <v>0</v>
      </c>
      <c r="JV29" s="108"/>
      <c r="JW29" s="15"/>
      <c r="JX29" s="70"/>
      <c r="JY29" s="368"/>
      <c r="JZ29" s="70"/>
      <c r="KA29" s="71"/>
      <c r="KB29" s="72"/>
      <c r="KC29" s="669">
        <f>SUM(KC8:KC28)</f>
        <v>0</v>
      </c>
      <c r="KF29" s="108"/>
      <c r="KG29" s="15"/>
      <c r="KH29" s="70"/>
      <c r="KI29" s="368"/>
      <c r="KJ29" s="70"/>
      <c r="KK29" s="71"/>
      <c r="KL29" s="72"/>
      <c r="KM29" s="669">
        <f>SUM(KM8:KM28)</f>
        <v>0</v>
      </c>
      <c r="KP29" s="108"/>
      <c r="KQ29" s="15"/>
      <c r="KR29" s="70"/>
      <c r="KS29" s="368"/>
      <c r="KT29" s="70"/>
      <c r="KU29" s="71"/>
      <c r="KV29" s="72"/>
      <c r="KW29" s="669">
        <f>SUM(KW8:KW28)</f>
        <v>0</v>
      </c>
      <c r="KZ29" s="108"/>
      <c r="LA29" s="15"/>
      <c r="LB29" s="93"/>
      <c r="LC29" s="352"/>
      <c r="LD29" s="93"/>
      <c r="LE29" s="96"/>
      <c r="LF29" s="72"/>
      <c r="LG29" s="669">
        <f>LF29*LD29</f>
        <v>0</v>
      </c>
      <c r="LJ29" s="108"/>
      <c r="LK29" s="15"/>
      <c r="LL29" s="93"/>
      <c r="LM29" s="352"/>
      <c r="LN29" s="301"/>
      <c r="LO29" s="96"/>
      <c r="LP29" s="72"/>
      <c r="LQ29" s="669">
        <f t="shared" si="36"/>
        <v>0</v>
      </c>
      <c r="LT29" s="108"/>
      <c r="LU29" s="15"/>
      <c r="LV29" s="93"/>
      <c r="LW29" s="352"/>
      <c r="LX29" s="93"/>
      <c r="LY29" s="96"/>
      <c r="LZ29" s="72"/>
      <c r="MA29" s="669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69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69">
        <f>SUM(S9:S29)</f>
        <v>718673.1</v>
      </c>
      <c r="V30" s="108"/>
      <c r="W30" s="15">
        <v>23</v>
      </c>
      <c r="X30" s="93"/>
      <c r="Y30" s="352"/>
      <c r="Z30" s="107"/>
      <c r="AA30" s="71"/>
      <c r="AB30" s="72"/>
      <c r="AC30" s="669">
        <f>SUM(AC8:AC29)</f>
        <v>706712.6</v>
      </c>
      <c r="AF30" s="108"/>
      <c r="AG30" s="15"/>
      <c r="AH30" s="70"/>
      <c r="AI30" s="352"/>
      <c r="AJ30" s="70"/>
      <c r="AK30" s="96"/>
      <c r="AL30" s="72"/>
      <c r="AM30" s="72">
        <f>SUM(AM8:AM29)</f>
        <v>714004.8</v>
      </c>
      <c r="AP30" s="108"/>
      <c r="AQ30" s="15"/>
      <c r="AR30" s="423"/>
      <c r="AS30" s="80"/>
      <c r="AT30" s="70"/>
      <c r="AU30" s="96"/>
      <c r="AV30" s="72"/>
      <c r="AW30" s="669">
        <f>SUM(AW8:AW29)</f>
        <v>710794.94</v>
      </c>
      <c r="AZ30" s="108"/>
      <c r="BA30" s="15"/>
      <c r="BB30" s="70"/>
      <c r="BC30" s="141"/>
      <c r="BD30" s="70"/>
      <c r="BE30" s="96"/>
      <c r="BF30" s="72"/>
      <c r="BG30" s="669">
        <f>SUM(BG8:BG29)</f>
        <v>724979.19999999995</v>
      </c>
      <c r="BJ30" s="108"/>
      <c r="BK30" s="15"/>
      <c r="BL30" s="70"/>
      <c r="BM30" s="141"/>
      <c r="BN30" s="70"/>
      <c r="BO30" s="96"/>
      <c r="BP30" s="72"/>
      <c r="BQ30" s="669">
        <f>SUM(BQ8:BQ29)</f>
        <v>722573.79999999993</v>
      </c>
      <c r="BT30" s="108"/>
      <c r="BU30" s="284"/>
      <c r="BV30" s="285"/>
      <c r="BW30" s="80"/>
      <c r="BX30" s="70"/>
      <c r="BY30" s="96"/>
      <c r="BZ30" s="72"/>
      <c r="CA30" s="669">
        <f>SUM(CA8:CA29)</f>
        <v>696310.40000000014</v>
      </c>
      <c r="CD30" s="108"/>
      <c r="CE30" s="15">
        <v>23</v>
      </c>
      <c r="CF30" s="70"/>
      <c r="CG30" s="412"/>
      <c r="CH30" s="70"/>
      <c r="CI30" s="425"/>
      <c r="CJ30" s="414"/>
      <c r="CK30" s="669">
        <f>SUM(CK8:CK29)</f>
        <v>699288.9</v>
      </c>
      <c r="CN30" s="108"/>
      <c r="CO30" s="15"/>
      <c r="CP30" s="70"/>
      <c r="CQ30" s="352"/>
      <c r="CR30" s="70"/>
      <c r="CS30" s="96"/>
      <c r="CT30" s="72"/>
      <c r="CU30" s="682">
        <f t="shared" si="48"/>
        <v>0</v>
      </c>
      <c r="CX30" s="108"/>
      <c r="CY30" s="15"/>
      <c r="CZ30" s="70"/>
      <c r="DA30" s="352"/>
      <c r="DB30" s="70"/>
      <c r="DC30" s="96"/>
      <c r="DD30" s="72"/>
      <c r="DE30" s="669">
        <f>SUM(DE8:DE29)</f>
        <v>698349.83999999985</v>
      </c>
      <c r="DH30" s="108"/>
      <c r="DI30" s="15"/>
      <c r="DJ30" s="70"/>
      <c r="DK30" s="352"/>
      <c r="DL30" s="70"/>
      <c r="DM30" s="96"/>
      <c r="DN30" s="72"/>
      <c r="DO30" s="669">
        <f>SUM(DO8:DO29)</f>
        <v>689420.99999999988</v>
      </c>
      <c r="DR30" s="108"/>
      <c r="DS30" s="15"/>
      <c r="DT30" s="70"/>
      <c r="DU30" s="352"/>
      <c r="DV30" s="70"/>
      <c r="DW30" s="96"/>
      <c r="DX30" s="72"/>
      <c r="DY30" s="669">
        <f>SUM(DY8:DY29)</f>
        <v>715724.3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69">
        <f>SUM(ES8:ES29)</f>
        <v>652545</v>
      </c>
      <c r="EV30" s="95"/>
      <c r="EW30" s="15"/>
      <c r="EX30" s="93"/>
      <c r="EY30" s="352"/>
      <c r="EZ30" s="107"/>
      <c r="FA30" s="71"/>
      <c r="FB30" s="72"/>
      <c r="FC30" s="669">
        <f>SUM(FC8:FC29)</f>
        <v>660109.45000000007</v>
      </c>
      <c r="FF30" s="95"/>
      <c r="FG30" s="15"/>
      <c r="FH30" s="93"/>
      <c r="FI30" s="352"/>
      <c r="FJ30" s="107"/>
      <c r="FK30" s="71"/>
      <c r="FL30" s="72"/>
      <c r="FM30" s="669">
        <f>SUM(FM8:FM29)</f>
        <v>707510.29999999993</v>
      </c>
      <c r="FP30" s="108"/>
      <c r="FQ30" s="15"/>
      <c r="FR30" s="93"/>
      <c r="FS30" s="352"/>
      <c r="FT30" s="93"/>
      <c r="FU30" s="71"/>
      <c r="FV30" s="72"/>
      <c r="FW30" s="669">
        <f>SUM(FW8:FW29)</f>
        <v>659506.05000000016</v>
      </c>
      <c r="FZ30" s="108"/>
      <c r="GA30" s="15"/>
      <c r="GB30" s="70"/>
      <c r="GC30" s="368"/>
      <c r="GD30" s="107"/>
      <c r="GE30" s="71"/>
      <c r="GF30" s="72"/>
      <c r="GG30" s="669">
        <f>SUM(GG8:GG29)</f>
        <v>656215</v>
      </c>
      <c r="GJ30" s="108"/>
      <c r="GK30" s="15"/>
      <c r="GL30" s="546"/>
      <c r="GM30" s="352"/>
      <c r="GN30" s="70"/>
      <c r="GO30" s="96"/>
      <c r="GP30" s="72"/>
      <c r="GQ30" s="669">
        <f>SUM(GQ8:GQ29)</f>
        <v>701390.50000000012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2"/>
      <c r="HN30" s="108"/>
      <c r="HO30" s="15"/>
      <c r="HP30" s="93"/>
      <c r="HQ30" s="352"/>
      <c r="HR30" s="107"/>
      <c r="HS30" s="71"/>
      <c r="HT30" s="72"/>
      <c r="HU30" s="669">
        <f>SUM(HU8:HU29)</f>
        <v>743390.70000000007</v>
      </c>
      <c r="HX30" s="108"/>
      <c r="HY30" s="15"/>
      <c r="HZ30" s="70"/>
      <c r="IA30" s="368"/>
      <c r="IB30" s="107"/>
      <c r="IC30" s="71"/>
      <c r="ID30" s="72"/>
      <c r="IE30" s="669">
        <f>SUM(IE8:IE29)</f>
        <v>728757.89999999991</v>
      </c>
      <c r="IH30" s="108"/>
      <c r="II30" s="15">
        <v>23</v>
      </c>
      <c r="IJ30" s="70"/>
      <c r="IK30" s="368"/>
      <c r="IL30" s="107"/>
      <c r="IM30" s="71"/>
      <c r="IN30" s="72"/>
      <c r="IO30" s="669">
        <f>SUM(IO8:IO29)</f>
        <v>0</v>
      </c>
      <c r="IR30" s="108"/>
      <c r="IS30" s="15"/>
      <c r="IT30" s="70"/>
      <c r="IU30" s="80"/>
      <c r="IV30" s="70"/>
      <c r="IW30" s="96"/>
      <c r="IX30" s="72"/>
      <c r="IY30" s="669">
        <f>SUM(IY8:IY29)</f>
        <v>0</v>
      </c>
      <c r="JB30" s="108"/>
      <c r="JC30" s="15"/>
      <c r="JD30" s="70"/>
      <c r="JE30" s="368"/>
      <c r="JF30" s="107"/>
      <c r="JG30" s="71"/>
      <c r="JH30" s="72"/>
      <c r="JI30" s="669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69">
        <f>SUM(LG8:LG29)</f>
        <v>0</v>
      </c>
      <c r="LJ30" s="108"/>
      <c r="LK30" s="15"/>
      <c r="LL30" s="93"/>
      <c r="LM30" s="352"/>
      <c r="LN30" s="93"/>
      <c r="LO30" s="96"/>
      <c r="LP30" s="72"/>
      <c r="LQ30" s="669">
        <f>SUM(LQ8:LQ29)</f>
        <v>0</v>
      </c>
      <c r="LT30" s="108"/>
      <c r="LU30" s="15"/>
      <c r="LV30" s="70"/>
      <c r="LW30" s="352"/>
      <c r="LX30" s="70"/>
      <c r="LY30" s="96"/>
      <c r="LZ30" s="72"/>
      <c r="MA30" s="669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69"/>
      <c r="V31" s="207"/>
      <c r="W31" s="37"/>
      <c r="X31" s="438"/>
      <c r="Y31" s="430"/>
      <c r="Z31" s="234"/>
      <c r="AA31" s="145"/>
      <c r="AB31" s="223"/>
      <c r="AC31" s="681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2">
        <f>SUM(CU8:CU30)</f>
        <v>706692.6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1"/>
      <c r="EL31" s="207"/>
      <c r="EM31" s="37"/>
      <c r="EN31" s="429"/>
      <c r="EO31" s="430"/>
      <c r="EP31" s="234"/>
      <c r="EQ31" s="145"/>
      <c r="ER31" s="223"/>
      <c r="ES31" s="681"/>
      <c r="EV31" s="95"/>
      <c r="EW31" s="37"/>
      <c r="EX31" s="438"/>
      <c r="EY31" s="469"/>
      <c r="EZ31" s="234"/>
      <c r="FA31" s="145"/>
      <c r="FB31" s="223"/>
      <c r="FC31" s="681"/>
      <c r="FF31" s="439"/>
      <c r="FG31" s="37"/>
      <c r="FH31" s="429"/>
      <c r="FI31" s="233"/>
      <c r="FJ31" s="429"/>
      <c r="FK31" s="145"/>
      <c r="FL31" s="223"/>
      <c r="FM31" s="681"/>
      <c r="FP31" s="207"/>
      <c r="FQ31" s="37"/>
      <c r="FR31" s="438"/>
      <c r="FS31" s="430"/>
      <c r="FT31" s="438"/>
      <c r="FU31" s="145"/>
      <c r="FV31" s="223"/>
      <c r="FW31" s="681"/>
      <c r="FZ31" s="207"/>
      <c r="GA31" s="37"/>
      <c r="GB31" s="429"/>
      <c r="GC31" s="430"/>
      <c r="GD31" s="234"/>
      <c r="GE31" s="145"/>
      <c r="GF31" s="223"/>
      <c r="GG31" s="681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5"/>
      <c r="HD31" s="381"/>
      <c r="HE31" s="52"/>
      <c r="HF31" s="440"/>
      <c r="HG31" s="441"/>
      <c r="HH31" s="442"/>
      <c r="HI31" s="443"/>
      <c r="HJ31" s="444"/>
      <c r="HK31" s="685"/>
      <c r="HN31" s="207"/>
      <c r="HO31" s="37"/>
      <c r="HP31" s="438"/>
      <c r="HQ31" s="430"/>
      <c r="HR31" s="234"/>
      <c r="HS31" s="145"/>
      <c r="HT31" s="223"/>
      <c r="HU31" s="681"/>
      <c r="HX31" s="207"/>
      <c r="HY31" s="37"/>
      <c r="HZ31" s="429"/>
      <c r="IA31" s="430"/>
      <c r="IB31" s="234"/>
      <c r="IC31" s="145"/>
      <c r="ID31" s="223"/>
      <c r="IE31" s="681"/>
      <c r="IH31" s="207"/>
      <c r="II31" s="37"/>
      <c r="IJ31" s="429"/>
      <c r="IK31" s="430"/>
      <c r="IL31" s="234"/>
      <c r="IM31" s="145"/>
      <c r="IN31" s="223"/>
      <c r="IO31" s="681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1"/>
      <c r="JL31" s="207"/>
      <c r="JM31" s="37"/>
      <c r="JN31" s="438"/>
      <c r="JO31" s="430"/>
      <c r="JP31" s="234"/>
      <c r="JQ31" s="145"/>
      <c r="JR31" s="223"/>
      <c r="JS31" s="681"/>
      <c r="JV31" s="207"/>
      <c r="JW31" s="37"/>
      <c r="JX31" s="429"/>
      <c r="JY31" s="430"/>
      <c r="JZ31" s="234"/>
      <c r="KA31" s="145"/>
      <c r="KB31" s="223"/>
      <c r="KC31" s="681"/>
      <c r="KF31" s="207"/>
      <c r="KG31" s="37"/>
      <c r="KH31" s="429"/>
      <c r="KI31" s="430"/>
      <c r="KJ31" s="234"/>
      <c r="KK31" s="145"/>
      <c r="KL31" s="223"/>
      <c r="KM31" s="681"/>
      <c r="KP31" s="207"/>
      <c r="KQ31" s="37"/>
      <c r="KR31" s="429"/>
      <c r="KS31" s="430"/>
      <c r="KT31" s="234"/>
      <c r="KU31" s="145"/>
      <c r="KV31" s="223"/>
      <c r="KW31" s="681"/>
      <c r="KZ31" s="207"/>
      <c r="LA31" s="434"/>
      <c r="LB31" s="429"/>
      <c r="LC31" s="233"/>
      <c r="LD31" s="429"/>
      <c r="LE31" s="445"/>
      <c r="LF31" s="223"/>
      <c r="LG31" s="681"/>
      <c r="LJ31" s="207"/>
      <c r="LK31" s="37"/>
      <c r="LL31" s="438"/>
      <c r="LM31" s="430"/>
      <c r="LN31" s="438"/>
      <c r="LO31" s="445"/>
      <c r="LP31" s="223"/>
      <c r="LQ31" s="681"/>
      <c r="LT31" s="207"/>
      <c r="LU31" s="37"/>
      <c r="LV31" s="234"/>
      <c r="LW31" s="233"/>
      <c r="LX31" s="429"/>
      <c r="LY31" s="445"/>
      <c r="LZ31" s="446"/>
      <c r="MA31" s="681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5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5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5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1"/>
      <c r="X32" s="107">
        <f>SUM(X8:X31)</f>
        <v>18597.700000000004</v>
      </c>
      <c r="Z32" s="107">
        <f>SUM(Z8:Z31)</f>
        <v>18597.700000000004</v>
      </c>
      <c r="AH32" s="87">
        <f>SUM(AH8:AH31)</f>
        <v>18789.599999999999</v>
      </c>
      <c r="AJ32" s="87">
        <f>SUM(AJ8:AJ31)</f>
        <v>18789.599999999999</v>
      </c>
      <c r="AR32" s="107">
        <f>SUM(AR8:AR31)</f>
        <v>18705.130000000005</v>
      </c>
      <c r="AT32" s="107">
        <f>SUM(AT8:AT31)</f>
        <v>18705.130000000005</v>
      </c>
      <c r="AZ32" s="76"/>
      <c r="BB32" s="107">
        <f>SUM(BB8:BB31)</f>
        <v>19078.400000000001</v>
      </c>
      <c r="BD32" s="107">
        <f>SUM(BD8:BD31)</f>
        <v>19078.400000000001</v>
      </c>
      <c r="BL32" s="107">
        <f>SUM(BL8:BL31)</f>
        <v>19015.099999999999</v>
      </c>
      <c r="BN32" s="107">
        <f>SUM(BN8:BN31)</f>
        <v>19015.099999999999</v>
      </c>
      <c r="BV32" s="107">
        <f>SUM(BV8:BV31)</f>
        <v>18819.200000000004</v>
      </c>
      <c r="BX32" s="107">
        <f>SUM(BX8:BX31)</f>
        <v>18819.200000000004</v>
      </c>
      <c r="CE32" s="15"/>
      <c r="CF32" s="107">
        <f>SUM(CF8:CF31)</f>
        <v>18899.700000000004</v>
      </c>
      <c r="CH32" s="107">
        <f>SUM(CH8:CH31)</f>
        <v>18899.700000000004</v>
      </c>
      <c r="CP32" s="107">
        <f>SUM(CP8:CP31)</f>
        <v>19099.800000000003</v>
      </c>
      <c r="CR32" s="107">
        <f>SUM(CR8:CR31)</f>
        <v>19099.800000000003</v>
      </c>
      <c r="CZ32" s="107">
        <f>SUM(CZ8:CZ31)</f>
        <v>18874.32</v>
      </c>
      <c r="DB32" s="107">
        <f>SUM(DB8:DB31)</f>
        <v>18874.32</v>
      </c>
      <c r="DJ32" s="107">
        <f>SUM(DJ8:DJ31)</f>
        <v>18633</v>
      </c>
      <c r="DL32" s="107">
        <f>SUM(DL8:DL31)</f>
        <v>18633</v>
      </c>
      <c r="DT32" s="107">
        <f>SUM(DT8:DT31)</f>
        <v>19343.900000000005</v>
      </c>
      <c r="DV32" s="107">
        <f>SUM(DV8:DV31)</f>
        <v>19343.900000000005</v>
      </c>
      <c r="ED32" s="107">
        <f>SUM(ED8:ED31)</f>
        <v>19189.900000000001</v>
      </c>
      <c r="EF32" s="107">
        <f>SUM(EF8:EF31)</f>
        <v>19189.900000000001</v>
      </c>
      <c r="EN32" s="107">
        <f>SUM(EN8:EN31)</f>
        <v>19192.5</v>
      </c>
      <c r="EP32" s="107">
        <f>SUM(EP8:EP31)</f>
        <v>19192.5</v>
      </c>
      <c r="EX32" s="107">
        <f>SUM(EX8:EX31)</f>
        <v>18860.27</v>
      </c>
      <c r="EZ32" s="107">
        <f>SUM(EZ8:EZ31)</f>
        <v>18860.27</v>
      </c>
      <c r="FH32" s="136">
        <f>SUM(FH8:FH31)</f>
        <v>19121.900000000001</v>
      </c>
      <c r="FJ32" s="107">
        <f>SUM(FJ8:FJ31)</f>
        <v>19121.900000000001</v>
      </c>
      <c r="FR32" s="107">
        <f>SUM(FR8:FR31)</f>
        <v>18843.030000000002</v>
      </c>
      <c r="FS32" s="107"/>
      <c r="FT32" s="107">
        <f>SUM(FT8:FT31)</f>
        <v>18843.030000000002</v>
      </c>
      <c r="FU32" s="76" t="s">
        <v>36</v>
      </c>
      <c r="GB32" s="107">
        <f>SUM(GB8:GB31)</f>
        <v>18749</v>
      </c>
      <c r="GD32" s="107">
        <f>SUM(GD8:GD31)</f>
        <v>18749</v>
      </c>
      <c r="GL32" s="107">
        <f>SUM(GL8:GL31)</f>
        <v>18956.500000000004</v>
      </c>
      <c r="GN32" s="107">
        <f>SUM(GN8:GN31)</f>
        <v>18956.500000000004</v>
      </c>
      <c r="GV32" s="107">
        <f>SUM(GV8:GV31)</f>
        <v>18623.950000000004</v>
      </c>
      <c r="GX32" s="107">
        <f>SUM(GX8:GX31)</f>
        <v>18623.950000000004</v>
      </c>
      <c r="HF32" s="107">
        <f>SUM(HF8:HF31)</f>
        <v>17235.489999999998</v>
      </c>
      <c r="HH32" s="107">
        <f>SUM(HH8:HH31)</f>
        <v>17235.489999999998</v>
      </c>
      <c r="HP32" s="107">
        <f>SUM(HP8:HP31)</f>
        <v>19061.3</v>
      </c>
      <c r="HR32" s="107">
        <f>SUM(HR8:HR31)</f>
        <v>19061.3</v>
      </c>
      <c r="HZ32" s="107">
        <f>SUM(HZ8:HZ31)</f>
        <v>18686.099999999999</v>
      </c>
      <c r="IB32" s="107">
        <f>SUM(IB8:IB31)</f>
        <v>18686.099999999999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69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18912.45</v>
      </c>
      <c r="S33" s="669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0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0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78" t="s">
        <v>21</v>
      </c>
      <c r="IA33" s="879"/>
      <c r="IB33" s="329">
        <f>IC5-IB32</f>
        <v>0</v>
      </c>
      <c r="IC33" s="262"/>
      <c r="IJ33" s="878" t="s">
        <v>21</v>
      </c>
      <c r="IK33" s="879"/>
      <c r="IL33" s="147">
        <f>IJ32-IL32</f>
        <v>0</v>
      </c>
      <c r="IT33" s="878" t="s">
        <v>21</v>
      </c>
      <c r="IU33" s="879"/>
      <c r="IV33" s="147">
        <f>IT32-IV32</f>
        <v>0</v>
      </c>
      <c r="JD33" s="878" t="s">
        <v>21</v>
      </c>
      <c r="JE33" s="879"/>
      <c r="JF33" s="147">
        <f>JD32-JF32</f>
        <v>0</v>
      </c>
      <c r="JN33" s="878" t="s">
        <v>21</v>
      </c>
      <c r="JO33" s="879"/>
      <c r="JP33" s="147">
        <f>JN32-JP32</f>
        <v>0</v>
      </c>
      <c r="JX33" s="878" t="s">
        <v>21</v>
      </c>
      <c r="JY33" s="879"/>
      <c r="JZ33" s="329">
        <f>KA5-JZ32</f>
        <v>0</v>
      </c>
      <c r="KA33" s="262"/>
      <c r="KH33" s="878" t="s">
        <v>21</v>
      </c>
      <c r="KI33" s="879"/>
      <c r="KJ33" s="329">
        <f>KK5-KJ32</f>
        <v>0</v>
      </c>
      <c r="KK33" s="262"/>
      <c r="KR33" s="878" t="s">
        <v>21</v>
      </c>
      <c r="KS33" s="879"/>
      <c r="KT33" s="329">
        <f>KU5-KT32</f>
        <v>0</v>
      </c>
      <c r="KU33" s="262"/>
      <c r="LB33" s="705" t="s">
        <v>21</v>
      </c>
      <c r="LC33" s="706"/>
      <c r="LD33" s="249">
        <f>LE5-LD32</f>
        <v>0</v>
      </c>
      <c r="LL33" s="705" t="s">
        <v>21</v>
      </c>
      <c r="LM33" s="706"/>
      <c r="LN33" s="147">
        <f>LO5-LN32</f>
        <v>0</v>
      </c>
      <c r="MA33" s="669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28" t="s">
        <v>21</v>
      </c>
      <c r="RT33" s="1129"/>
      <c r="RU33" s="147">
        <f>SUM(RV5-RU32)</f>
        <v>0</v>
      </c>
      <c r="SB33" s="1128" t="s">
        <v>21</v>
      </c>
      <c r="SC33" s="1129"/>
      <c r="SD33" s="147">
        <f>SUM(SE5-SD32)</f>
        <v>0</v>
      </c>
      <c r="SK33" s="1128" t="s">
        <v>21</v>
      </c>
      <c r="SL33" s="1129"/>
      <c r="SM33" s="249">
        <f>SUM(SN5-SM32)</f>
        <v>0</v>
      </c>
      <c r="ST33" s="1128" t="s">
        <v>21</v>
      </c>
      <c r="SU33" s="1129"/>
      <c r="SV33" s="147">
        <f>SUM(SW5-SV32)</f>
        <v>0</v>
      </c>
      <c r="TC33" s="1128" t="s">
        <v>21</v>
      </c>
      <c r="TD33" s="1129"/>
      <c r="TE33" s="147">
        <f>SUM(TF5-TE32)</f>
        <v>0</v>
      </c>
      <c r="TL33" s="1128" t="s">
        <v>21</v>
      </c>
      <c r="TM33" s="1129"/>
      <c r="TN33" s="147">
        <f>SUM(TO5-TN32)</f>
        <v>0</v>
      </c>
      <c r="TU33" s="1128" t="s">
        <v>21</v>
      </c>
      <c r="TV33" s="1129"/>
      <c r="TW33" s="147">
        <f>SUM(TX5-TW32)</f>
        <v>0</v>
      </c>
      <c r="UD33" s="1128" t="s">
        <v>21</v>
      </c>
      <c r="UE33" s="1129"/>
      <c r="UF33" s="147">
        <f>SUM(UG5-UF32)</f>
        <v>0</v>
      </c>
      <c r="UM33" s="1128" t="s">
        <v>21</v>
      </c>
      <c r="UN33" s="1129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28" t="s">
        <v>21</v>
      </c>
      <c r="VO33" s="1129"/>
      <c r="VP33" s="147">
        <f>VQ5-VP32</f>
        <v>-22</v>
      </c>
      <c r="VW33" s="1128" t="s">
        <v>21</v>
      </c>
      <c r="VX33" s="1129"/>
      <c r="VY33" s="147">
        <f>VZ5-VY32</f>
        <v>-22</v>
      </c>
      <c r="WF33" s="1128" t="s">
        <v>21</v>
      </c>
      <c r="WG33" s="1129"/>
      <c r="WH33" s="147">
        <f>WI5-WH32</f>
        <v>-22</v>
      </c>
      <c r="WO33" s="1128" t="s">
        <v>21</v>
      </c>
      <c r="WP33" s="1129"/>
      <c r="WQ33" s="147">
        <f>WR5-WQ32</f>
        <v>-22</v>
      </c>
      <c r="WX33" s="1128" t="s">
        <v>21</v>
      </c>
      <c r="WY33" s="1129"/>
      <c r="WZ33" s="147">
        <f>XA5-WZ32</f>
        <v>-22</v>
      </c>
      <c r="XG33" s="1128" t="s">
        <v>21</v>
      </c>
      <c r="XH33" s="1129"/>
      <c r="XI33" s="147">
        <f>XJ5-XI32</f>
        <v>-22</v>
      </c>
      <c r="XP33" s="1128" t="s">
        <v>21</v>
      </c>
      <c r="XQ33" s="1129"/>
      <c r="XR33" s="147">
        <f>XS5-XR32</f>
        <v>-22</v>
      </c>
      <c r="XY33" s="1128" t="s">
        <v>21</v>
      </c>
      <c r="XZ33" s="1129"/>
      <c r="YA33" s="147">
        <f>YB5-YA32</f>
        <v>-22</v>
      </c>
      <c r="YH33" s="1128" t="s">
        <v>21</v>
      </c>
      <c r="YI33" s="1129"/>
      <c r="YJ33" s="147">
        <f>YK5-YJ32</f>
        <v>-22</v>
      </c>
      <c r="YQ33" s="1128" t="s">
        <v>21</v>
      </c>
      <c r="YR33" s="1129"/>
      <c r="YS33" s="147">
        <f>YT5-YS32</f>
        <v>-22</v>
      </c>
      <c r="YZ33" s="1128" t="s">
        <v>21</v>
      </c>
      <c r="ZA33" s="1129"/>
      <c r="ZB33" s="147">
        <f>ZC5-ZB32</f>
        <v>-22</v>
      </c>
      <c r="ZI33" s="1128" t="s">
        <v>21</v>
      </c>
      <c r="ZJ33" s="1129"/>
      <c r="ZK33" s="147">
        <f>ZL5-ZK32</f>
        <v>-22</v>
      </c>
      <c r="ZR33" s="1128" t="s">
        <v>21</v>
      </c>
      <c r="ZS33" s="1129"/>
      <c r="ZT33" s="147">
        <f>ZU5-ZT32</f>
        <v>-22</v>
      </c>
      <c r="AAA33" s="1128" t="s">
        <v>21</v>
      </c>
      <c r="AAB33" s="1129"/>
      <c r="AAC33" s="147">
        <f>AAD5-AAC32</f>
        <v>-22</v>
      </c>
      <c r="AAJ33" s="1128" t="s">
        <v>21</v>
      </c>
      <c r="AAK33" s="1129"/>
      <c r="AAL33" s="147">
        <f>AAM5-AAL32</f>
        <v>-22</v>
      </c>
      <c r="AAS33" s="1128" t="s">
        <v>21</v>
      </c>
      <c r="AAT33" s="1129"/>
      <c r="AAU33" s="147">
        <f>AAU32-AAS32</f>
        <v>22</v>
      </c>
      <c r="ABB33" s="1128" t="s">
        <v>21</v>
      </c>
      <c r="ABC33" s="1129"/>
      <c r="ABD33" s="147">
        <f>ABE5-ABD32</f>
        <v>-22</v>
      </c>
      <c r="ABK33" s="1128" t="s">
        <v>21</v>
      </c>
      <c r="ABL33" s="1129"/>
      <c r="ABM33" s="147">
        <f>ABN5-ABM32</f>
        <v>-22</v>
      </c>
      <c r="ABT33" s="1128" t="s">
        <v>21</v>
      </c>
      <c r="ABU33" s="1129"/>
      <c r="ABV33" s="147">
        <f>ABW5-ABV32</f>
        <v>-22</v>
      </c>
      <c r="ACC33" s="1128" t="s">
        <v>21</v>
      </c>
      <c r="ACD33" s="1129"/>
      <c r="ACE33" s="147">
        <f>ACF5-ACE32</f>
        <v>-22</v>
      </c>
      <c r="ACL33" s="1128" t="s">
        <v>21</v>
      </c>
      <c r="ACM33" s="1129"/>
      <c r="ACN33" s="147">
        <f>ACO5-ACN32</f>
        <v>-22</v>
      </c>
      <c r="ACU33" s="1128" t="s">
        <v>21</v>
      </c>
      <c r="ACV33" s="1129"/>
      <c r="ACW33" s="147">
        <f>ACX5-ACW32</f>
        <v>-22</v>
      </c>
      <c r="ADD33" s="1128" t="s">
        <v>21</v>
      </c>
      <c r="ADE33" s="1129"/>
      <c r="ADF33" s="147">
        <f>ADG5-ADF32</f>
        <v>-22</v>
      </c>
      <c r="ADM33" s="1128" t="s">
        <v>21</v>
      </c>
      <c r="ADN33" s="1129"/>
      <c r="ADO33" s="147">
        <f>ADP5-ADO32</f>
        <v>-22</v>
      </c>
      <c r="ADV33" s="1128" t="s">
        <v>21</v>
      </c>
      <c r="ADW33" s="1129"/>
      <c r="ADX33" s="147">
        <f>ADY5-ADX32</f>
        <v>-22</v>
      </c>
      <c r="AEE33" s="1128" t="s">
        <v>21</v>
      </c>
      <c r="AEF33" s="1129"/>
      <c r="AEG33" s="147">
        <f>AEH5-AEG32</f>
        <v>-22</v>
      </c>
      <c r="AEN33" s="1128" t="s">
        <v>21</v>
      </c>
      <c r="AEO33" s="1129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59" t="s">
        <v>21</v>
      </c>
      <c r="O34" s="960"/>
      <c r="P34" s="147">
        <f>N33-P33</f>
        <v>0</v>
      </c>
      <c r="S34" s="669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0" t="s">
        <v>4</v>
      </c>
      <c r="IA34" s="881"/>
      <c r="IB34" s="49"/>
      <c r="IJ34" s="880" t="s">
        <v>4</v>
      </c>
      <c r="IK34" s="881"/>
      <c r="IL34" s="49"/>
      <c r="IT34" s="880" t="s">
        <v>4</v>
      </c>
      <c r="IU34" s="881"/>
      <c r="IV34" s="49"/>
      <c r="JD34" s="880" t="s">
        <v>4</v>
      </c>
      <c r="JE34" s="881"/>
      <c r="JF34" s="49"/>
      <c r="JN34" s="880" t="s">
        <v>4</v>
      </c>
      <c r="JO34" s="881"/>
      <c r="JP34" s="49">
        <v>0</v>
      </c>
      <c r="JX34" s="880" t="s">
        <v>4</v>
      </c>
      <c r="JY34" s="881"/>
      <c r="JZ34" s="49"/>
      <c r="KH34" s="880" t="s">
        <v>4</v>
      </c>
      <c r="KI34" s="881"/>
      <c r="KJ34" s="49"/>
      <c r="KR34" s="880" t="s">
        <v>4</v>
      </c>
      <c r="KS34" s="881"/>
      <c r="KT34" s="49"/>
      <c r="LB34" s="707" t="s">
        <v>4</v>
      </c>
      <c r="LC34" s="708"/>
      <c r="LD34" s="49"/>
      <c r="LL34" s="707" t="s">
        <v>4</v>
      </c>
      <c r="LM34" s="708"/>
      <c r="LN34" s="49"/>
      <c r="LV34" s="705" t="s">
        <v>21</v>
      </c>
      <c r="LW34" s="706"/>
      <c r="LX34" s="147">
        <f>LY5-LX32</f>
        <v>0</v>
      </c>
      <c r="MA34" s="669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30" t="s">
        <v>4</v>
      </c>
      <c r="RT34" s="1131"/>
      <c r="RU34" s="49"/>
      <c r="SB34" s="1130" t="s">
        <v>4</v>
      </c>
      <c r="SC34" s="1131"/>
      <c r="SD34" s="49"/>
      <c r="SK34" s="1130" t="s">
        <v>4</v>
      </c>
      <c r="SL34" s="1131"/>
      <c r="SM34" s="49"/>
      <c r="ST34" s="1130" t="s">
        <v>4</v>
      </c>
      <c r="SU34" s="1131"/>
      <c r="SV34" s="49"/>
      <c r="TC34" s="1130" t="s">
        <v>4</v>
      </c>
      <c r="TD34" s="1131"/>
      <c r="TE34" s="49"/>
      <c r="TL34" s="1130" t="s">
        <v>4</v>
      </c>
      <c r="TM34" s="1131"/>
      <c r="TN34" s="49"/>
      <c r="TU34" s="1130" t="s">
        <v>4</v>
      </c>
      <c r="TV34" s="1131"/>
      <c r="TW34" s="49"/>
      <c r="UD34" s="1130" t="s">
        <v>4</v>
      </c>
      <c r="UE34" s="1131"/>
      <c r="UF34" s="49"/>
      <c r="UM34" s="1130" t="s">
        <v>4</v>
      </c>
      <c r="UN34" s="1131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30" t="s">
        <v>4</v>
      </c>
      <c r="VO34" s="1131"/>
      <c r="VP34" s="49"/>
      <c r="VW34" s="1130" t="s">
        <v>4</v>
      </c>
      <c r="VX34" s="1131"/>
      <c r="VY34" s="49"/>
      <c r="WF34" s="1130" t="s">
        <v>4</v>
      </c>
      <c r="WG34" s="1131"/>
      <c r="WH34" s="49"/>
      <c r="WO34" s="1130" t="s">
        <v>4</v>
      </c>
      <c r="WP34" s="1131"/>
      <c r="WQ34" s="49"/>
      <c r="WX34" s="1130" t="s">
        <v>4</v>
      </c>
      <c r="WY34" s="1131"/>
      <c r="WZ34" s="49"/>
      <c r="XG34" s="1130" t="s">
        <v>4</v>
      </c>
      <c r="XH34" s="1131"/>
      <c r="XI34" s="49"/>
      <c r="XP34" s="1130" t="s">
        <v>4</v>
      </c>
      <c r="XQ34" s="1131"/>
      <c r="XR34" s="49"/>
      <c r="XY34" s="1130" t="s">
        <v>4</v>
      </c>
      <c r="XZ34" s="1131"/>
      <c r="YA34" s="49"/>
      <c r="YH34" s="1130" t="s">
        <v>4</v>
      </c>
      <c r="YI34" s="1131"/>
      <c r="YJ34" s="49"/>
      <c r="YQ34" s="1130" t="s">
        <v>4</v>
      </c>
      <c r="YR34" s="1131"/>
      <c r="YS34" s="49"/>
      <c r="YZ34" s="1130" t="s">
        <v>4</v>
      </c>
      <c r="ZA34" s="1131"/>
      <c r="ZB34" s="49"/>
      <c r="ZI34" s="1130" t="s">
        <v>4</v>
      </c>
      <c r="ZJ34" s="1131"/>
      <c r="ZK34" s="49"/>
      <c r="ZR34" s="1130" t="s">
        <v>4</v>
      </c>
      <c r="ZS34" s="1131"/>
      <c r="ZT34" s="49"/>
      <c r="AAA34" s="1130" t="s">
        <v>4</v>
      </c>
      <c r="AAB34" s="1131"/>
      <c r="AAC34" s="49"/>
      <c r="AAJ34" s="1130" t="s">
        <v>4</v>
      </c>
      <c r="AAK34" s="1131"/>
      <c r="AAL34" s="49"/>
      <c r="AAS34" s="1130" t="s">
        <v>4</v>
      </c>
      <c r="AAT34" s="1131"/>
      <c r="AAU34" s="49"/>
      <c r="ABB34" s="1130" t="s">
        <v>4</v>
      </c>
      <c r="ABC34" s="1131"/>
      <c r="ABD34" s="49"/>
      <c r="ABK34" s="1130" t="s">
        <v>4</v>
      </c>
      <c r="ABL34" s="1131"/>
      <c r="ABM34" s="49"/>
      <c r="ABT34" s="1130" t="s">
        <v>4</v>
      </c>
      <c r="ABU34" s="1131"/>
      <c r="ABV34" s="49"/>
      <c r="ACC34" s="1130" t="s">
        <v>4</v>
      </c>
      <c r="ACD34" s="1131"/>
      <c r="ACE34" s="49"/>
      <c r="ACL34" s="1130" t="s">
        <v>4</v>
      </c>
      <c r="ACM34" s="1131"/>
      <c r="ACN34" s="49"/>
      <c r="ACU34" s="1130" t="s">
        <v>4</v>
      </c>
      <c r="ACV34" s="1131"/>
      <c r="ACW34" s="49"/>
      <c r="ADD34" s="1130" t="s">
        <v>4</v>
      </c>
      <c r="ADE34" s="1131"/>
      <c r="ADF34" s="49"/>
      <c r="ADM34" s="1130" t="s">
        <v>4</v>
      </c>
      <c r="ADN34" s="1131"/>
      <c r="ADO34" s="49"/>
      <c r="ADV34" s="1130" t="s">
        <v>4</v>
      </c>
      <c r="ADW34" s="1131"/>
      <c r="ADX34" s="49"/>
      <c r="AEE34" s="1130" t="s">
        <v>4</v>
      </c>
      <c r="AEF34" s="1131"/>
      <c r="AEG34" s="49"/>
      <c r="AEN34" s="1130" t="s">
        <v>4</v>
      </c>
      <c r="AEO34" s="1131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1" t="s">
        <v>4</v>
      </c>
      <c r="O35" s="962"/>
      <c r="P35" s="49">
        <v>0</v>
      </c>
      <c r="S35" s="669"/>
      <c r="AZ35" s="76"/>
      <c r="LV35" s="707" t="s">
        <v>4</v>
      </c>
      <c r="LW35" s="708"/>
      <c r="LX35" s="49"/>
      <c r="MA35" s="669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69"/>
      <c r="AZ36" s="76"/>
      <c r="MA36" s="669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69"/>
      <c r="AZ37" s="76"/>
      <c r="MA37" s="669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69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69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69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69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69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69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69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3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H12" sqref="H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6" t="s">
        <v>270</v>
      </c>
      <c r="B1" s="1166"/>
      <c r="C1" s="1166"/>
      <c r="D1" s="1166"/>
      <c r="E1" s="1166"/>
      <c r="F1" s="1166"/>
      <c r="G1" s="116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67" t="s">
        <v>167</v>
      </c>
      <c r="C4" s="514"/>
      <c r="D4" s="283"/>
      <c r="E4" s="369"/>
      <c r="F4" s="339"/>
      <c r="G4" s="260"/>
    </row>
    <row r="5" spans="1:10" ht="15" customHeight="1" x14ac:dyDescent="0.25">
      <c r="A5" s="1160" t="s">
        <v>68</v>
      </c>
      <c r="B5" s="1168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</row>
    <row r="6" spans="1:10" ht="16.5" thickBot="1" x14ac:dyDescent="0.3">
      <c r="A6" s="1161"/>
      <c r="B6" s="1169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>
        <v>10</v>
      </c>
      <c r="D8" s="324">
        <v>232.78</v>
      </c>
      <c r="E8" s="716">
        <v>44460</v>
      </c>
      <c r="F8" s="70">
        <f t="shared" ref="F8:F51" si="0">D8</f>
        <v>232.78</v>
      </c>
      <c r="G8" s="286" t="s">
        <v>449</v>
      </c>
      <c r="H8" s="287">
        <v>125</v>
      </c>
      <c r="I8" s="322">
        <f>E5+E4-F8+E6</f>
        <v>788.66000000000008</v>
      </c>
      <c r="J8" s="323">
        <f>F4+F5+F6-C8</f>
        <v>34</v>
      </c>
    </row>
    <row r="9" spans="1:10" x14ac:dyDescent="0.25">
      <c r="A9" s="219"/>
      <c r="B9" s="84"/>
      <c r="C9" s="15">
        <v>4</v>
      </c>
      <c r="D9" s="324">
        <v>98.82</v>
      </c>
      <c r="E9" s="716">
        <v>44466</v>
      </c>
      <c r="F9" s="70">
        <f t="shared" si="0"/>
        <v>98.82</v>
      </c>
      <c r="G9" s="286" t="s">
        <v>516</v>
      </c>
      <c r="H9" s="287">
        <v>125</v>
      </c>
      <c r="I9" s="322">
        <f>I8-F9</f>
        <v>689.84000000000015</v>
      </c>
      <c r="J9" s="323">
        <f>J8-C9</f>
        <v>30</v>
      </c>
    </row>
    <row r="10" spans="1:10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540</v>
      </c>
      <c r="H10" s="287">
        <v>112</v>
      </c>
      <c r="I10" s="322">
        <f t="shared" ref="I10:I19" si="1">I9-F10</f>
        <v>573.87000000000012</v>
      </c>
      <c r="J10" s="323">
        <f t="shared" ref="J10:J50" si="2">J9-C10</f>
        <v>25</v>
      </c>
    </row>
    <row r="11" spans="1:10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542</v>
      </c>
      <c r="H11" s="287">
        <v>112</v>
      </c>
      <c r="I11" s="322">
        <f t="shared" si="1"/>
        <v>553.95000000000016</v>
      </c>
      <c r="J11" s="323">
        <f t="shared" si="2"/>
        <v>24</v>
      </c>
    </row>
    <row r="12" spans="1:10" x14ac:dyDescent="0.25">
      <c r="A12" s="74"/>
      <c r="B12" s="84"/>
      <c r="C12" s="15"/>
      <c r="D12" s="324">
        <f t="shared" ref="D12:D18" si="3">C12*B12</f>
        <v>0</v>
      </c>
      <c r="E12" s="141"/>
      <c r="F12" s="285">
        <f t="shared" si="0"/>
        <v>0</v>
      </c>
      <c r="G12" s="286"/>
      <c r="H12" s="287"/>
      <c r="I12" s="322">
        <f t="shared" si="1"/>
        <v>553.95000000000016</v>
      </c>
      <c r="J12" s="323">
        <f t="shared" si="2"/>
        <v>24</v>
      </c>
    </row>
    <row r="13" spans="1:10" x14ac:dyDescent="0.25">
      <c r="A13" s="74"/>
      <c r="B13" s="84"/>
      <c r="C13" s="15"/>
      <c r="D13" s="324">
        <f t="shared" si="3"/>
        <v>0</v>
      </c>
      <c r="E13" s="141"/>
      <c r="F13" s="285">
        <f t="shared" si="0"/>
        <v>0</v>
      </c>
      <c r="G13" s="286"/>
      <c r="H13" s="287"/>
      <c r="I13" s="322">
        <f t="shared" si="1"/>
        <v>553.95000000000016</v>
      </c>
      <c r="J13" s="323">
        <f t="shared" si="2"/>
        <v>24</v>
      </c>
    </row>
    <row r="14" spans="1:10" x14ac:dyDescent="0.25">
      <c r="B14" s="84"/>
      <c r="C14" s="284"/>
      <c r="D14" s="324">
        <f t="shared" si="3"/>
        <v>0</v>
      </c>
      <c r="E14" s="265"/>
      <c r="F14" s="285">
        <f t="shared" si="0"/>
        <v>0</v>
      </c>
      <c r="G14" s="286"/>
      <c r="H14" s="287"/>
      <c r="I14" s="322">
        <f t="shared" si="1"/>
        <v>553.95000000000016</v>
      </c>
      <c r="J14" s="323">
        <f t="shared" si="2"/>
        <v>24</v>
      </c>
    </row>
    <row r="15" spans="1:10" x14ac:dyDescent="0.25">
      <c r="B15" s="84"/>
      <c r="C15" s="15"/>
      <c r="D15" s="324">
        <f t="shared" si="3"/>
        <v>0</v>
      </c>
      <c r="E15" s="592"/>
      <c r="F15" s="285">
        <f t="shared" si="0"/>
        <v>0</v>
      </c>
      <c r="G15" s="286"/>
      <c r="H15" s="287"/>
      <c r="I15" s="322">
        <f t="shared" si="1"/>
        <v>553.95000000000016</v>
      </c>
      <c r="J15" s="323">
        <f t="shared" si="2"/>
        <v>24</v>
      </c>
    </row>
    <row r="16" spans="1:10" x14ac:dyDescent="0.25">
      <c r="A16" s="82"/>
      <c r="B16" s="84"/>
      <c r="C16" s="15"/>
      <c r="D16" s="324">
        <f t="shared" si="3"/>
        <v>0</v>
      </c>
      <c r="E16" s="592"/>
      <c r="F16" s="285">
        <f t="shared" si="0"/>
        <v>0</v>
      </c>
      <c r="G16" s="286"/>
      <c r="H16" s="287"/>
      <c r="I16" s="322">
        <f t="shared" si="1"/>
        <v>553.95000000000016</v>
      </c>
      <c r="J16" s="323">
        <f t="shared" si="2"/>
        <v>24</v>
      </c>
    </row>
    <row r="17" spans="1:10" x14ac:dyDescent="0.25">
      <c r="A17" s="84"/>
      <c r="B17" s="84"/>
      <c r="C17" s="15"/>
      <c r="D17" s="324">
        <f t="shared" si="3"/>
        <v>0</v>
      </c>
      <c r="E17" s="592"/>
      <c r="F17" s="285">
        <f t="shared" si="0"/>
        <v>0</v>
      </c>
      <c r="G17" s="286"/>
      <c r="H17" s="287"/>
      <c r="I17" s="322">
        <f t="shared" si="1"/>
        <v>553.95000000000016</v>
      </c>
      <c r="J17" s="323">
        <f t="shared" si="2"/>
        <v>24</v>
      </c>
    </row>
    <row r="18" spans="1:10" x14ac:dyDescent="0.25">
      <c r="A18" s="2"/>
      <c r="B18" s="84"/>
      <c r="C18" s="15"/>
      <c r="D18" s="324">
        <f t="shared" si="3"/>
        <v>0</v>
      </c>
      <c r="E18" s="945"/>
      <c r="F18" s="285">
        <f t="shared" si="0"/>
        <v>0</v>
      </c>
      <c r="G18" s="286"/>
      <c r="H18" s="287"/>
      <c r="I18" s="322">
        <f t="shared" si="1"/>
        <v>553.95000000000016</v>
      </c>
      <c r="J18" s="323">
        <f t="shared" si="2"/>
        <v>24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45"/>
      <c r="F19" s="285">
        <f t="shared" si="0"/>
        <v>0</v>
      </c>
      <c r="G19" s="286"/>
      <c r="H19" s="287"/>
      <c r="I19" s="322">
        <f t="shared" si="1"/>
        <v>553.95000000000016</v>
      </c>
      <c r="J19" s="323">
        <f t="shared" si="2"/>
        <v>24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0"/>
        <v>0</v>
      </c>
      <c r="G20" s="286"/>
      <c r="H20" s="287"/>
      <c r="I20" s="322">
        <f>I19-F20</f>
        <v>553.95000000000016</v>
      </c>
      <c r="J20" s="323">
        <f t="shared" si="2"/>
        <v>24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0"/>
        <v>0</v>
      </c>
      <c r="G21" s="286"/>
      <c r="H21" s="287"/>
      <c r="I21" s="322">
        <f t="shared" ref="I21:I50" si="5">I20-F21</f>
        <v>553.95000000000016</v>
      </c>
      <c r="J21" s="323">
        <f t="shared" si="2"/>
        <v>24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0"/>
        <v>0</v>
      </c>
      <c r="G22" s="286"/>
      <c r="H22" s="287"/>
      <c r="I22" s="322">
        <f t="shared" si="5"/>
        <v>553.95000000000016</v>
      </c>
      <c r="J22" s="323">
        <f t="shared" si="2"/>
        <v>24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0"/>
        <v>0</v>
      </c>
      <c r="G23" s="286"/>
      <c r="H23" s="287"/>
      <c r="I23" s="322">
        <f t="shared" si="5"/>
        <v>553.95000000000016</v>
      </c>
      <c r="J23" s="323">
        <f t="shared" si="2"/>
        <v>24</v>
      </c>
    </row>
    <row r="24" spans="1:10" x14ac:dyDescent="0.25">
      <c r="A24" s="2"/>
      <c r="B24" s="84"/>
      <c r="C24" s="15"/>
      <c r="D24" s="324">
        <f t="shared" si="4"/>
        <v>0</v>
      </c>
      <c r="E24" s="946"/>
      <c r="F24" s="285">
        <f t="shared" si="0"/>
        <v>0</v>
      </c>
      <c r="G24" s="286"/>
      <c r="H24" s="287"/>
      <c r="I24" s="322">
        <f t="shared" si="5"/>
        <v>553.95000000000016</v>
      </c>
      <c r="J24" s="323">
        <f t="shared" si="2"/>
        <v>24</v>
      </c>
    </row>
    <row r="25" spans="1:10" x14ac:dyDescent="0.25">
      <c r="A25" s="2"/>
      <c r="B25" s="84"/>
      <c r="C25" s="15"/>
      <c r="D25" s="324">
        <f t="shared" si="4"/>
        <v>0</v>
      </c>
      <c r="E25" s="716"/>
      <c r="F25" s="70">
        <f t="shared" si="0"/>
        <v>0</v>
      </c>
      <c r="G25" s="286"/>
      <c r="H25" s="287"/>
      <c r="I25" s="322">
        <f t="shared" si="5"/>
        <v>553.95000000000016</v>
      </c>
      <c r="J25" s="323">
        <f t="shared" si="2"/>
        <v>24</v>
      </c>
    </row>
    <row r="26" spans="1:10" x14ac:dyDescent="0.25">
      <c r="A26" s="2"/>
      <c r="B26" s="84"/>
      <c r="C26" s="15"/>
      <c r="D26" s="324">
        <f t="shared" si="4"/>
        <v>0</v>
      </c>
      <c r="E26" s="716"/>
      <c r="F26" s="70">
        <f t="shared" si="0"/>
        <v>0</v>
      </c>
      <c r="G26" s="286"/>
      <c r="H26" s="287"/>
      <c r="I26" s="322">
        <f t="shared" si="5"/>
        <v>553.95000000000016</v>
      </c>
      <c r="J26" s="323">
        <f t="shared" si="2"/>
        <v>24</v>
      </c>
    </row>
    <row r="27" spans="1:10" x14ac:dyDescent="0.25">
      <c r="A27" s="198"/>
      <c r="B27" s="84"/>
      <c r="C27" s="15"/>
      <c r="D27" s="324">
        <f t="shared" si="4"/>
        <v>0</v>
      </c>
      <c r="E27" s="716"/>
      <c r="F27" s="70">
        <f t="shared" si="0"/>
        <v>0</v>
      </c>
      <c r="G27" s="286"/>
      <c r="H27" s="287"/>
      <c r="I27" s="322">
        <f t="shared" si="5"/>
        <v>553.95000000000016</v>
      </c>
      <c r="J27" s="323">
        <f t="shared" si="2"/>
        <v>24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0"/>
        <v>0</v>
      </c>
      <c r="G28" s="286"/>
      <c r="H28" s="287"/>
      <c r="I28" s="322">
        <f t="shared" si="5"/>
        <v>553.95000000000016</v>
      </c>
      <c r="J28" s="323">
        <f t="shared" si="2"/>
        <v>24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0"/>
        <v>0</v>
      </c>
      <c r="G29" s="286"/>
      <c r="H29" s="287"/>
      <c r="I29" s="322">
        <f t="shared" si="5"/>
        <v>553.95000000000016</v>
      </c>
      <c r="J29" s="323">
        <f t="shared" si="2"/>
        <v>24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0"/>
        <v>0</v>
      </c>
      <c r="G30" s="286"/>
      <c r="H30" s="287"/>
      <c r="I30" s="322">
        <f t="shared" si="5"/>
        <v>553.95000000000016</v>
      </c>
      <c r="J30" s="323">
        <f t="shared" si="2"/>
        <v>24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0"/>
        <v>0</v>
      </c>
      <c r="G31" s="286"/>
      <c r="H31" s="287"/>
      <c r="I31" s="322">
        <f t="shared" si="5"/>
        <v>553.95000000000016</v>
      </c>
      <c r="J31" s="323">
        <f t="shared" si="2"/>
        <v>24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0"/>
        <v>0</v>
      </c>
      <c r="G32" s="286"/>
      <c r="H32" s="287"/>
      <c r="I32" s="322">
        <f t="shared" si="5"/>
        <v>553.95000000000016</v>
      </c>
      <c r="J32" s="323">
        <f t="shared" si="2"/>
        <v>24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0"/>
        <v>0</v>
      </c>
      <c r="G33" s="286"/>
      <c r="H33" s="287"/>
      <c r="I33" s="252">
        <f t="shared" si="5"/>
        <v>553.95000000000016</v>
      </c>
      <c r="J33" s="253">
        <f t="shared" si="2"/>
        <v>24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0"/>
        <v>0</v>
      </c>
      <c r="G34" s="286"/>
      <c r="H34" s="287"/>
      <c r="I34" s="252">
        <f t="shared" si="5"/>
        <v>553.95000000000016</v>
      </c>
      <c r="J34" s="253">
        <f t="shared" si="2"/>
        <v>24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0"/>
        <v>0</v>
      </c>
      <c r="G35" s="286"/>
      <c r="H35" s="287"/>
      <c r="I35" s="322">
        <f t="shared" si="5"/>
        <v>553.95000000000016</v>
      </c>
      <c r="J35" s="323">
        <f t="shared" si="2"/>
        <v>24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0"/>
        <v>0</v>
      </c>
      <c r="G36" s="286"/>
      <c r="H36" s="287"/>
      <c r="I36" s="322">
        <f t="shared" si="5"/>
        <v>553.95000000000016</v>
      </c>
      <c r="J36" s="323">
        <f t="shared" si="2"/>
        <v>24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5"/>
        <v>553.95000000000016</v>
      </c>
      <c r="J37" s="323">
        <f t="shared" si="2"/>
        <v>24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0"/>
        <v>0</v>
      </c>
      <c r="G38" s="286"/>
      <c r="H38" s="287"/>
      <c r="I38" s="322">
        <f t="shared" si="5"/>
        <v>553.95000000000016</v>
      </c>
      <c r="J38" s="323">
        <f t="shared" si="2"/>
        <v>24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0"/>
        <v>0</v>
      </c>
      <c r="G39" s="286"/>
      <c r="H39" s="287"/>
      <c r="I39" s="322">
        <f t="shared" si="5"/>
        <v>553.95000000000016</v>
      </c>
      <c r="J39" s="323">
        <f t="shared" si="2"/>
        <v>24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0"/>
        <v>0</v>
      </c>
      <c r="G40" s="286"/>
      <c r="H40" s="287"/>
      <c r="I40" s="322">
        <f t="shared" si="5"/>
        <v>553.95000000000016</v>
      </c>
      <c r="J40" s="323">
        <f t="shared" si="2"/>
        <v>24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0"/>
        <v>0</v>
      </c>
      <c r="G41" s="286"/>
      <c r="H41" s="287"/>
      <c r="I41" s="252">
        <f t="shared" si="5"/>
        <v>553.95000000000016</v>
      </c>
      <c r="J41" s="253">
        <f t="shared" si="2"/>
        <v>24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0"/>
        <v>0</v>
      </c>
      <c r="G42" s="71"/>
      <c r="H42" s="72"/>
      <c r="I42" s="252">
        <f t="shared" si="5"/>
        <v>553.95000000000016</v>
      </c>
      <c r="J42" s="253">
        <f t="shared" si="2"/>
        <v>24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0"/>
        <v>0</v>
      </c>
      <c r="G43" s="71"/>
      <c r="H43" s="72"/>
      <c r="I43" s="252">
        <f t="shared" si="5"/>
        <v>553.95000000000016</v>
      </c>
      <c r="J43" s="253">
        <f t="shared" si="2"/>
        <v>24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0"/>
        <v>0</v>
      </c>
      <c r="G44" s="71"/>
      <c r="H44" s="72"/>
      <c r="I44" s="252">
        <f t="shared" si="5"/>
        <v>553.95000000000016</v>
      </c>
      <c r="J44" s="253">
        <f t="shared" si="2"/>
        <v>24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0"/>
        <v>0</v>
      </c>
      <c r="G45" s="71"/>
      <c r="H45" s="72"/>
      <c r="I45" s="252">
        <f t="shared" si="5"/>
        <v>553.95000000000016</v>
      </c>
      <c r="J45" s="253">
        <f t="shared" si="2"/>
        <v>24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0"/>
        <v>0</v>
      </c>
      <c r="G46" s="71"/>
      <c r="H46" s="72"/>
      <c r="I46" s="252">
        <f t="shared" si="5"/>
        <v>553.95000000000016</v>
      </c>
      <c r="J46" s="253">
        <f t="shared" si="2"/>
        <v>24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0"/>
        <v>0</v>
      </c>
      <c r="G47" s="71"/>
      <c r="H47" s="72"/>
      <c r="I47" s="252">
        <f t="shared" si="5"/>
        <v>553.95000000000016</v>
      </c>
      <c r="J47" s="253">
        <f t="shared" si="2"/>
        <v>24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0"/>
        <v>0</v>
      </c>
      <c r="G48" s="71"/>
      <c r="H48" s="72"/>
      <c r="I48" s="252">
        <f t="shared" si="5"/>
        <v>553.95000000000016</v>
      </c>
      <c r="J48" s="253">
        <f t="shared" si="2"/>
        <v>24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0"/>
        <v>0</v>
      </c>
      <c r="G49" s="71"/>
      <c r="H49" s="72"/>
      <c r="I49" s="252">
        <f t="shared" si="5"/>
        <v>553.95000000000016</v>
      </c>
      <c r="J49" s="253">
        <f t="shared" si="2"/>
        <v>24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0"/>
        <v>0</v>
      </c>
      <c r="G50" s="71"/>
      <c r="H50" s="72"/>
      <c r="I50" s="252">
        <f t="shared" si="5"/>
        <v>553.95000000000016</v>
      </c>
      <c r="J50" s="253">
        <f t="shared" si="2"/>
        <v>24</v>
      </c>
    </row>
    <row r="51" spans="1:10" ht="15.75" thickBot="1" x14ac:dyDescent="0.3">
      <c r="A51" s="4"/>
      <c r="B51" s="75"/>
      <c r="C51" s="37"/>
      <c r="D51" s="721">
        <f t="shared" si="4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20</v>
      </c>
      <c r="D52" s="324">
        <f t="shared" si="4"/>
        <v>0</v>
      </c>
      <c r="E52" s="38"/>
      <c r="F52" s="5">
        <f>SUM(F8:F51)</f>
        <v>467.49000000000007</v>
      </c>
    </row>
    <row r="53" spans="1:10" ht="15.75" thickBot="1" x14ac:dyDescent="0.3">
      <c r="A53" s="51"/>
      <c r="D53" s="324">
        <f t="shared" si="4"/>
        <v>0</v>
      </c>
      <c r="E53" s="69">
        <f>F4+F5+F6-+C52</f>
        <v>24</v>
      </c>
    </row>
    <row r="54" spans="1:10" ht="15.75" thickBot="1" x14ac:dyDescent="0.3">
      <c r="A54" s="123"/>
    </row>
    <row r="55" spans="1:10" ht="16.5" thickTop="1" thickBot="1" x14ac:dyDescent="0.3">
      <c r="A55" s="47"/>
      <c r="C55" s="1164" t="s">
        <v>11</v>
      </c>
      <c r="D55" s="1165"/>
      <c r="E55" s="152">
        <f>E5+E4+E6+-F52</f>
        <v>553.95000000000005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32"/>
      <c r="B1" s="1132"/>
      <c r="C1" s="1132"/>
      <c r="D1" s="1132"/>
      <c r="E1" s="1132"/>
      <c r="F1" s="1132"/>
      <c r="G1" s="113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60"/>
      <c r="B5" s="1162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61"/>
      <c r="B6" s="1163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64" t="s">
        <v>11</v>
      </c>
      <c r="D55" s="1165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12" activePane="bottomLeft" state="frozen"/>
      <selection activeCell="Y1" sqref="Y1"/>
      <selection pane="bottomLeft" activeCell="R25" sqref="R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42" t="s">
        <v>272</v>
      </c>
      <c r="B1" s="1142"/>
      <c r="C1" s="1142"/>
      <c r="D1" s="1142"/>
      <c r="E1" s="1142"/>
      <c r="F1" s="1142"/>
      <c r="G1" s="1142"/>
      <c r="H1" s="11">
        <v>1</v>
      </c>
      <c r="I1" s="136"/>
      <c r="J1" s="74"/>
      <c r="M1" s="1138" t="s">
        <v>253</v>
      </c>
      <c r="N1" s="1138"/>
      <c r="O1" s="1138"/>
      <c r="P1" s="1138"/>
      <c r="Q1" s="1138"/>
      <c r="R1" s="1138"/>
      <c r="S1" s="1138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>
        <v>99.88</v>
      </c>
      <c r="R4" s="74">
        <v>22</v>
      </c>
      <c r="S4" s="74"/>
      <c r="U4" s="214"/>
      <c r="V4" s="74"/>
    </row>
    <row r="5" spans="1:23" x14ac:dyDescent="0.25">
      <c r="A5" s="74" t="s">
        <v>77</v>
      </c>
      <c r="B5" s="1170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2170.1200000000003</v>
      </c>
      <c r="H5" s="7">
        <f>E4+E5-G5+E6+E7</f>
        <v>0</v>
      </c>
      <c r="I5" s="214"/>
      <c r="J5" s="74"/>
      <c r="M5" s="74" t="s">
        <v>77</v>
      </c>
      <c r="N5" s="1170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1289.3600000000001</v>
      </c>
      <c r="T5" s="7">
        <f>Q4+Q5-S5+Q6+Q7</f>
        <v>653.75999999999988</v>
      </c>
      <c r="U5" s="214"/>
      <c r="V5" s="74"/>
    </row>
    <row r="6" spans="1:23" x14ac:dyDescent="0.25">
      <c r="B6" s="1170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170"/>
      <c r="O6" s="224">
        <v>50</v>
      </c>
      <c r="P6" s="160">
        <v>44468</v>
      </c>
      <c r="Q6" s="107">
        <v>839.9</v>
      </c>
      <c r="R6" s="74">
        <v>185</v>
      </c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>
        <v>30</v>
      </c>
      <c r="P9" s="70">
        <f t="shared" ref="P9:P27" si="2">O9*N9</f>
        <v>136.19999999999999</v>
      </c>
      <c r="Q9" s="220">
        <v>44453</v>
      </c>
      <c r="R9" s="70">
        <f t="shared" ref="R9:R31" si="3">P9</f>
        <v>136.19999999999999</v>
      </c>
      <c r="S9" s="71" t="s">
        <v>431</v>
      </c>
      <c r="T9" s="72">
        <v>57</v>
      </c>
      <c r="U9" s="214">
        <f>Q5+Q4+Q6+Q7-R9</f>
        <v>1806.9199999999998</v>
      </c>
      <c r="V9" s="74">
        <f>R5-O9+R6+R4+R7</f>
        <v>398</v>
      </c>
      <c r="W9" s="61">
        <f>T9*R9</f>
        <v>7763.4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4">H10*F10</f>
        <v>1293.8999999999999</v>
      </c>
      <c r="N10" s="139">
        <v>4.54</v>
      </c>
      <c r="O10" s="15">
        <v>50</v>
      </c>
      <c r="P10" s="70">
        <f t="shared" si="2"/>
        <v>227</v>
      </c>
      <c r="Q10" s="220">
        <v>44454</v>
      </c>
      <c r="R10" s="70">
        <f t="shared" si="3"/>
        <v>227</v>
      </c>
      <c r="S10" s="71" t="s">
        <v>434</v>
      </c>
      <c r="T10" s="72">
        <v>57</v>
      </c>
      <c r="U10" s="214">
        <f>U9-R10</f>
        <v>1579.9199999999998</v>
      </c>
      <c r="V10" s="74">
        <f>V9-O10</f>
        <v>348</v>
      </c>
      <c r="W10" s="61">
        <f t="shared" ref="W10:W68" si="5">T10*R10</f>
        <v>12939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6">I10-F11</f>
        <v>1947.6599999999999</v>
      </c>
      <c r="J11" s="263">
        <f t="shared" ref="J11:J68" si="7">J10-C11</f>
        <v>429</v>
      </c>
      <c r="K11" s="61">
        <f t="shared" si="4"/>
        <v>1035.1200000000001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44457</v>
      </c>
      <c r="R11" s="70">
        <f t="shared" si="3"/>
        <v>18.16</v>
      </c>
      <c r="S11" s="286" t="s">
        <v>458</v>
      </c>
      <c r="T11" s="287">
        <v>57</v>
      </c>
      <c r="U11" s="302">
        <f t="shared" ref="U11:U68" si="8">U10-R11</f>
        <v>1561.7599999999998</v>
      </c>
      <c r="V11" s="263">
        <f t="shared" ref="V11:V68" si="9">V10-O11</f>
        <v>344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6"/>
        <v>1720.6599999999999</v>
      </c>
      <c r="J12" s="263">
        <f t="shared" si="7"/>
        <v>379</v>
      </c>
      <c r="K12" s="61">
        <f t="shared" si="4"/>
        <v>12939</v>
      </c>
      <c r="M12" s="86"/>
      <c r="N12" s="139">
        <v>4.54</v>
      </c>
      <c r="O12" s="15">
        <v>20</v>
      </c>
      <c r="P12" s="70">
        <f t="shared" si="2"/>
        <v>90.8</v>
      </c>
      <c r="Q12" s="220">
        <v>44457</v>
      </c>
      <c r="R12" s="70">
        <f t="shared" si="3"/>
        <v>90.8</v>
      </c>
      <c r="S12" s="286" t="s">
        <v>459</v>
      </c>
      <c r="T12" s="287">
        <v>57</v>
      </c>
      <c r="U12" s="302">
        <f t="shared" si="8"/>
        <v>1470.9599999999998</v>
      </c>
      <c r="V12" s="263">
        <f t="shared" si="9"/>
        <v>324</v>
      </c>
      <c r="W12" s="61">
        <f t="shared" si="5"/>
        <v>5175.5999999999995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6"/>
        <v>1702.4999999999998</v>
      </c>
      <c r="J13" s="263">
        <f t="shared" si="7"/>
        <v>375</v>
      </c>
      <c r="K13" s="61">
        <f t="shared" si="4"/>
        <v>1035.1200000000001</v>
      </c>
      <c r="N13" s="139">
        <v>4.54</v>
      </c>
      <c r="O13" s="15">
        <v>20</v>
      </c>
      <c r="P13" s="70">
        <f t="shared" si="2"/>
        <v>90.8</v>
      </c>
      <c r="Q13" s="220">
        <v>44459</v>
      </c>
      <c r="R13" s="70">
        <f t="shared" si="3"/>
        <v>90.8</v>
      </c>
      <c r="S13" s="286" t="s">
        <v>466</v>
      </c>
      <c r="T13" s="287">
        <v>57</v>
      </c>
      <c r="U13" s="302">
        <f t="shared" si="8"/>
        <v>1380.1599999999999</v>
      </c>
      <c r="V13" s="263">
        <f t="shared" si="9"/>
        <v>304</v>
      </c>
      <c r="W13" s="61">
        <f t="shared" si="5"/>
        <v>5175.5999999999995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6"/>
        <v>1520.8999999999999</v>
      </c>
      <c r="J14" s="263">
        <f t="shared" si="7"/>
        <v>335</v>
      </c>
      <c r="K14" s="61">
        <f t="shared" si="4"/>
        <v>10351.199999999999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20">
        <v>44461</v>
      </c>
      <c r="R14" s="70">
        <f t="shared" si="3"/>
        <v>4.54</v>
      </c>
      <c r="S14" s="286" t="s">
        <v>479</v>
      </c>
      <c r="T14" s="287">
        <v>57</v>
      </c>
      <c r="U14" s="302">
        <f t="shared" si="8"/>
        <v>1375.62</v>
      </c>
      <c r="V14" s="263">
        <f t="shared" si="9"/>
        <v>303</v>
      </c>
      <c r="W14" s="61">
        <f t="shared" si="5"/>
        <v>258.78000000000003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6"/>
        <v>1475.4999999999998</v>
      </c>
      <c r="J15" s="263">
        <f t="shared" si="7"/>
        <v>325</v>
      </c>
      <c r="K15" s="61">
        <f t="shared" si="4"/>
        <v>2587.7999999999997</v>
      </c>
      <c r="N15" s="139">
        <v>4.54</v>
      </c>
      <c r="O15" s="15">
        <v>2</v>
      </c>
      <c r="P15" s="70">
        <f t="shared" si="2"/>
        <v>9.08</v>
      </c>
      <c r="Q15" s="140">
        <v>44461</v>
      </c>
      <c r="R15" s="70">
        <f t="shared" si="3"/>
        <v>9.08</v>
      </c>
      <c r="S15" s="286" t="s">
        <v>484</v>
      </c>
      <c r="T15" s="287">
        <v>57</v>
      </c>
      <c r="U15" s="302">
        <f t="shared" si="8"/>
        <v>1366.54</v>
      </c>
      <c r="V15" s="263">
        <f t="shared" si="9"/>
        <v>301</v>
      </c>
      <c r="W15" s="61">
        <f t="shared" si="5"/>
        <v>517.56000000000006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6"/>
        <v>1452.7999999999997</v>
      </c>
      <c r="J16" s="263">
        <f t="shared" si="7"/>
        <v>320</v>
      </c>
      <c r="K16" s="61">
        <f t="shared" si="4"/>
        <v>1293.8999999999999</v>
      </c>
      <c r="N16" s="139">
        <v>4.54</v>
      </c>
      <c r="O16" s="15">
        <v>10</v>
      </c>
      <c r="P16" s="70">
        <f t="shared" si="2"/>
        <v>45.4</v>
      </c>
      <c r="Q16" s="220">
        <v>44462</v>
      </c>
      <c r="R16" s="70">
        <f t="shared" si="3"/>
        <v>45.4</v>
      </c>
      <c r="S16" s="286" t="s">
        <v>488</v>
      </c>
      <c r="T16" s="287">
        <v>57</v>
      </c>
      <c r="U16" s="302">
        <f t="shared" si="8"/>
        <v>1321.1399999999999</v>
      </c>
      <c r="V16" s="263">
        <f t="shared" si="9"/>
        <v>291</v>
      </c>
      <c r="W16" s="61">
        <f t="shared" si="5"/>
        <v>2587.7999999999997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6"/>
        <v>1361.9999999999998</v>
      </c>
      <c r="J17" s="263">
        <f t="shared" si="7"/>
        <v>300</v>
      </c>
      <c r="K17" s="61">
        <f t="shared" si="4"/>
        <v>5175.5999999999995</v>
      </c>
      <c r="N17" s="139">
        <v>4.54</v>
      </c>
      <c r="O17" s="15">
        <v>30</v>
      </c>
      <c r="P17" s="70">
        <f t="shared" si="2"/>
        <v>136.19999999999999</v>
      </c>
      <c r="Q17" s="220">
        <v>44463</v>
      </c>
      <c r="R17" s="70">
        <f t="shared" si="3"/>
        <v>136.19999999999999</v>
      </c>
      <c r="S17" s="286" t="s">
        <v>494</v>
      </c>
      <c r="T17" s="287">
        <v>57</v>
      </c>
      <c r="U17" s="302">
        <f t="shared" si="8"/>
        <v>1184.9399999999998</v>
      </c>
      <c r="V17" s="263">
        <f t="shared" si="9"/>
        <v>261</v>
      </c>
      <c r="W17" s="61">
        <f t="shared" si="5"/>
        <v>7763.4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6"/>
        <v>1357.4599999999998</v>
      </c>
      <c r="J18" s="263">
        <f t="shared" si="7"/>
        <v>299</v>
      </c>
      <c r="K18" s="61">
        <f t="shared" si="4"/>
        <v>258.78000000000003</v>
      </c>
      <c r="N18" s="139">
        <v>4.54</v>
      </c>
      <c r="O18" s="15">
        <v>2</v>
      </c>
      <c r="P18" s="70">
        <f t="shared" si="2"/>
        <v>9.08</v>
      </c>
      <c r="Q18" s="220">
        <v>44464</v>
      </c>
      <c r="R18" s="70">
        <f t="shared" si="3"/>
        <v>9.08</v>
      </c>
      <c r="S18" s="286" t="s">
        <v>497</v>
      </c>
      <c r="T18" s="287">
        <v>57</v>
      </c>
      <c r="U18" s="302">
        <f t="shared" si="8"/>
        <v>1175.8599999999999</v>
      </c>
      <c r="V18" s="263">
        <f t="shared" si="9"/>
        <v>259</v>
      </c>
      <c r="W18" s="61">
        <f t="shared" si="5"/>
        <v>517.56000000000006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6"/>
        <v>1352.9199999999998</v>
      </c>
      <c r="J19" s="263">
        <f t="shared" si="7"/>
        <v>298</v>
      </c>
      <c r="K19" s="61">
        <f t="shared" si="4"/>
        <v>258.78000000000003</v>
      </c>
      <c r="N19" s="139">
        <v>4.54</v>
      </c>
      <c r="O19" s="15">
        <v>20</v>
      </c>
      <c r="P19" s="70">
        <f t="shared" si="2"/>
        <v>90.8</v>
      </c>
      <c r="Q19" s="220">
        <v>44464</v>
      </c>
      <c r="R19" s="70">
        <f t="shared" si="3"/>
        <v>90.8</v>
      </c>
      <c r="S19" s="286" t="s">
        <v>501</v>
      </c>
      <c r="T19" s="287">
        <v>57</v>
      </c>
      <c r="U19" s="302">
        <f t="shared" si="8"/>
        <v>1085.06</v>
      </c>
      <c r="V19" s="263">
        <f t="shared" si="9"/>
        <v>239</v>
      </c>
      <c r="W19" s="61">
        <f t="shared" si="5"/>
        <v>5175.5999999999995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6"/>
        <v>1171.32</v>
      </c>
      <c r="J20" s="74">
        <f t="shared" si="7"/>
        <v>258</v>
      </c>
      <c r="K20" s="61">
        <f t="shared" si="4"/>
        <v>10351.199999999999</v>
      </c>
      <c r="N20" s="139">
        <v>4.54</v>
      </c>
      <c r="O20" s="15">
        <v>20</v>
      </c>
      <c r="P20" s="70">
        <f t="shared" si="2"/>
        <v>90.8</v>
      </c>
      <c r="Q20" s="220">
        <v>44466</v>
      </c>
      <c r="R20" s="70">
        <f t="shared" si="3"/>
        <v>90.8</v>
      </c>
      <c r="S20" s="71" t="s">
        <v>512</v>
      </c>
      <c r="T20" s="72">
        <v>57</v>
      </c>
      <c r="U20" s="214">
        <f t="shared" si="8"/>
        <v>994.26</v>
      </c>
      <c r="V20" s="74">
        <f t="shared" si="9"/>
        <v>219</v>
      </c>
      <c r="W20" s="61">
        <f t="shared" si="5"/>
        <v>5175.5999999999995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6"/>
        <v>1162.24</v>
      </c>
      <c r="J21" s="74">
        <f t="shared" si="7"/>
        <v>256</v>
      </c>
      <c r="K21" s="61">
        <f t="shared" si="4"/>
        <v>517.56000000000006</v>
      </c>
      <c r="N21" s="139">
        <v>4.54</v>
      </c>
      <c r="O21" s="15">
        <v>30</v>
      </c>
      <c r="P21" s="70">
        <f t="shared" si="2"/>
        <v>136.19999999999999</v>
      </c>
      <c r="Q21" s="220">
        <v>44467</v>
      </c>
      <c r="R21" s="70">
        <f t="shared" si="3"/>
        <v>136.19999999999999</v>
      </c>
      <c r="S21" s="71" t="s">
        <v>519</v>
      </c>
      <c r="T21" s="72">
        <v>57</v>
      </c>
      <c r="U21" s="214">
        <f t="shared" si="8"/>
        <v>858.06</v>
      </c>
      <c r="V21" s="74">
        <f t="shared" si="9"/>
        <v>189</v>
      </c>
      <c r="W21" s="61">
        <f t="shared" si="5"/>
        <v>7763.4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6"/>
        <v>1071.44</v>
      </c>
      <c r="J22" s="74">
        <f t="shared" si="7"/>
        <v>236</v>
      </c>
      <c r="K22" s="61">
        <f t="shared" si="4"/>
        <v>5175.5999999999995</v>
      </c>
      <c r="N22" s="139">
        <v>4.54</v>
      </c>
      <c r="O22" s="15">
        <v>5</v>
      </c>
      <c r="P22" s="70">
        <f t="shared" si="2"/>
        <v>22.7</v>
      </c>
      <c r="Q22" s="220">
        <v>44469</v>
      </c>
      <c r="R22" s="70">
        <f t="shared" si="3"/>
        <v>22.7</v>
      </c>
      <c r="S22" s="71" t="s">
        <v>533</v>
      </c>
      <c r="T22" s="72">
        <v>57</v>
      </c>
      <c r="U22" s="214">
        <f t="shared" si="8"/>
        <v>835.3599999999999</v>
      </c>
      <c r="V22" s="74">
        <f t="shared" si="9"/>
        <v>184</v>
      </c>
      <c r="W22" s="61">
        <f t="shared" si="5"/>
        <v>1293.8999999999999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6"/>
        <v>1048.74</v>
      </c>
      <c r="J23" s="74">
        <f t="shared" si="7"/>
        <v>231</v>
      </c>
      <c r="K23" s="61">
        <f t="shared" si="4"/>
        <v>1293.8999999999999</v>
      </c>
      <c r="N23" s="139">
        <v>4.54</v>
      </c>
      <c r="O23" s="15">
        <v>30</v>
      </c>
      <c r="P23" s="70">
        <f t="shared" si="2"/>
        <v>136.19999999999999</v>
      </c>
      <c r="Q23" s="220">
        <v>44470</v>
      </c>
      <c r="R23" s="70">
        <f t="shared" si="3"/>
        <v>136.19999999999999</v>
      </c>
      <c r="S23" s="71" t="s">
        <v>539</v>
      </c>
      <c r="T23" s="72">
        <v>57</v>
      </c>
      <c r="U23" s="214">
        <f t="shared" si="8"/>
        <v>699.15999999999985</v>
      </c>
      <c r="V23" s="74">
        <f t="shared" si="9"/>
        <v>154</v>
      </c>
      <c r="W23" s="61">
        <f t="shared" si="5"/>
        <v>7763.4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6"/>
        <v>912.54</v>
      </c>
      <c r="J24" s="74">
        <f t="shared" si="7"/>
        <v>201</v>
      </c>
      <c r="K24" s="61">
        <f t="shared" si="4"/>
        <v>7763.4</v>
      </c>
      <c r="N24" s="139">
        <v>4.54</v>
      </c>
      <c r="O24" s="15">
        <v>10</v>
      </c>
      <c r="P24" s="70">
        <f t="shared" si="2"/>
        <v>45.4</v>
      </c>
      <c r="Q24" s="220">
        <v>44471</v>
      </c>
      <c r="R24" s="70">
        <f t="shared" si="3"/>
        <v>45.4</v>
      </c>
      <c r="S24" s="71" t="s">
        <v>541</v>
      </c>
      <c r="T24" s="72">
        <v>57</v>
      </c>
      <c r="U24" s="214">
        <f t="shared" si="8"/>
        <v>653.75999999999988</v>
      </c>
      <c r="V24" s="74">
        <f t="shared" si="9"/>
        <v>144</v>
      </c>
      <c r="W24" s="61">
        <f t="shared" si="5"/>
        <v>2587.7999999999997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6"/>
        <v>903.45999999999992</v>
      </c>
      <c r="J25" s="74">
        <f t="shared" si="7"/>
        <v>199</v>
      </c>
      <c r="K25" s="61">
        <f t="shared" si="4"/>
        <v>517.56000000000006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653.75999999999988</v>
      </c>
      <c r="V25" s="74">
        <f t="shared" si="9"/>
        <v>144</v>
      </c>
      <c r="W25" s="61">
        <f t="shared" si="5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6"/>
        <v>880.75999999999988</v>
      </c>
      <c r="J26" s="74">
        <f t="shared" si="7"/>
        <v>194</v>
      </c>
      <c r="K26" s="61">
        <f t="shared" si="4"/>
        <v>1293.8999999999999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653.75999999999988</v>
      </c>
      <c r="V26" s="74">
        <f t="shared" si="9"/>
        <v>144</v>
      </c>
      <c r="W26" s="61">
        <f t="shared" si="5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6"/>
        <v>744.56</v>
      </c>
      <c r="J27" s="74">
        <f t="shared" si="7"/>
        <v>164</v>
      </c>
      <c r="K27" s="61">
        <f t="shared" si="4"/>
        <v>7763.4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653.75999999999988</v>
      </c>
      <c r="V27" s="74">
        <f t="shared" si="9"/>
        <v>144</v>
      </c>
      <c r="W27" s="61">
        <f t="shared" si="5"/>
        <v>0</v>
      </c>
    </row>
    <row r="28" spans="2:23" x14ac:dyDescent="0.25">
      <c r="B28" s="139">
        <v>4.54</v>
      </c>
      <c r="C28" s="15">
        <v>30</v>
      </c>
      <c r="D28" s="1013">
        <f t="shared" si="0"/>
        <v>136.19999999999999</v>
      </c>
      <c r="E28" s="1015">
        <v>44445</v>
      </c>
      <c r="F28" s="1013">
        <f t="shared" si="1"/>
        <v>136.19999999999999</v>
      </c>
      <c r="G28" s="1014" t="s">
        <v>388</v>
      </c>
      <c r="H28" s="217">
        <v>57</v>
      </c>
      <c r="I28" s="214">
        <f t="shared" si="6"/>
        <v>608.3599999999999</v>
      </c>
      <c r="J28" s="74">
        <f t="shared" si="7"/>
        <v>134</v>
      </c>
      <c r="K28" s="61">
        <f t="shared" si="4"/>
        <v>7763.4</v>
      </c>
      <c r="N28" s="139">
        <v>4.54</v>
      </c>
      <c r="O28" s="15"/>
      <c r="P28" s="70">
        <f t="shared" ref="P28:P69" si="10">O28*N28</f>
        <v>0</v>
      </c>
      <c r="Q28" s="1015"/>
      <c r="R28" s="1013">
        <f t="shared" si="3"/>
        <v>0</v>
      </c>
      <c r="S28" s="1014"/>
      <c r="T28" s="217"/>
      <c r="U28" s="214">
        <f t="shared" si="8"/>
        <v>653.75999999999988</v>
      </c>
      <c r="V28" s="74">
        <f t="shared" si="9"/>
        <v>144</v>
      </c>
      <c r="W28" s="61">
        <f t="shared" si="5"/>
        <v>0</v>
      </c>
    </row>
    <row r="29" spans="2:23" x14ac:dyDescent="0.25">
      <c r="B29" s="139">
        <v>4.54</v>
      </c>
      <c r="C29" s="15">
        <v>30</v>
      </c>
      <c r="D29" s="1013">
        <f t="shared" si="0"/>
        <v>136.19999999999999</v>
      </c>
      <c r="E29" s="1015">
        <v>44447</v>
      </c>
      <c r="F29" s="1013">
        <f t="shared" si="1"/>
        <v>136.19999999999999</v>
      </c>
      <c r="G29" s="1014" t="s">
        <v>394</v>
      </c>
      <c r="H29" s="217">
        <v>57</v>
      </c>
      <c r="I29" s="214">
        <f t="shared" si="6"/>
        <v>472.15999999999991</v>
      </c>
      <c r="J29" s="74">
        <f t="shared" si="7"/>
        <v>104</v>
      </c>
      <c r="K29" s="61">
        <f t="shared" si="4"/>
        <v>7763.4</v>
      </c>
      <c r="N29" s="139">
        <v>4.54</v>
      </c>
      <c r="O29" s="15"/>
      <c r="P29" s="1013">
        <f t="shared" si="10"/>
        <v>0</v>
      </c>
      <c r="Q29" s="1015"/>
      <c r="R29" s="1013">
        <f t="shared" si="3"/>
        <v>0</v>
      </c>
      <c r="S29" s="1014"/>
      <c r="T29" s="217"/>
      <c r="U29" s="214">
        <f t="shared" si="8"/>
        <v>653.75999999999988</v>
      </c>
      <c r="V29" s="74">
        <f t="shared" si="9"/>
        <v>144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1013">
        <f t="shared" si="0"/>
        <v>136.19999999999999</v>
      </c>
      <c r="E30" s="1015">
        <v>44449</v>
      </c>
      <c r="F30" s="1013">
        <f t="shared" si="1"/>
        <v>136.19999999999999</v>
      </c>
      <c r="G30" s="1014" t="s">
        <v>402</v>
      </c>
      <c r="H30" s="217">
        <v>57</v>
      </c>
      <c r="I30" s="214">
        <f t="shared" si="6"/>
        <v>335.95999999999992</v>
      </c>
      <c r="J30" s="74">
        <f t="shared" si="7"/>
        <v>74</v>
      </c>
      <c r="K30" s="61">
        <f t="shared" si="4"/>
        <v>7763.4</v>
      </c>
      <c r="N30" s="139">
        <v>4.54</v>
      </c>
      <c r="O30" s="15"/>
      <c r="P30" s="1013">
        <f t="shared" si="10"/>
        <v>0</v>
      </c>
      <c r="Q30" s="1015"/>
      <c r="R30" s="1013">
        <f t="shared" si="3"/>
        <v>0</v>
      </c>
      <c r="S30" s="1014"/>
      <c r="T30" s="217"/>
      <c r="U30" s="214">
        <f t="shared" si="8"/>
        <v>653.75999999999988</v>
      </c>
      <c r="V30" s="74">
        <f t="shared" si="9"/>
        <v>144</v>
      </c>
      <c r="W30" s="61">
        <f t="shared" si="5"/>
        <v>0</v>
      </c>
    </row>
    <row r="31" spans="2:23" x14ac:dyDescent="0.25">
      <c r="B31" s="139">
        <v>4.54</v>
      </c>
      <c r="C31" s="15">
        <v>2</v>
      </c>
      <c r="D31" s="1013">
        <f t="shared" si="0"/>
        <v>9.08</v>
      </c>
      <c r="E31" s="1015">
        <v>44449</v>
      </c>
      <c r="F31" s="1013">
        <f t="shared" si="1"/>
        <v>9.08</v>
      </c>
      <c r="G31" s="1014" t="s">
        <v>403</v>
      </c>
      <c r="H31" s="217">
        <v>57</v>
      </c>
      <c r="I31" s="214">
        <f t="shared" si="6"/>
        <v>326.87999999999994</v>
      </c>
      <c r="J31" s="74">
        <f t="shared" si="7"/>
        <v>72</v>
      </c>
      <c r="K31" s="61">
        <f t="shared" si="4"/>
        <v>517.56000000000006</v>
      </c>
      <c r="N31" s="139">
        <v>4.54</v>
      </c>
      <c r="O31" s="15"/>
      <c r="P31" s="1013">
        <f t="shared" si="10"/>
        <v>0</v>
      </c>
      <c r="Q31" s="1015"/>
      <c r="R31" s="1013">
        <f t="shared" si="3"/>
        <v>0</v>
      </c>
      <c r="S31" s="1014"/>
      <c r="T31" s="217"/>
      <c r="U31" s="214">
        <f t="shared" si="8"/>
        <v>653.75999999999988</v>
      </c>
      <c r="V31" s="74">
        <f t="shared" si="9"/>
        <v>144</v>
      </c>
      <c r="W31" s="61">
        <f t="shared" si="5"/>
        <v>0</v>
      </c>
    </row>
    <row r="32" spans="2:23" x14ac:dyDescent="0.25">
      <c r="B32" s="139">
        <v>4.54</v>
      </c>
      <c r="C32" s="15">
        <v>4</v>
      </c>
      <c r="D32" s="1013">
        <f t="shared" si="0"/>
        <v>18.16</v>
      </c>
      <c r="E32" s="1015">
        <v>44449</v>
      </c>
      <c r="F32" s="1013">
        <f>D32</f>
        <v>18.16</v>
      </c>
      <c r="G32" s="1014" t="s">
        <v>404</v>
      </c>
      <c r="H32" s="217">
        <v>57</v>
      </c>
      <c r="I32" s="214">
        <f t="shared" si="6"/>
        <v>308.71999999999991</v>
      </c>
      <c r="J32" s="74">
        <f t="shared" si="7"/>
        <v>68</v>
      </c>
      <c r="K32" s="61">
        <f t="shared" si="4"/>
        <v>1035.1200000000001</v>
      </c>
      <c r="N32" s="139">
        <v>4.54</v>
      </c>
      <c r="O32" s="15"/>
      <c r="P32" s="1013">
        <f t="shared" si="10"/>
        <v>0</v>
      </c>
      <c r="Q32" s="1015"/>
      <c r="R32" s="1013">
        <f>P32</f>
        <v>0</v>
      </c>
      <c r="S32" s="1014"/>
      <c r="T32" s="217"/>
      <c r="U32" s="214">
        <f t="shared" si="8"/>
        <v>653.75999999999988</v>
      </c>
      <c r="V32" s="74">
        <f t="shared" si="9"/>
        <v>144</v>
      </c>
      <c r="W32" s="61">
        <f t="shared" si="5"/>
        <v>0</v>
      </c>
    </row>
    <row r="33" spans="1:23" x14ac:dyDescent="0.25">
      <c r="B33" s="139">
        <v>4.54</v>
      </c>
      <c r="C33" s="15">
        <v>5</v>
      </c>
      <c r="D33" s="1013">
        <f t="shared" si="0"/>
        <v>22.7</v>
      </c>
      <c r="E33" s="1016">
        <v>44452</v>
      </c>
      <c r="F33" s="1013">
        <f>D33</f>
        <v>22.7</v>
      </c>
      <c r="G33" s="1014" t="s">
        <v>418</v>
      </c>
      <c r="H33" s="217">
        <v>57</v>
      </c>
      <c r="I33" s="214">
        <f t="shared" si="6"/>
        <v>286.01999999999992</v>
      </c>
      <c r="J33" s="74">
        <f t="shared" si="7"/>
        <v>63</v>
      </c>
      <c r="K33" s="61">
        <f t="shared" si="4"/>
        <v>1293.8999999999999</v>
      </c>
      <c r="N33" s="139">
        <v>4.54</v>
      </c>
      <c r="O33" s="15"/>
      <c r="P33" s="1013">
        <f t="shared" si="10"/>
        <v>0</v>
      </c>
      <c r="Q33" s="1016"/>
      <c r="R33" s="1013">
        <f>P33</f>
        <v>0</v>
      </c>
      <c r="S33" s="1014"/>
      <c r="T33" s="217"/>
      <c r="U33" s="214">
        <f t="shared" si="8"/>
        <v>653.75999999999988</v>
      </c>
      <c r="V33" s="74">
        <f t="shared" si="9"/>
        <v>144</v>
      </c>
      <c r="W33" s="61">
        <f t="shared" si="5"/>
        <v>0</v>
      </c>
    </row>
    <row r="34" spans="1:23" x14ac:dyDescent="0.25">
      <c r="B34" s="139">
        <v>4.54</v>
      </c>
      <c r="C34" s="15">
        <v>2</v>
      </c>
      <c r="D34" s="1013">
        <f t="shared" si="0"/>
        <v>9.08</v>
      </c>
      <c r="E34" s="1017">
        <v>44452</v>
      </c>
      <c r="F34" s="1013">
        <f t="shared" ref="F34:F69" si="11">D34</f>
        <v>9.08</v>
      </c>
      <c r="G34" s="1014" t="s">
        <v>419</v>
      </c>
      <c r="H34" s="217">
        <v>57</v>
      </c>
      <c r="I34" s="214">
        <f t="shared" si="6"/>
        <v>276.93999999999994</v>
      </c>
      <c r="J34" s="74">
        <f t="shared" si="7"/>
        <v>61</v>
      </c>
      <c r="K34" s="61">
        <f t="shared" si="4"/>
        <v>517.56000000000006</v>
      </c>
      <c r="N34" s="139">
        <v>4.54</v>
      </c>
      <c r="O34" s="15"/>
      <c r="P34" s="1013">
        <f t="shared" si="10"/>
        <v>0</v>
      </c>
      <c r="Q34" s="1017"/>
      <c r="R34" s="1013">
        <f t="shared" ref="R34:R69" si="12">P34</f>
        <v>0</v>
      </c>
      <c r="S34" s="1014"/>
      <c r="T34" s="217"/>
      <c r="U34" s="214">
        <f t="shared" si="8"/>
        <v>653.75999999999988</v>
      </c>
      <c r="V34" s="74">
        <f t="shared" si="9"/>
        <v>144</v>
      </c>
      <c r="W34" s="61">
        <f t="shared" si="5"/>
        <v>0</v>
      </c>
    </row>
    <row r="35" spans="1:23" x14ac:dyDescent="0.25">
      <c r="B35" s="139">
        <v>4.54</v>
      </c>
      <c r="C35" s="15">
        <v>1</v>
      </c>
      <c r="D35" s="1013">
        <f t="shared" si="0"/>
        <v>4.54</v>
      </c>
      <c r="E35" s="1017">
        <v>44452</v>
      </c>
      <c r="F35" s="1013">
        <f t="shared" si="11"/>
        <v>4.54</v>
      </c>
      <c r="G35" s="1014" t="s">
        <v>420</v>
      </c>
      <c r="H35" s="217">
        <v>57</v>
      </c>
      <c r="I35" s="214">
        <f t="shared" si="6"/>
        <v>272.39999999999992</v>
      </c>
      <c r="J35" s="74">
        <f t="shared" si="7"/>
        <v>60</v>
      </c>
      <c r="K35" s="61">
        <f t="shared" si="4"/>
        <v>258.78000000000003</v>
      </c>
      <c r="N35" s="139">
        <v>4.54</v>
      </c>
      <c r="O35" s="15"/>
      <c r="P35" s="1013">
        <f t="shared" si="10"/>
        <v>0</v>
      </c>
      <c r="Q35" s="1017"/>
      <c r="R35" s="1013">
        <f t="shared" si="12"/>
        <v>0</v>
      </c>
      <c r="S35" s="1014"/>
      <c r="T35" s="217"/>
      <c r="U35" s="214">
        <f t="shared" si="8"/>
        <v>653.75999999999988</v>
      </c>
      <c r="V35" s="74">
        <f t="shared" si="9"/>
        <v>144</v>
      </c>
      <c r="W35" s="61">
        <f t="shared" si="5"/>
        <v>0</v>
      </c>
    </row>
    <row r="36" spans="1:23" x14ac:dyDescent="0.25">
      <c r="A36" s="76"/>
      <c r="B36" s="139">
        <v>4.54</v>
      </c>
      <c r="C36" s="15">
        <v>3</v>
      </c>
      <c r="D36" s="1013">
        <f t="shared" si="0"/>
        <v>13.620000000000001</v>
      </c>
      <c r="E36" s="1017">
        <v>44452</v>
      </c>
      <c r="F36" s="1013">
        <f t="shared" si="11"/>
        <v>13.620000000000001</v>
      </c>
      <c r="G36" s="1014" t="s">
        <v>422</v>
      </c>
      <c r="H36" s="217">
        <v>57</v>
      </c>
      <c r="I36" s="214">
        <f t="shared" si="6"/>
        <v>258.77999999999992</v>
      </c>
      <c r="J36" s="74">
        <f t="shared" si="7"/>
        <v>57</v>
      </c>
      <c r="K36" s="61">
        <f t="shared" si="4"/>
        <v>776.34</v>
      </c>
      <c r="M36" s="76"/>
      <c r="N36" s="139">
        <v>4.54</v>
      </c>
      <c r="O36" s="15"/>
      <c r="P36" s="1013">
        <f t="shared" si="10"/>
        <v>0</v>
      </c>
      <c r="Q36" s="1017"/>
      <c r="R36" s="1013">
        <f t="shared" si="12"/>
        <v>0</v>
      </c>
      <c r="S36" s="1014"/>
      <c r="T36" s="217"/>
      <c r="U36" s="214">
        <f t="shared" si="8"/>
        <v>653.75999999999988</v>
      </c>
      <c r="V36" s="74">
        <f t="shared" si="9"/>
        <v>144</v>
      </c>
      <c r="W36" s="61">
        <f t="shared" si="5"/>
        <v>0</v>
      </c>
    </row>
    <row r="37" spans="1:23" x14ac:dyDescent="0.25">
      <c r="B37" s="139">
        <v>4.54</v>
      </c>
      <c r="C37" s="15">
        <v>30</v>
      </c>
      <c r="D37" s="1013">
        <f t="shared" si="0"/>
        <v>136.19999999999999</v>
      </c>
      <c r="E37" s="1017">
        <v>44452</v>
      </c>
      <c r="F37" s="1013">
        <f t="shared" si="11"/>
        <v>136.19999999999999</v>
      </c>
      <c r="G37" s="1014" t="s">
        <v>424</v>
      </c>
      <c r="H37" s="217">
        <v>57</v>
      </c>
      <c r="I37" s="214">
        <f t="shared" si="6"/>
        <v>122.57999999999993</v>
      </c>
      <c r="J37" s="74">
        <f t="shared" si="7"/>
        <v>27</v>
      </c>
      <c r="K37" s="61">
        <f t="shared" si="4"/>
        <v>7763.4</v>
      </c>
      <c r="N37" s="139">
        <v>4.54</v>
      </c>
      <c r="O37" s="15"/>
      <c r="P37" s="1013">
        <f t="shared" si="10"/>
        <v>0</v>
      </c>
      <c r="Q37" s="1017"/>
      <c r="R37" s="1013">
        <f t="shared" si="12"/>
        <v>0</v>
      </c>
      <c r="S37" s="1014"/>
      <c r="T37" s="217"/>
      <c r="U37" s="214">
        <f t="shared" si="8"/>
        <v>653.75999999999988</v>
      </c>
      <c r="V37" s="74">
        <f t="shared" si="9"/>
        <v>144</v>
      </c>
      <c r="W37" s="61">
        <f t="shared" si="5"/>
        <v>0</v>
      </c>
    </row>
    <row r="38" spans="1:23" x14ac:dyDescent="0.25">
      <c r="B38" s="139">
        <v>4.54</v>
      </c>
      <c r="C38" s="15">
        <v>5</v>
      </c>
      <c r="D38" s="1013">
        <f t="shared" si="0"/>
        <v>22.7</v>
      </c>
      <c r="E38" s="1015">
        <v>44453</v>
      </c>
      <c r="F38" s="1013">
        <f t="shared" si="11"/>
        <v>22.7</v>
      </c>
      <c r="G38" s="1014" t="s">
        <v>427</v>
      </c>
      <c r="H38" s="217">
        <v>57</v>
      </c>
      <c r="I38" s="214">
        <f t="shared" si="6"/>
        <v>99.879999999999924</v>
      </c>
      <c r="J38" s="74">
        <f t="shared" si="7"/>
        <v>22</v>
      </c>
      <c r="K38" s="61">
        <f t="shared" si="4"/>
        <v>1293.8999999999999</v>
      </c>
      <c r="N38" s="139">
        <v>4.54</v>
      </c>
      <c r="O38" s="15"/>
      <c r="P38" s="1013">
        <f t="shared" si="10"/>
        <v>0</v>
      </c>
      <c r="Q38" s="1015"/>
      <c r="R38" s="1013">
        <f t="shared" si="12"/>
        <v>0</v>
      </c>
      <c r="S38" s="1014"/>
      <c r="T38" s="217"/>
      <c r="U38" s="214">
        <f t="shared" si="8"/>
        <v>653.75999999999988</v>
      </c>
      <c r="V38" s="74">
        <f t="shared" si="9"/>
        <v>144</v>
      </c>
      <c r="W38" s="61">
        <f t="shared" si="5"/>
        <v>0</v>
      </c>
    </row>
    <row r="39" spans="1:23" x14ac:dyDescent="0.25">
      <c r="B39" s="139">
        <v>4.54</v>
      </c>
      <c r="C39" s="15"/>
      <c r="D39" s="1013">
        <f t="shared" si="0"/>
        <v>0</v>
      </c>
      <c r="E39" s="1015"/>
      <c r="F39" s="1013">
        <f t="shared" si="11"/>
        <v>0</v>
      </c>
      <c r="G39" s="1048"/>
      <c r="H39" s="1049"/>
      <c r="I39" s="1050">
        <f t="shared" si="6"/>
        <v>99.879999999999924</v>
      </c>
      <c r="J39" s="1051">
        <f t="shared" si="7"/>
        <v>22</v>
      </c>
      <c r="K39" s="1052">
        <f t="shared" si="4"/>
        <v>0</v>
      </c>
      <c r="N39" s="139">
        <v>4.54</v>
      </c>
      <c r="O39" s="15"/>
      <c r="P39" s="1013">
        <f t="shared" si="10"/>
        <v>0</v>
      </c>
      <c r="Q39" s="1015"/>
      <c r="R39" s="1013">
        <f t="shared" si="12"/>
        <v>0</v>
      </c>
      <c r="S39" s="1014"/>
      <c r="T39" s="217"/>
      <c r="U39" s="214">
        <f t="shared" si="8"/>
        <v>653.75999999999988</v>
      </c>
      <c r="V39" s="74">
        <f t="shared" si="9"/>
        <v>144</v>
      </c>
      <c r="W39" s="61">
        <f t="shared" si="5"/>
        <v>0</v>
      </c>
    </row>
    <row r="40" spans="1:23" x14ac:dyDescent="0.25">
      <c r="B40" s="139">
        <v>4.54</v>
      </c>
      <c r="C40" s="15"/>
      <c r="D40" s="1013">
        <f t="shared" si="0"/>
        <v>0</v>
      </c>
      <c r="E40" s="1015"/>
      <c r="F40" s="1013">
        <f t="shared" si="11"/>
        <v>0</v>
      </c>
      <c r="G40" s="1048"/>
      <c r="H40" s="1049"/>
      <c r="I40" s="1050">
        <f t="shared" si="6"/>
        <v>99.879999999999924</v>
      </c>
      <c r="J40" s="1051">
        <f t="shared" si="7"/>
        <v>22</v>
      </c>
      <c r="K40" s="1052">
        <f t="shared" si="4"/>
        <v>0</v>
      </c>
      <c r="N40" s="139">
        <v>4.54</v>
      </c>
      <c r="O40" s="15"/>
      <c r="P40" s="1013">
        <f t="shared" si="10"/>
        <v>0</v>
      </c>
      <c r="Q40" s="1015"/>
      <c r="R40" s="1013">
        <f t="shared" si="12"/>
        <v>0</v>
      </c>
      <c r="S40" s="1014"/>
      <c r="T40" s="217"/>
      <c r="U40" s="214">
        <f t="shared" si="8"/>
        <v>653.75999999999988</v>
      </c>
      <c r="V40" s="74">
        <f t="shared" si="9"/>
        <v>144</v>
      </c>
      <c r="W40" s="61">
        <f t="shared" si="5"/>
        <v>0</v>
      </c>
    </row>
    <row r="41" spans="1:23" x14ac:dyDescent="0.25">
      <c r="B41" s="139">
        <v>4.54</v>
      </c>
      <c r="C41" s="15">
        <v>22</v>
      </c>
      <c r="D41" s="1013">
        <f t="shared" si="0"/>
        <v>99.88</v>
      </c>
      <c r="E41" s="1015"/>
      <c r="F41" s="1013">
        <f t="shared" si="11"/>
        <v>99.88</v>
      </c>
      <c r="G41" s="1048"/>
      <c r="H41" s="1049"/>
      <c r="I41" s="1050">
        <f t="shared" si="6"/>
        <v>0</v>
      </c>
      <c r="J41" s="1051">
        <f t="shared" si="7"/>
        <v>0</v>
      </c>
      <c r="K41" s="1052">
        <f t="shared" si="4"/>
        <v>0</v>
      </c>
      <c r="N41" s="139">
        <v>4.54</v>
      </c>
      <c r="O41" s="15"/>
      <c r="P41" s="1013">
        <f t="shared" si="10"/>
        <v>0</v>
      </c>
      <c r="Q41" s="1015"/>
      <c r="R41" s="1013">
        <f t="shared" si="12"/>
        <v>0</v>
      </c>
      <c r="S41" s="1014"/>
      <c r="T41" s="217"/>
      <c r="U41" s="214">
        <f t="shared" si="8"/>
        <v>653.75999999999988</v>
      </c>
      <c r="V41" s="74">
        <f t="shared" si="9"/>
        <v>144</v>
      </c>
      <c r="W41" s="61">
        <f t="shared" si="5"/>
        <v>0</v>
      </c>
    </row>
    <row r="42" spans="1:23" x14ac:dyDescent="0.25">
      <c r="B42" s="139">
        <v>4.54</v>
      </c>
      <c r="C42" s="15"/>
      <c r="D42" s="1013">
        <f t="shared" si="0"/>
        <v>0</v>
      </c>
      <c r="E42" s="1015"/>
      <c r="F42" s="1013">
        <f t="shared" si="11"/>
        <v>0</v>
      </c>
      <c r="G42" s="1014"/>
      <c r="H42" s="217"/>
      <c r="I42" s="214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1013">
        <f t="shared" si="10"/>
        <v>0</v>
      </c>
      <c r="Q42" s="1015"/>
      <c r="R42" s="1013">
        <f t="shared" si="12"/>
        <v>0</v>
      </c>
      <c r="S42" s="1014"/>
      <c r="T42" s="217"/>
      <c r="U42" s="214">
        <f t="shared" si="8"/>
        <v>653.75999999999988</v>
      </c>
      <c r="V42" s="74">
        <f t="shared" si="9"/>
        <v>144</v>
      </c>
      <c r="W42" s="61">
        <f t="shared" si="5"/>
        <v>0</v>
      </c>
    </row>
    <row r="43" spans="1:23" x14ac:dyDescent="0.25">
      <c r="B43" s="139">
        <v>4.54</v>
      </c>
      <c r="C43" s="15"/>
      <c r="D43" s="1013">
        <f t="shared" si="0"/>
        <v>0</v>
      </c>
      <c r="E43" s="1015"/>
      <c r="F43" s="1013">
        <f t="shared" si="11"/>
        <v>0</v>
      </c>
      <c r="G43" s="1014"/>
      <c r="H43" s="217"/>
      <c r="I43" s="214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1013">
        <f t="shared" si="10"/>
        <v>0</v>
      </c>
      <c r="Q43" s="1015"/>
      <c r="R43" s="1013">
        <f t="shared" si="12"/>
        <v>0</v>
      </c>
      <c r="S43" s="1014"/>
      <c r="T43" s="217"/>
      <c r="U43" s="214">
        <f t="shared" si="8"/>
        <v>653.75999999999988</v>
      </c>
      <c r="V43" s="74">
        <f t="shared" si="9"/>
        <v>144</v>
      </c>
      <c r="W43" s="61">
        <f t="shared" si="5"/>
        <v>0</v>
      </c>
    </row>
    <row r="44" spans="1:23" x14ac:dyDescent="0.25">
      <c r="B44" s="139">
        <v>4.54</v>
      </c>
      <c r="C44" s="15"/>
      <c r="D44" s="1013">
        <f t="shared" si="0"/>
        <v>0</v>
      </c>
      <c r="E44" s="1015"/>
      <c r="F44" s="1013">
        <f t="shared" si="11"/>
        <v>0</v>
      </c>
      <c r="G44" s="1014"/>
      <c r="H44" s="217"/>
      <c r="I44" s="214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1013">
        <f t="shared" si="10"/>
        <v>0</v>
      </c>
      <c r="Q44" s="1015"/>
      <c r="R44" s="1013">
        <f t="shared" si="12"/>
        <v>0</v>
      </c>
      <c r="S44" s="1014"/>
      <c r="T44" s="217"/>
      <c r="U44" s="214">
        <f t="shared" si="8"/>
        <v>653.75999999999988</v>
      </c>
      <c r="V44" s="74">
        <f t="shared" si="9"/>
        <v>144</v>
      </c>
      <c r="W44" s="61">
        <f t="shared" si="5"/>
        <v>0</v>
      </c>
    </row>
    <row r="45" spans="1:23" x14ac:dyDescent="0.25">
      <c r="B45" s="139">
        <v>4.54</v>
      </c>
      <c r="C45" s="15"/>
      <c r="D45" s="1013">
        <f t="shared" si="0"/>
        <v>0</v>
      </c>
      <c r="E45" s="1015"/>
      <c r="F45" s="1013">
        <f t="shared" si="11"/>
        <v>0</v>
      </c>
      <c r="G45" s="1014"/>
      <c r="H45" s="217"/>
      <c r="I45" s="214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1013">
        <f t="shared" si="10"/>
        <v>0</v>
      </c>
      <c r="Q45" s="1015"/>
      <c r="R45" s="1013">
        <f t="shared" si="12"/>
        <v>0</v>
      </c>
      <c r="S45" s="1014"/>
      <c r="T45" s="217"/>
      <c r="U45" s="214">
        <f t="shared" si="8"/>
        <v>653.75999999999988</v>
      </c>
      <c r="V45" s="74">
        <f t="shared" si="9"/>
        <v>144</v>
      </c>
      <c r="W45" s="61">
        <f t="shared" si="5"/>
        <v>0</v>
      </c>
    </row>
    <row r="46" spans="1:23" x14ac:dyDescent="0.25">
      <c r="B46" s="139">
        <v>4.54</v>
      </c>
      <c r="C46" s="15"/>
      <c r="D46" s="1013">
        <f t="shared" si="0"/>
        <v>0</v>
      </c>
      <c r="E46" s="1015"/>
      <c r="F46" s="1013">
        <f t="shared" si="11"/>
        <v>0</v>
      </c>
      <c r="G46" s="1014"/>
      <c r="H46" s="217"/>
      <c r="I46" s="214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1013">
        <f t="shared" si="10"/>
        <v>0</v>
      </c>
      <c r="Q46" s="1015"/>
      <c r="R46" s="1013">
        <f t="shared" si="12"/>
        <v>0</v>
      </c>
      <c r="S46" s="1014"/>
      <c r="T46" s="217"/>
      <c r="U46" s="214">
        <f t="shared" si="8"/>
        <v>653.75999999999988</v>
      </c>
      <c r="V46" s="74">
        <f t="shared" si="9"/>
        <v>144</v>
      </c>
      <c r="W46" s="61">
        <f t="shared" si="5"/>
        <v>0</v>
      </c>
    </row>
    <row r="47" spans="1:23" x14ac:dyDescent="0.25">
      <c r="B47" s="139">
        <v>4.54</v>
      </c>
      <c r="C47" s="15"/>
      <c r="D47" s="1013">
        <f t="shared" si="0"/>
        <v>0</v>
      </c>
      <c r="E47" s="1015"/>
      <c r="F47" s="1013">
        <f t="shared" si="11"/>
        <v>0</v>
      </c>
      <c r="G47" s="1014"/>
      <c r="H47" s="217"/>
      <c r="I47" s="214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1013">
        <f t="shared" si="10"/>
        <v>0</v>
      </c>
      <c r="Q47" s="1015"/>
      <c r="R47" s="1013">
        <f t="shared" si="12"/>
        <v>0</v>
      </c>
      <c r="S47" s="1014"/>
      <c r="T47" s="217"/>
      <c r="U47" s="214">
        <f t="shared" si="8"/>
        <v>653.75999999999988</v>
      </c>
      <c r="V47" s="74">
        <f t="shared" si="9"/>
        <v>144</v>
      </c>
      <c r="W47" s="61">
        <f t="shared" si="5"/>
        <v>0</v>
      </c>
    </row>
    <row r="48" spans="1:23" x14ac:dyDescent="0.25">
      <c r="B48" s="139">
        <v>4.54</v>
      </c>
      <c r="C48" s="15"/>
      <c r="D48" s="1013">
        <f t="shared" si="0"/>
        <v>0</v>
      </c>
      <c r="E48" s="1015"/>
      <c r="F48" s="1013">
        <f t="shared" si="11"/>
        <v>0</v>
      </c>
      <c r="G48" s="1014"/>
      <c r="H48" s="217"/>
      <c r="I48" s="883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1013">
        <f t="shared" si="10"/>
        <v>0</v>
      </c>
      <c r="Q48" s="1015"/>
      <c r="R48" s="1013">
        <f t="shared" si="12"/>
        <v>0</v>
      </c>
      <c r="S48" s="1014"/>
      <c r="T48" s="217"/>
      <c r="U48" s="883">
        <f t="shared" si="8"/>
        <v>653.75999999999988</v>
      </c>
      <c r="V48" s="74">
        <f t="shared" si="9"/>
        <v>144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2"/>
      <c r="F49" s="244">
        <f t="shared" si="11"/>
        <v>0</v>
      </c>
      <c r="G49" s="183"/>
      <c r="H49" s="121"/>
      <c r="I49" s="883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10"/>
        <v>0</v>
      </c>
      <c r="Q49" s="882"/>
      <c r="R49" s="244">
        <f t="shared" si="12"/>
        <v>0</v>
      </c>
      <c r="S49" s="183"/>
      <c r="T49" s="121"/>
      <c r="U49" s="883">
        <f t="shared" si="8"/>
        <v>653.75999999999988</v>
      </c>
      <c r="V49" s="74">
        <f t="shared" si="9"/>
        <v>144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2"/>
      <c r="F50" s="244">
        <f t="shared" si="11"/>
        <v>0</v>
      </c>
      <c r="G50" s="183"/>
      <c r="H50" s="121"/>
      <c r="I50" s="883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10"/>
        <v>0</v>
      </c>
      <c r="Q50" s="882"/>
      <c r="R50" s="244">
        <f t="shared" si="12"/>
        <v>0</v>
      </c>
      <c r="S50" s="183"/>
      <c r="T50" s="121"/>
      <c r="U50" s="883">
        <f t="shared" si="8"/>
        <v>653.75999999999988</v>
      </c>
      <c r="V50" s="74">
        <f t="shared" si="9"/>
        <v>144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2"/>
      <c r="F51" s="244">
        <f t="shared" si="11"/>
        <v>0</v>
      </c>
      <c r="G51" s="183"/>
      <c r="H51" s="121"/>
      <c r="I51" s="883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10"/>
        <v>0</v>
      </c>
      <c r="Q51" s="882"/>
      <c r="R51" s="244">
        <f t="shared" si="12"/>
        <v>0</v>
      </c>
      <c r="S51" s="183"/>
      <c r="T51" s="121"/>
      <c r="U51" s="883">
        <f t="shared" si="8"/>
        <v>653.75999999999988</v>
      </c>
      <c r="V51" s="74">
        <f t="shared" si="9"/>
        <v>144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2"/>
      <c r="F52" s="244">
        <f t="shared" si="11"/>
        <v>0</v>
      </c>
      <c r="G52" s="183"/>
      <c r="H52" s="121"/>
      <c r="I52" s="883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10"/>
        <v>0</v>
      </c>
      <c r="Q52" s="882"/>
      <c r="R52" s="244">
        <f t="shared" si="12"/>
        <v>0</v>
      </c>
      <c r="S52" s="183"/>
      <c r="T52" s="121"/>
      <c r="U52" s="883">
        <f t="shared" si="8"/>
        <v>653.75999999999988</v>
      </c>
      <c r="V52" s="74">
        <f t="shared" si="9"/>
        <v>144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2"/>
      <c r="F53" s="244">
        <f t="shared" si="11"/>
        <v>0</v>
      </c>
      <c r="G53" s="183"/>
      <c r="H53" s="121"/>
      <c r="I53" s="883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10"/>
        <v>0</v>
      </c>
      <c r="Q53" s="882"/>
      <c r="R53" s="244">
        <f t="shared" si="12"/>
        <v>0</v>
      </c>
      <c r="S53" s="183"/>
      <c r="T53" s="121"/>
      <c r="U53" s="883">
        <f t="shared" si="8"/>
        <v>653.75999999999988</v>
      </c>
      <c r="V53" s="74">
        <f t="shared" si="9"/>
        <v>144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2"/>
      <c r="F54" s="244">
        <f t="shared" si="11"/>
        <v>0</v>
      </c>
      <c r="G54" s="183"/>
      <c r="H54" s="121"/>
      <c r="I54" s="883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10"/>
        <v>0</v>
      </c>
      <c r="Q54" s="882"/>
      <c r="R54" s="244">
        <f t="shared" si="12"/>
        <v>0</v>
      </c>
      <c r="S54" s="183"/>
      <c r="T54" s="121"/>
      <c r="U54" s="883">
        <f t="shared" si="8"/>
        <v>653.75999999999988</v>
      </c>
      <c r="V54" s="74">
        <f t="shared" si="9"/>
        <v>144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2"/>
      <c r="F55" s="244">
        <f t="shared" si="11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10"/>
        <v>0</v>
      </c>
      <c r="Q55" s="882"/>
      <c r="R55" s="244">
        <f t="shared" si="12"/>
        <v>0</v>
      </c>
      <c r="S55" s="183"/>
      <c r="T55" s="121"/>
      <c r="U55" s="214">
        <f t="shared" si="8"/>
        <v>653.75999999999988</v>
      </c>
      <c r="V55" s="74">
        <f t="shared" si="9"/>
        <v>144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2"/>
      <c r="F56" s="244">
        <f t="shared" si="11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10"/>
        <v>0</v>
      </c>
      <c r="Q56" s="882"/>
      <c r="R56" s="244">
        <f t="shared" si="12"/>
        <v>0</v>
      </c>
      <c r="S56" s="183"/>
      <c r="T56" s="121"/>
      <c r="U56" s="214">
        <f t="shared" si="8"/>
        <v>653.75999999999988</v>
      </c>
      <c r="V56" s="74">
        <f t="shared" si="9"/>
        <v>144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2"/>
      <c r="F57" s="244">
        <f t="shared" si="11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10"/>
        <v>0</v>
      </c>
      <c r="Q57" s="882"/>
      <c r="R57" s="244">
        <f t="shared" si="12"/>
        <v>0</v>
      </c>
      <c r="S57" s="183"/>
      <c r="T57" s="121"/>
      <c r="U57" s="214">
        <f t="shared" si="8"/>
        <v>653.75999999999988</v>
      </c>
      <c r="V57" s="74">
        <f t="shared" si="9"/>
        <v>144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2"/>
      <c r="F58" s="244">
        <f t="shared" si="11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10"/>
        <v>0</v>
      </c>
      <c r="Q58" s="882"/>
      <c r="R58" s="244">
        <f t="shared" si="12"/>
        <v>0</v>
      </c>
      <c r="S58" s="183"/>
      <c r="T58" s="121"/>
      <c r="U58" s="214">
        <f t="shared" si="8"/>
        <v>653.75999999999988</v>
      </c>
      <c r="V58" s="74">
        <f t="shared" si="9"/>
        <v>144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2"/>
      <c r="F59" s="244">
        <f t="shared" si="11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10"/>
        <v>0</v>
      </c>
      <c r="Q59" s="882"/>
      <c r="R59" s="244">
        <f t="shared" si="12"/>
        <v>0</v>
      </c>
      <c r="S59" s="183"/>
      <c r="T59" s="121"/>
      <c r="U59" s="214">
        <f t="shared" si="8"/>
        <v>653.75999999999988</v>
      </c>
      <c r="V59" s="74">
        <f t="shared" si="9"/>
        <v>144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2"/>
      <c r="F60" s="244">
        <f t="shared" si="11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10"/>
        <v>0</v>
      </c>
      <c r="Q60" s="882"/>
      <c r="R60" s="244">
        <f t="shared" si="12"/>
        <v>0</v>
      </c>
      <c r="S60" s="183"/>
      <c r="T60" s="121"/>
      <c r="U60" s="214">
        <f t="shared" si="8"/>
        <v>653.75999999999988</v>
      </c>
      <c r="V60" s="74">
        <f t="shared" si="9"/>
        <v>144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4"/>
      <c r="F61" s="244">
        <f t="shared" si="11"/>
        <v>0</v>
      </c>
      <c r="G61" s="763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10"/>
        <v>0</v>
      </c>
      <c r="Q61" s="764"/>
      <c r="R61" s="244">
        <f t="shared" si="12"/>
        <v>0</v>
      </c>
      <c r="S61" s="763"/>
      <c r="T61" s="186"/>
      <c r="U61" s="214">
        <f t="shared" si="8"/>
        <v>653.75999999999988</v>
      </c>
      <c r="V61" s="74">
        <f t="shared" si="9"/>
        <v>144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4"/>
      <c r="F62" s="244">
        <f t="shared" si="11"/>
        <v>0</v>
      </c>
      <c r="G62" s="763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10"/>
        <v>0</v>
      </c>
      <c r="Q62" s="764"/>
      <c r="R62" s="244">
        <f t="shared" si="12"/>
        <v>0</v>
      </c>
      <c r="S62" s="763"/>
      <c r="T62" s="186"/>
      <c r="U62" s="214">
        <f t="shared" si="8"/>
        <v>653.75999999999988</v>
      </c>
      <c r="V62" s="74">
        <f t="shared" si="9"/>
        <v>144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4"/>
      <c r="F63" s="244">
        <f t="shared" si="11"/>
        <v>0</v>
      </c>
      <c r="G63" s="763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10"/>
        <v>0</v>
      </c>
      <c r="Q63" s="764"/>
      <c r="R63" s="244">
        <f t="shared" si="12"/>
        <v>0</v>
      </c>
      <c r="S63" s="763"/>
      <c r="T63" s="186"/>
      <c r="U63" s="214">
        <f t="shared" si="8"/>
        <v>653.75999999999988</v>
      </c>
      <c r="V63" s="74">
        <f t="shared" si="9"/>
        <v>144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4"/>
      <c r="F64" s="244">
        <f t="shared" si="11"/>
        <v>0</v>
      </c>
      <c r="G64" s="763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10"/>
        <v>0</v>
      </c>
      <c r="Q64" s="764"/>
      <c r="R64" s="244">
        <f t="shared" si="12"/>
        <v>0</v>
      </c>
      <c r="S64" s="763"/>
      <c r="T64" s="186"/>
      <c r="U64" s="214">
        <f t="shared" si="8"/>
        <v>653.75999999999988</v>
      </c>
      <c r="V64" s="74">
        <f t="shared" si="9"/>
        <v>144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4"/>
      <c r="F65" s="244">
        <f t="shared" si="11"/>
        <v>0</v>
      </c>
      <c r="G65" s="763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10"/>
        <v>0</v>
      </c>
      <c r="Q65" s="764"/>
      <c r="R65" s="244">
        <f t="shared" si="12"/>
        <v>0</v>
      </c>
      <c r="S65" s="763"/>
      <c r="T65" s="186"/>
      <c r="U65" s="214">
        <f t="shared" si="8"/>
        <v>653.75999999999988</v>
      </c>
      <c r="V65" s="74">
        <f t="shared" si="9"/>
        <v>144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4"/>
      <c r="F66" s="244">
        <f t="shared" si="11"/>
        <v>0</v>
      </c>
      <c r="G66" s="763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10"/>
        <v>0</v>
      </c>
      <c r="Q66" s="764"/>
      <c r="R66" s="244">
        <f t="shared" si="12"/>
        <v>0</v>
      </c>
      <c r="S66" s="763"/>
      <c r="T66" s="186"/>
      <c r="U66" s="214">
        <f t="shared" si="8"/>
        <v>653.75999999999988</v>
      </c>
      <c r="V66" s="74">
        <f t="shared" si="9"/>
        <v>144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4"/>
      <c r="F67" s="244">
        <f t="shared" si="11"/>
        <v>0</v>
      </c>
      <c r="G67" s="763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10"/>
        <v>0</v>
      </c>
      <c r="Q67" s="764"/>
      <c r="R67" s="244">
        <f t="shared" si="12"/>
        <v>0</v>
      </c>
      <c r="S67" s="763"/>
      <c r="T67" s="186"/>
      <c r="U67" s="214">
        <f t="shared" si="8"/>
        <v>653.75999999999988</v>
      </c>
      <c r="V67" s="74">
        <f t="shared" si="9"/>
        <v>144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4"/>
      <c r="F68" s="762">
        <f t="shared" si="11"/>
        <v>0</v>
      </c>
      <c r="G68" s="763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10"/>
        <v>0</v>
      </c>
      <c r="Q68" s="764"/>
      <c r="R68" s="762">
        <f t="shared" si="12"/>
        <v>0</v>
      </c>
      <c r="S68" s="763"/>
      <c r="T68" s="186"/>
      <c r="U68" s="214">
        <f t="shared" si="8"/>
        <v>653.75999999999988</v>
      </c>
      <c r="V68" s="74">
        <f t="shared" si="9"/>
        <v>144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10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478</v>
      </c>
      <c r="D70" s="6">
        <f>SUM(D9:D69)</f>
        <v>2170.1200000000003</v>
      </c>
      <c r="E70" s="13"/>
      <c r="F70" s="6">
        <f>SUM(F9:F69)</f>
        <v>2170.1200000000003</v>
      </c>
      <c r="G70" s="31"/>
      <c r="H70" s="17"/>
      <c r="I70" s="136"/>
      <c r="J70" s="74"/>
      <c r="O70" s="15">
        <f>SUM(O9:O69)</f>
        <v>284</v>
      </c>
      <c r="P70" s="6">
        <f>SUM(P9:P69)</f>
        <v>1289.3600000000001</v>
      </c>
      <c r="Q70" s="13"/>
      <c r="R70" s="6">
        <f>SUM(R9:R69)</f>
        <v>1289.3600000000001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144</v>
      </c>
      <c r="Q72" s="40"/>
      <c r="R72" s="6"/>
      <c r="S72" s="31"/>
      <c r="T72" s="17"/>
      <c r="U72" s="136"/>
      <c r="V72" s="74"/>
    </row>
    <row r="73" spans="2:23" x14ac:dyDescent="0.25">
      <c r="C73" s="1171" t="s">
        <v>19</v>
      </c>
      <c r="D73" s="1172"/>
      <c r="E73" s="39">
        <f>E4+E5-F70+E6+E7</f>
        <v>0</v>
      </c>
      <c r="F73" s="6"/>
      <c r="G73" s="6"/>
      <c r="H73" s="17"/>
      <c r="I73" s="136"/>
      <c r="J73" s="74"/>
      <c r="O73" s="1171" t="s">
        <v>19</v>
      </c>
      <c r="P73" s="1172"/>
      <c r="Q73" s="39">
        <f>Q4+Q5-R70+Q6+Q7</f>
        <v>653.75999999999988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73" t="s">
        <v>19</v>
      </c>
      <c r="J7" s="1175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74"/>
      <c r="J8" s="1176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71" t="s">
        <v>19</v>
      </c>
      <c r="D64" s="117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L1" workbookViewId="0">
      <selection activeCell="L19" sqref="L1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8" t="s">
        <v>253</v>
      </c>
      <c r="B1" s="1138"/>
      <c r="C1" s="1138"/>
      <c r="D1" s="1138"/>
      <c r="E1" s="1138"/>
      <c r="F1" s="1138"/>
      <c r="G1" s="1138"/>
      <c r="H1" s="11">
        <v>1</v>
      </c>
      <c r="I1" s="136"/>
      <c r="J1" s="74"/>
      <c r="M1" s="1138" t="s">
        <v>253</v>
      </c>
      <c r="N1" s="1138"/>
      <c r="O1" s="1138"/>
      <c r="P1" s="1138"/>
      <c r="Q1" s="1138"/>
      <c r="R1" s="1138"/>
      <c r="S1" s="1138"/>
      <c r="T1" s="11">
        <v>1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77</v>
      </c>
      <c r="B5" s="1177" t="s">
        <v>363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77</v>
      </c>
      <c r="N5" s="1178" t="s">
        <v>362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177"/>
      <c r="C6" s="224"/>
      <c r="D6" s="160"/>
      <c r="E6" s="107"/>
      <c r="F6" s="74"/>
      <c r="I6" s="215"/>
      <c r="J6" s="74"/>
      <c r="N6" s="1178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531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531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531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70">
        <f>O10*N10</f>
        <v>0</v>
      </c>
      <c r="Q10" s="220"/>
      <c r="R10" s="70">
        <f t="shared" si="1"/>
        <v>0</v>
      </c>
      <c r="S10" s="71"/>
      <c r="T10" s="72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70">
        <f t="shared" ref="D11:D27" si="4">C11*B11</f>
        <v>0</v>
      </c>
      <c r="E11" s="220"/>
      <c r="F11" s="70">
        <f t="shared" si="0"/>
        <v>0</v>
      </c>
      <c r="G11" s="286"/>
      <c r="H11" s="287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70">
        <f t="shared" ref="P11:P27" si="7">O11*N11</f>
        <v>0</v>
      </c>
      <c r="Q11" s="220"/>
      <c r="R11" s="70">
        <f t="shared" si="1"/>
        <v>0</v>
      </c>
      <c r="S11" s="286"/>
      <c r="T11" s="287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70">
        <f t="shared" si="4"/>
        <v>0</v>
      </c>
      <c r="E12" s="220"/>
      <c r="F12" s="70">
        <f t="shared" si="0"/>
        <v>0</v>
      </c>
      <c r="G12" s="286"/>
      <c r="H12" s="287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70">
        <f t="shared" si="7"/>
        <v>0</v>
      </c>
      <c r="Q12" s="220"/>
      <c r="R12" s="70">
        <f t="shared" si="1"/>
        <v>0</v>
      </c>
      <c r="S12" s="286"/>
      <c r="T12" s="287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70">
        <f t="shared" si="4"/>
        <v>0</v>
      </c>
      <c r="E13" s="220"/>
      <c r="F13" s="70">
        <f t="shared" si="0"/>
        <v>0</v>
      </c>
      <c r="G13" s="286"/>
      <c r="H13" s="287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70">
        <f t="shared" si="7"/>
        <v>0</v>
      </c>
      <c r="Q13" s="220"/>
      <c r="R13" s="70">
        <f t="shared" si="1"/>
        <v>0</v>
      </c>
      <c r="S13" s="286"/>
      <c r="T13" s="287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70">
        <f t="shared" si="4"/>
        <v>0</v>
      </c>
      <c r="E14" s="220"/>
      <c r="F14" s="70">
        <f t="shared" si="0"/>
        <v>0</v>
      </c>
      <c r="G14" s="286"/>
      <c r="H14" s="287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70">
        <f t="shared" si="7"/>
        <v>0</v>
      </c>
      <c r="Q14" s="220"/>
      <c r="R14" s="70">
        <f t="shared" si="1"/>
        <v>0</v>
      </c>
      <c r="S14" s="286"/>
      <c r="T14" s="287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70">
        <f t="shared" si="4"/>
        <v>0</v>
      </c>
      <c r="E15" s="140"/>
      <c r="F15" s="70">
        <f t="shared" si="0"/>
        <v>0</v>
      </c>
      <c r="G15" s="286"/>
      <c r="H15" s="287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70">
        <f t="shared" si="7"/>
        <v>0</v>
      </c>
      <c r="Q15" s="140"/>
      <c r="R15" s="70">
        <f t="shared" si="1"/>
        <v>0</v>
      </c>
      <c r="S15" s="286"/>
      <c r="T15" s="287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70">
        <f t="shared" si="4"/>
        <v>0</v>
      </c>
      <c r="E16" s="220"/>
      <c r="F16" s="70">
        <f t="shared" si="0"/>
        <v>0</v>
      </c>
      <c r="G16" s="286"/>
      <c r="H16" s="287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70">
        <f t="shared" si="7"/>
        <v>0</v>
      </c>
      <c r="Q16" s="220"/>
      <c r="R16" s="70">
        <f t="shared" si="1"/>
        <v>0</v>
      </c>
      <c r="S16" s="286"/>
      <c r="T16" s="287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70">
        <f t="shared" si="4"/>
        <v>0</v>
      </c>
      <c r="E17" s="220"/>
      <c r="F17" s="70">
        <f t="shared" si="0"/>
        <v>0</v>
      </c>
      <c r="G17" s="286"/>
      <c r="H17" s="287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70">
        <f t="shared" si="7"/>
        <v>0</v>
      </c>
      <c r="Q17" s="220"/>
      <c r="R17" s="70">
        <f t="shared" si="1"/>
        <v>0</v>
      </c>
      <c r="S17" s="286"/>
      <c r="T17" s="287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70">
        <f t="shared" si="4"/>
        <v>0</v>
      </c>
      <c r="E18" s="220"/>
      <c r="F18" s="70">
        <f t="shared" si="0"/>
        <v>0</v>
      </c>
      <c r="G18" s="286"/>
      <c r="H18" s="287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70">
        <f t="shared" si="7"/>
        <v>0</v>
      </c>
      <c r="Q18" s="220"/>
      <c r="R18" s="70">
        <f t="shared" si="1"/>
        <v>0</v>
      </c>
      <c r="S18" s="286"/>
      <c r="T18" s="287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70">
        <f t="shared" si="4"/>
        <v>0</v>
      </c>
      <c r="E19" s="220"/>
      <c r="F19" s="70">
        <f t="shared" si="0"/>
        <v>0</v>
      </c>
      <c r="G19" s="286"/>
      <c r="H19" s="287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1013">
        <f t="shared" ref="D28:D69" si="10">C28*B28</f>
        <v>0</v>
      </c>
      <c r="E28" s="1015"/>
      <c r="F28" s="1013">
        <f t="shared" si="0"/>
        <v>0</v>
      </c>
      <c r="G28" s="1014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1013">
        <f t="shared" ref="P28:P69" si="11">O28*N28</f>
        <v>0</v>
      </c>
      <c r="Q28" s="1015"/>
      <c r="R28" s="1013">
        <f t="shared" si="1"/>
        <v>0</v>
      </c>
      <c r="S28" s="1014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1013">
        <f t="shared" si="10"/>
        <v>0</v>
      </c>
      <c r="E29" s="1015"/>
      <c r="F29" s="1013">
        <f t="shared" si="0"/>
        <v>0</v>
      </c>
      <c r="G29" s="1014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1013">
        <f t="shared" si="11"/>
        <v>0</v>
      </c>
      <c r="Q29" s="1015"/>
      <c r="R29" s="1013">
        <f t="shared" si="1"/>
        <v>0</v>
      </c>
      <c r="S29" s="1014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1013">
        <f t="shared" si="10"/>
        <v>0</v>
      </c>
      <c r="E30" s="1015"/>
      <c r="F30" s="1013">
        <f t="shared" si="0"/>
        <v>0</v>
      </c>
      <c r="G30" s="1014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1013">
        <f t="shared" si="11"/>
        <v>0</v>
      </c>
      <c r="Q30" s="1015"/>
      <c r="R30" s="1013">
        <f t="shared" si="1"/>
        <v>0</v>
      </c>
      <c r="S30" s="1014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1013">
        <f t="shared" si="10"/>
        <v>0</v>
      </c>
      <c r="E31" s="1015"/>
      <c r="F31" s="1013">
        <f t="shared" si="0"/>
        <v>0</v>
      </c>
      <c r="G31" s="1014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1013">
        <f t="shared" si="11"/>
        <v>0</v>
      </c>
      <c r="Q31" s="1015"/>
      <c r="R31" s="1013">
        <f t="shared" si="1"/>
        <v>0</v>
      </c>
      <c r="S31" s="1014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1013">
        <f t="shared" si="10"/>
        <v>0</v>
      </c>
      <c r="E32" s="1015"/>
      <c r="F32" s="1013">
        <f>D32</f>
        <v>0</v>
      </c>
      <c r="G32" s="1014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1013">
        <f t="shared" si="11"/>
        <v>0</v>
      </c>
      <c r="Q32" s="1015"/>
      <c r="R32" s="1013">
        <f>P32</f>
        <v>0</v>
      </c>
      <c r="S32" s="1014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1013">
        <f t="shared" si="10"/>
        <v>0</v>
      </c>
      <c r="E33" s="1016"/>
      <c r="F33" s="1013">
        <f>D33</f>
        <v>0</v>
      </c>
      <c r="G33" s="1014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1013">
        <f t="shared" si="11"/>
        <v>0</v>
      </c>
      <c r="Q33" s="1016"/>
      <c r="R33" s="1013">
        <f>P33</f>
        <v>0</v>
      </c>
      <c r="S33" s="1014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1013">
        <f t="shared" si="10"/>
        <v>0</v>
      </c>
      <c r="E34" s="1017"/>
      <c r="F34" s="1013">
        <f t="shared" ref="F34:F69" si="12">D34</f>
        <v>0</v>
      </c>
      <c r="G34" s="1014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1013">
        <f t="shared" si="11"/>
        <v>0</v>
      </c>
      <c r="Q34" s="1017"/>
      <c r="R34" s="1013">
        <f t="shared" ref="R34:R69" si="13">P34</f>
        <v>0</v>
      </c>
      <c r="S34" s="1014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1013">
        <f t="shared" si="10"/>
        <v>0</v>
      </c>
      <c r="E35" s="1017"/>
      <c r="F35" s="1013">
        <f t="shared" si="12"/>
        <v>0</v>
      </c>
      <c r="G35" s="1014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1013">
        <f t="shared" si="11"/>
        <v>0</v>
      </c>
      <c r="Q35" s="1017"/>
      <c r="R35" s="1013">
        <f t="shared" si="13"/>
        <v>0</v>
      </c>
      <c r="S35" s="1014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1013">
        <f t="shared" si="10"/>
        <v>0</v>
      </c>
      <c r="E36" s="1017"/>
      <c r="F36" s="1013">
        <f t="shared" si="12"/>
        <v>0</v>
      </c>
      <c r="G36" s="1014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1013">
        <f t="shared" si="11"/>
        <v>0</v>
      </c>
      <c r="Q36" s="1017"/>
      <c r="R36" s="1013">
        <f t="shared" si="13"/>
        <v>0</v>
      </c>
      <c r="S36" s="1014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1013">
        <f t="shared" si="10"/>
        <v>0</v>
      </c>
      <c r="E37" s="1017"/>
      <c r="F37" s="1013">
        <f t="shared" si="12"/>
        <v>0</v>
      </c>
      <c r="G37" s="1014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1013">
        <f t="shared" si="11"/>
        <v>0</v>
      </c>
      <c r="Q37" s="1017"/>
      <c r="R37" s="1013">
        <f t="shared" si="13"/>
        <v>0</v>
      </c>
      <c r="S37" s="1014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1013">
        <f t="shared" si="10"/>
        <v>0</v>
      </c>
      <c r="E38" s="1015"/>
      <c r="F38" s="1013">
        <f t="shared" si="12"/>
        <v>0</v>
      </c>
      <c r="G38" s="1014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1013">
        <f t="shared" si="11"/>
        <v>0</v>
      </c>
      <c r="Q38" s="1015"/>
      <c r="R38" s="1013">
        <f t="shared" si="13"/>
        <v>0</v>
      </c>
      <c r="S38" s="1014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1013">
        <f t="shared" si="10"/>
        <v>0</v>
      </c>
      <c r="E39" s="1015"/>
      <c r="F39" s="1013">
        <f t="shared" si="12"/>
        <v>0</v>
      </c>
      <c r="G39" s="1014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1013">
        <f t="shared" si="11"/>
        <v>0</v>
      </c>
      <c r="Q39" s="1015"/>
      <c r="R39" s="1013">
        <f t="shared" si="13"/>
        <v>0</v>
      </c>
      <c r="S39" s="1014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1013">
        <f t="shared" si="10"/>
        <v>0</v>
      </c>
      <c r="E40" s="1015"/>
      <c r="F40" s="1013">
        <f t="shared" si="12"/>
        <v>0</v>
      </c>
      <c r="G40" s="1014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1013">
        <f t="shared" si="11"/>
        <v>0</v>
      </c>
      <c r="Q40" s="1015"/>
      <c r="R40" s="1013">
        <f t="shared" si="13"/>
        <v>0</v>
      </c>
      <c r="S40" s="1014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1013">
        <f t="shared" si="10"/>
        <v>0</v>
      </c>
      <c r="E41" s="1015"/>
      <c r="F41" s="1013">
        <f t="shared" si="12"/>
        <v>0</v>
      </c>
      <c r="G41" s="1014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1013">
        <f t="shared" si="11"/>
        <v>0</v>
      </c>
      <c r="Q41" s="1015"/>
      <c r="R41" s="1013">
        <f t="shared" si="13"/>
        <v>0</v>
      </c>
      <c r="S41" s="1014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1013">
        <f t="shared" si="10"/>
        <v>0</v>
      </c>
      <c r="E42" s="1015"/>
      <c r="F42" s="1013">
        <f t="shared" si="12"/>
        <v>0</v>
      </c>
      <c r="G42" s="1014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1013">
        <f t="shared" si="11"/>
        <v>0</v>
      </c>
      <c r="Q42" s="1015"/>
      <c r="R42" s="1013">
        <f t="shared" si="13"/>
        <v>0</v>
      </c>
      <c r="S42" s="1014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1013">
        <f t="shared" si="10"/>
        <v>0</v>
      </c>
      <c r="E43" s="1015"/>
      <c r="F43" s="1013">
        <f t="shared" si="12"/>
        <v>0</v>
      </c>
      <c r="G43" s="1014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1013">
        <f t="shared" si="11"/>
        <v>0</v>
      </c>
      <c r="Q43" s="1015"/>
      <c r="R43" s="1013">
        <f t="shared" si="13"/>
        <v>0</v>
      </c>
      <c r="S43" s="1014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1013">
        <f t="shared" si="10"/>
        <v>0</v>
      </c>
      <c r="E44" s="1015"/>
      <c r="F44" s="1013">
        <f t="shared" si="12"/>
        <v>0</v>
      </c>
      <c r="G44" s="1014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1013">
        <f t="shared" si="11"/>
        <v>0</v>
      </c>
      <c r="Q44" s="1015"/>
      <c r="R44" s="1013">
        <f t="shared" si="13"/>
        <v>0</v>
      </c>
      <c r="S44" s="1014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1013">
        <f t="shared" si="10"/>
        <v>0</v>
      </c>
      <c r="E45" s="1015"/>
      <c r="F45" s="1013">
        <f t="shared" si="12"/>
        <v>0</v>
      </c>
      <c r="G45" s="1014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1013">
        <f t="shared" si="11"/>
        <v>0</v>
      </c>
      <c r="Q45" s="1015"/>
      <c r="R45" s="1013">
        <f t="shared" si="13"/>
        <v>0</v>
      </c>
      <c r="S45" s="1014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1013">
        <f t="shared" si="10"/>
        <v>0</v>
      </c>
      <c r="E46" s="1015"/>
      <c r="F46" s="1013">
        <f t="shared" si="12"/>
        <v>0</v>
      </c>
      <c r="G46" s="1014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1013">
        <f t="shared" si="11"/>
        <v>0</v>
      </c>
      <c r="Q46" s="1015"/>
      <c r="R46" s="1013">
        <f t="shared" si="13"/>
        <v>0</v>
      </c>
      <c r="S46" s="1014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1013">
        <f t="shared" si="10"/>
        <v>0</v>
      </c>
      <c r="E47" s="1015"/>
      <c r="F47" s="1013">
        <f t="shared" si="12"/>
        <v>0</v>
      </c>
      <c r="G47" s="1014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1013">
        <f t="shared" si="11"/>
        <v>0</v>
      </c>
      <c r="Q47" s="1015"/>
      <c r="R47" s="1013">
        <f t="shared" si="13"/>
        <v>0</v>
      </c>
      <c r="S47" s="1014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1013">
        <f t="shared" si="10"/>
        <v>0</v>
      </c>
      <c r="E48" s="1015"/>
      <c r="F48" s="1013">
        <f t="shared" si="12"/>
        <v>0</v>
      </c>
      <c r="G48" s="1014"/>
      <c r="H48" s="217"/>
      <c r="I48" s="883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1013">
        <f t="shared" si="11"/>
        <v>0</v>
      </c>
      <c r="Q48" s="1015"/>
      <c r="R48" s="1013">
        <f t="shared" si="13"/>
        <v>0</v>
      </c>
      <c r="S48" s="1014"/>
      <c r="T48" s="217"/>
      <c r="U48" s="883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82"/>
      <c r="F49" s="244">
        <f t="shared" si="12"/>
        <v>0</v>
      </c>
      <c r="G49" s="183"/>
      <c r="H49" s="121"/>
      <c r="I49" s="883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82"/>
      <c r="R49" s="244">
        <f t="shared" si="13"/>
        <v>0</v>
      </c>
      <c r="S49" s="183"/>
      <c r="T49" s="121"/>
      <c r="U49" s="883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82"/>
      <c r="F50" s="244">
        <f t="shared" si="12"/>
        <v>0</v>
      </c>
      <c r="G50" s="183"/>
      <c r="H50" s="121"/>
      <c r="I50" s="883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82"/>
      <c r="R50" s="244">
        <f t="shared" si="13"/>
        <v>0</v>
      </c>
      <c r="S50" s="183"/>
      <c r="T50" s="121"/>
      <c r="U50" s="883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82"/>
      <c r="F51" s="244">
        <f t="shared" si="12"/>
        <v>0</v>
      </c>
      <c r="G51" s="183"/>
      <c r="H51" s="121"/>
      <c r="I51" s="883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82"/>
      <c r="R51" s="244">
        <f t="shared" si="13"/>
        <v>0</v>
      </c>
      <c r="S51" s="183"/>
      <c r="T51" s="121"/>
      <c r="U51" s="883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82"/>
      <c r="F52" s="244">
        <f t="shared" si="12"/>
        <v>0</v>
      </c>
      <c r="G52" s="183"/>
      <c r="H52" s="121"/>
      <c r="I52" s="883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82"/>
      <c r="R52" s="244">
        <f t="shared" si="13"/>
        <v>0</v>
      </c>
      <c r="S52" s="183"/>
      <c r="T52" s="121"/>
      <c r="U52" s="883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82"/>
      <c r="F53" s="244">
        <f t="shared" si="12"/>
        <v>0</v>
      </c>
      <c r="G53" s="183"/>
      <c r="H53" s="121"/>
      <c r="I53" s="883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82"/>
      <c r="R53" s="244">
        <f t="shared" si="13"/>
        <v>0</v>
      </c>
      <c r="S53" s="183"/>
      <c r="T53" s="121"/>
      <c r="U53" s="883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82"/>
      <c r="F54" s="244">
        <f t="shared" si="12"/>
        <v>0</v>
      </c>
      <c r="G54" s="183"/>
      <c r="H54" s="121"/>
      <c r="I54" s="883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82"/>
      <c r="R54" s="244">
        <f t="shared" si="13"/>
        <v>0</v>
      </c>
      <c r="S54" s="183"/>
      <c r="T54" s="121"/>
      <c r="U54" s="883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82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82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82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82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82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82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82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82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82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82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82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82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4"/>
      <c r="F61" s="244">
        <f t="shared" si="12"/>
        <v>0</v>
      </c>
      <c r="G61" s="763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4"/>
      <c r="R61" s="244">
        <f t="shared" si="13"/>
        <v>0</v>
      </c>
      <c r="S61" s="763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4"/>
      <c r="F62" s="244">
        <f t="shared" si="12"/>
        <v>0</v>
      </c>
      <c r="G62" s="763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4"/>
      <c r="R62" s="244">
        <f t="shared" si="13"/>
        <v>0</v>
      </c>
      <c r="S62" s="763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4"/>
      <c r="F63" s="244">
        <f t="shared" si="12"/>
        <v>0</v>
      </c>
      <c r="G63" s="763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4"/>
      <c r="R63" s="244">
        <f t="shared" si="13"/>
        <v>0</v>
      </c>
      <c r="S63" s="763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4"/>
      <c r="F64" s="244">
        <f t="shared" si="12"/>
        <v>0</v>
      </c>
      <c r="G64" s="763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4"/>
      <c r="R64" s="244">
        <f t="shared" si="13"/>
        <v>0</v>
      </c>
      <c r="S64" s="763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4"/>
      <c r="F65" s="244">
        <f t="shared" si="12"/>
        <v>0</v>
      </c>
      <c r="G65" s="763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4"/>
      <c r="R65" s="244">
        <f t="shared" si="13"/>
        <v>0</v>
      </c>
      <c r="S65" s="763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4"/>
      <c r="F66" s="244">
        <f t="shared" si="12"/>
        <v>0</v>
      </c>
      <c r="G66" s="763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4"/>
      <c r="R66" s="244">
        <f t="shared" si="13"/>
        <v>0</v>
      </c>
      <c r="S66" s="763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4"/>
      <c r="F67" s="244">
        <f t="shared" si="12"/>
        <v>0</v>
      </c>
      <c r="G67" s="763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4"/>
      <c r="R67" s="244">
        <f t="shared" si="13"/>
        <v>0</v>
      </c>
      <c r="S67" s="763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4"/>
      <c r="F68" s="762">
        <f t="shared" si="12"/>
        <v>0</v>
      </c>
      <c r="G68" s="763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4"/>
      <c r="R68" s="762">
        <f t="shared" si="13"/>
        <v>0</v>
      </c>
      <c r="S68" s="763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171" t="s">
        <v>19</v>
      </c>
      <c r="D73" s="1172"/>
      <c r="E73" s="39">
        <f>E4+E5-F70+E6+E7</f>
        <v>30</v>
      </c>
      <c r="F73" s="6"/>
      <c r="G73" s="6"/>
      <c r="H73" s="17"/>
      <c r="I73" s="136"/>
      <c r="J73" s="74"/>
      <c r="O73" s="1171" t="s">
        <v>19</v>
      </c>
      <c r="P73" s="1172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79"/>
      <c r="B1" s="1179"/>
      <c r="C1" s="1179"/>
      <c r="D1" s="1179"/>
      <c r="E1" s="1179"/>
      <c r="F1" s="1179"/>
      <c r="G1" s="1179"/>
      <c r="H1" s="100">
        <v>1</v>
      </c>
    </row>
    <row r="2" spans="1:11" ht="15.75" thickBot="1" x14ac:dyDescent="0.3">
      <c r="B2" s="729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84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85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1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1"/>
      <c r="B7" s="461"/>
      <c r="C7" s="315"/>
      <c r="D7" s="473"/>
      <c r="E7" s="370"/>
      <c r="F7" s="341"/>
      <c r="G7" s="263"/>
      <c r="H7" s="260"/>
      <c r="I7" s="804"/>
      <c r="J7" s="595"/>
    </row>
    <row r="8" spans="1:11" ht="16.5" customHeight="1" thickTop="1" thickBot="1" x14ac:dyDescent="0.3">
      <c r="A8" s="260"/>
      <c r="B8" s="730"/>
      <c r="C8" s="315"/>
      <c r="D8" s="336"/>
      <c r="E8" s="471"/>
      <c r="F8" s="472"/>
      <c r="G8" s="263"/>
      <c r="H8" s="260"/>
      <c r="I8" s="1180" t="s">
        <v>50</v>
      </c>
      <c r="J8" s="118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5" t="s">
        <v>15</v>
      </c>
      <c r="H9" s="806"/>
      <c r="I9" s="1181"/>
      <c r="J9" s="1183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47"/>
      <c r="E12" s="932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47">
        <v>0</v>
      </c>
      <c r="E13" s="933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47">
        <v>0</v>
      </c>
      <c r="E14" s="933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47">
        <v>0</v>
      </c>
      <c r="E15" s="933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47">
        <v>0</v>
      </c>
      <c r="E16" s="932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47">
        <v>0</v>
      </c>
      <c r="E17" s="933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47">
        <v>0</v>
      </c>
      <c r="E18" s="933"/>
      <c r="F18" s="244">
        <f t="shared" si="0"/>
        <v>0</v>
      </c>
      <c r="G18" s="948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47">
        <v>0</v>
      </c>
      <c r="E19" s="933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47">
        <v>0</v>
      </c>
      <c r="E20" s="932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47">
        <v>0</v>
      </c>
      <c r="E21" s="932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64" t="s">
        <v>11</v>
      </c>
      <c r="D40" s="1165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8" t="s">
        <v>253</v>
      </c>
      <c r="B1" s="1138"/>
      <c r="C1" s="1138"/>
      <c r="D1" s="1138"/>
      <c r="E1" s="1138"/>
      <c r="F1" s="1138"/>
      <c r="G1" s="113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88" t="s">
        <v>67</v>
      </c>
      <c r="B5" s="1190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189"/>
      <c r="B6" s="1191"/>
      <c r="C6" s="267"/>
      <c r="D6" s="336"/>
      <c r="E6" s="340"/>
      <c r="F6" s="341"/>
      <c r="G6" s="260"/>
      <c r="I6" s="1192" t="s">
        <v>3</v>
      </c>
      <c r="J6" s="118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3"/>
      <c r="J7" s="1187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413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416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442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467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477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486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450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511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514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2" t="s">
        <v>524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530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532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536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64" t="s">
        <v>11</v>
      </c>
      <c r="D47" s="1165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8"/>
      <c r="B1" s="1138"/>
      <c r="C1" s="1138"/>
      <c r="D1" s="1138"/>
      <c r="E1" s="1138"/>
      <c r="F1" s="1138"/>
      <c r="G1" s="113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60"/>
      <c r="B5" s="1190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61"/>
      <c r="B6" s="1191"/>
      <c r="C6" s="267"/>
      <c r="D6" s="336"/>
      <c r="E6" s="340"/>
      <c r="F6" s="341"/>
      <c r="G6" s="260"/>
      <c r="I6" s="1192" t="s">
        <v>3</v>
      </c>
      <c r="J6" s="118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3"/>
      <c r="J7" s="1187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64" t="s">
        <v>11</v>
      </c>
      <c r="D33" s="1165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workbookViewId="0">
      <pane ySplit="8" topLeftCell="A9" activePane="bottomLeft" state="frozen"/>
      <selection pane="bottomLeft" activeCell="A13" sqref="A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142" t="s">
        <v>273</v>
      </c>
      <c r="B1" s="1142"/>
      <c r="C1" s="1142"/>
      <c r="D1" s="1142"/>
      <c r="E1" s="1142"/>
      <c r="F1" s="1142"/>
      <c r="G1" s="1142"/>
      <c r="H1" s="100" t="s">
        <v>286</v>
      </c>
      <c r="L1" s="1142" t="str">
        <f>A1</f>
        <v>INVENTARIO    DEL MES DE   AGOSTO     2021</v>
      </c>
      <c r="M1" s="1142"/>
      <c r="N1" s="1142"/>
      <c r="O1" s="1142"/>
      <c r="P1" s="1142"/>
      <c r="Q1" s="1142"/>
      <c r="R1" s="1142"/>
      <c r="S1" s="100" t="s">
        <v>287</v>
      </c>
      <c r="W1" s="1138" t="s">
        <v>253</v>
      </c>
      <c r="X1" s="1138"/>
      <c r="Y1" s="1138"/>
      <c r="Z1" s="1138"/>
      <c r="AA1" s="1138"/>
      <c r="AB1" s="1138"/>
      <c r="AC1" s="1138"/>
      <c r="AD1" s="1031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94" t="s">
        <v>67</v>
      </c>
      <c r="B5" s="1195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94" t="s">
        <v>67</v>
      </c>
      <c r="M5" s="1195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94" t="s">
        <v>67</v>
      </c>
      <c r="X5" s="1200" t="s">
        <v>288</v>
      </c>
      <c r="Y5" s="510">
        <v>52</v>
      </c>
      <c r="Z5" s="268">
        <v>44448</v>
      </c>
      <c r="AA5" s="204">
        <v>3014.16</v>
      </c>
      <c r="AB5" s="187">
        <v>4</v>
      </c>
      <c r="AC5" s="5">
        <f>AB45</f>
        <v>3014.16</v>
      </c>
    </row>
    <row r="6" spans="1:32" ht="16.5" customHeight="1" thickBot="1" x14ac:dyDescent="0.3">
      <c r="A6" s="1194"/>
      <c r="B6" s="1195"/>
      <c r="C6" s="510"/>
      <c r="D6" s="268"/>
      <c r="E6" s="580"/>
      <c r="F6" s="150"/>
      <c r="G6" s="327"/>
      <c r="H6" s="59">
        <f>E4+E5+E6+E7-G5</f>
        <v>1031.04</v>
      </c>
      <c r="L6" s="1194"/>
      <c r="M6" s="1195"/>
      <c r="N6" s="510"/>
      <c r="O6" s="268"/>
      <c r="P6" s="580">
        <v>-4.04</v>
      </c>
      <c r="Q6" s="150"/>
      <c r="R6" s="327"/>
      <c r="S6" s="59">
        <f>P4+P5+P6+P7-R5</f>
        <v>1000.33</v>
      </c>
      <c r="W6" s="1194"/>
      <c r="X6" s="1200"/>
      <c r="Y6" s="510"/>
      <c r="Z6" s="268"/>
      <c r="AA6" s="580"/>
      <c r="AB6" s="150"/>
      <c r="AC6" s="327"/>
      <c r="AD6" s="59">
        <f>AA4+AA5+AA6+AA7-AC5</f>
        <v>0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98" t="s">
        <v>3</v>
      </c>
      <c r="J7" s="1196" t="s">
        <v>4</v>
      </c>
      <c r="L7" s="311"/>
      <c r="M7" s="930"/>
      <c r="N7" s="510"/>
      <c r="O7" s="268"/>
      <c r="P7" s="580"/>
      <c r="Q7" s="150"/>
      <c r="R7" s="260"/>
      <c r="T7" s="1198" t="s">
        <v>3</v>
      </c>
      <c r="U7" s="1196" t="s">
        <v>4</v>
      </c>
      <c r="W7" s="311"/>
      <c r="X7" s="1027"/>
      <c r="Y7" s="510"/>
      <c r="Z7" s="268"/>
      <c r="AA7" s="580"/>
      <c r="AB7" s="150"/>
      <c r="AC7" s="260"/>
      <c r="AE7" s="1198" t="s">
        <v>3</v>
      </c>
      <c r="AF7" s="1196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99"/>
      <c r="J8" s="1197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99"/>
      <c r="U8" s="1197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99"/>
      <c r="AF8" s="1197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793.2</v>
      </c>
      <c r="AA9" s="353">
        <v>44450</v>
      </c>
      <c r="AB9" s="70">
        <f t="shared" ref="AB9:AB44" si="3">Z9</f>
        <v>793.2</v>
      </c>
      <c r="AC9" s="286" t="s">
        <v>414</v>
      </c>
      <c r="AD9" s="287">
        <v>54</v>
      </c>
      <c r="AE9" s="280">
        <f>AA4+AA5-AB9</f>
        <v>2220.96</v>
      </c>
      <c r="AF9" s="254">
        <f>AB4+AB5+AB6+AB7-Y9</f>
        <v>3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1</v>
      </c>
      <c r="Z10" s="197">
        <v>723.8</v>
      </c>
      <c r="AA10" s="353">
        <v>44454</v>
      </c>
      <c r="AB10" s="285">
        <f t="shared" si="3"/>
        <v>723.8</v>
      </c>
      <c r="AC10" s="286" t="s">
        <v>440</v>
      </c>
      <c r="AD10" s="287">
        <v>54</v>
      </c>
      <c r="AE10" s="280">
        <f>AE9-AB10</f>
        <v>1497.16</v>
      </c>
      <c r="AF10" s="460">
        <f>AF9-Y10</f>
        <v>2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5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6">T10-Q11</f>
        <v>1004.37</v>
      </c>
      <c r="U11" s="460">
        <f>U10-N11</f>
        <v>40</v>
      </c>
      <c r="W11" s="206"/>
      <c r="X11" s="84"/>
      <c r="Y11" s="15">
        <v>1</v>
      </c>
      <c r="Z11" s="197">
        <v>760</v>
      </c>
      <c r="AA11" s="353">
        <v>44454</v>
      </c>
      <c r="AB11" s="285">
        <f t="shared" si="3"/>
        <v>760</v>
      </c>
      <c r="AC11" s="286" t="s">
        <v>440</v>
      </c>
      <c r="AD11" s="287">
        <v>54</v>
      </c>
      <c r="AE11" s="280">
        <f t="shared" ref="AE11:AE43" si="7">AE10-AB11</f>
        <v>737.16000000000008</v>
      </c>
      <c r="AF11" s="460">
        <f>AF10-Y11</f>
        <v>1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5"/>
        <v>1031.04</v>
      </c>
      <c r="J12" s="460">
        <f t="shared" ref="J12:J46" si="8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6"/>
        <v>1004.37</v>
      </c>
      <c r="U12" s="460">
        <f t="shared" ref="U12:U46" si="9">U11-N12</f>
        <v>40</v>
      </c>
      <c r="W12" s="83" t="s">
        <v>33</v>
      </c>
      <c r="X12" s="84"/>
      <c r="Y12" s="15">
        <v>1</v>
      </c>
      <c r="Z12" s="197">
        <v>741.2</v>
      </c>
      <c r="AA12" s="353">
        <v>44454</v>
      </c>
      <c r="AB12" s="285">
        <f t="shared" si="3"/>
        <v>741.2</v>
      </c>
      <c r="AC12" s="286" t="s">
        <v>443</v>
      </c>
      <c r="AD12" s="287">
        <v>54</v>
      </c>
      <c r="AE12" s="280">
        <f t="shared" si="7"/>
        <v>-4.0399999999999636</v>
      </c>
      <c r="AF12" s="460">
        <f t="shared" ref="AF12:AF46" si="10">AF11-Y12</f>
        <v>0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5"/>
        <v>1031.04</v>
      </c>
      <c r="J13" s="460">
        <f t="shared" si="8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6"/>
        <v>1004.37</v>
      </c>
      <c r="U13" s="460">
        <f t="shared" si="9"/>
        <v>40</v>
      </c>
      <c r="W13" s="74"/>
      <c r="X13" s="84"/>
      <c r="Y13" s="15"/>
      <c r="Z13" s="197">
        <f t="shared" ref="Z13:Z43" si="11">Y13*X13</f>
        <v>0</v>
      </c>
      <c r="AA13" s="353"/>
      <c r="AB13" s="285">
        <f t="shared" si="3"/>
        <v>0</v>
      </c>
      <c r="AC13" s="1073"/>
      <c r="AD13" s="1074"/>
      <c r="AE13" s="1041">
        <f t="shared" si="7"/>
        <v>-4.0399999999999636</v>
      </c>
      <c r="AF13" s="1075">
        <f t="shared" si="10"/>
        <v>0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5"/>
        <v>1031.04</v>
      </c>
      <c r="J14" s="460">
        <f t="shared" si="8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6"/>
        <v>1004.37</v>
      </c>
      <c r="U14" s="460">
        <f t="shared" si="9"/>
        <v>40</v>
      </c>
      <c r="W14" s="74"/>
      <c r="X14" s="84"/>
      <c r="Y14" s="15"/>
      <c r="Z14" s="197">
        <v>-4.04</v>
      </c>
      <c r="AA14" s="231"/>
      <c r="AB14" s="70">
        <f t="shared" si="3"/>
        <v>-4.04</v>
      </c>
      <c r="AC14" s="1073"/>
      <c r="AD14" s="1074"/>
      <c r="AE14" s="1041">
        <f t="shared" si="7"/>
        <v>3.6415315207705135E-14</v>
      </c>
      <c r="AF14" s="1075">
        <f t="shared" si="10"/>
        <v>0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5"/>
        <v>1031.04</v>
      </c>
      <c r="J15" s="460">
        <f t="shared" si="8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6"/>
        <v>1004.37</v>
      </c>
      <c r="U15" s="460">
        <f t="shared" si="9"/>
        <v>40</v>
      </c>
      <c r="X15" s="84"/>
      <c r="Y15" s="15"/>
      <c r="Z15" s="197">
        <f t="shared" si="11"/>
        <v>0</v>
      </c>
      <c r="AA15" s="353"/>
      <c r="AB15" s="70">
        <f t="shared" si="3"/>
        <v>0</v>
      </c>
      <c r="AC15" s="1073"/>
      <c r="AD15" s="1074"/>
      <c r="AE15" s="1041">
        <f t="shared" si="7"/>
        <v>3.6415315207705135E-14</v>
      </c>
      <c r="AF15" s="1075">
        <f t="shared" si="10"/>
        <v>0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5"/>
        <v>1031.04</v>
      </c>
      <c r="J16" s="460">
        <f t="shared" si="8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6"/>
        <v>1004.37</v>
      </c>
      <c r="U16" s="460">
        <f t="shared" si="9"/>
        <v>40</v>
      </c>
      <c r="X16" s="84"/>
      <c r="Y16" s="15"/>
      <c r="Z16" s="197">
        <f t="shared" si="11"/>
        <v>0</v>
      </c>
      <c r="AA16" s="353"/>
      <c r="AB16" s="70">
        <f t="shared" si="3"/>
        <v>0</v>
      </c>
      <c r="AC16" s="1073"/>
      <c r="AD16" s="1074"/>
      <c r="AE16" s="1041">
        <f t="shared" si="7"/>
        <v>3.6415315207705135E-14</v>
      </c>
      <c r="AF16" s="1075">
        <f t="shared" si="10"/>
        <v>0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5"/>
        <v>1031.04</v>
      </c>
      <c r="J17" s="460">
        <f t="shared" si="8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6"/>
        <v>1004.37</v>
      </c>
      <c r="U17" s="460">
        <f t="shared" si="9"/>
        <v>40</v>
      </c>
      <c r="W17" s="82"/>
      <c r="X17" s="84"/>
      <c r="Y17" s="15"/>
      <c r="Z17" s="197">
        <f t="shared" si="11"/>
        <v>0</v>
      </c>
      <c r="AA17" s="353"/>
      <c r="AB17" s="70">
        <f t="shared" si="3"/>
        <v>0</v>
      </c>
      <c r="AC17" s="1073"/>
      <c r="AD17" s="1074"/>
      <c r="AE17" s="1041">
        <f t="shared" si="7"/>
        <v>3.6415315207705135E-14</v>
      </c>
      <c r="AF17" s="1075">
        <f t="shared" si="10"/>
        <v>0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5"/>
        <v>1031.04</v>
      </c>
      <c r="J18" s="460">
        <f t="shared" si="8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6"/>
        <v>1004.37</v>
      </c>
      <c r="U18" s="460">
        <f t="shared" si="9"/>
        <v>40</v>
      </c>
      <c r="W18" s="84"/>
      <c r="X18" s="84"/>
      <c r="Y18" s="15"/>
      <c r="Z18" s="197">
        <f t="shared" si="11"/>
        <v>0</v>
      </c>
      <c r="AA18" s="353"/>
      <c r="AB18" s="70">
        <f t="shared" si="3"/>
        <v>0</v>
      </c>
      <c r="AC18" s="286"/>
      <c r="AD18" s="287"/>
      <c r="AE18" s="280">
        <f t="shared" si="7"/>
        <v>3.6415315207705135E-14</v>
      </c>
      <c r="AF18" s="460">
        <f t="shared" si="10"/>
        <v>0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5"/>
        <v>1031.04</v>
      </c>
      <c r="J19" s="460">
        <f t="shared" si="8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6"/>
        <v>1004.37</v>
      </c>
      <c r="U19" s="460">
        <f t="shared" si="9"/>
        <v>40</v>
      </c>
      <c r="W19" s="2"/>
      <c r="X19" s="84"/>
      <c r="Y19" s="15"/>
      <c r="Z19" s="197">
        <f t="shared" si="11"/>
        <v>0</v>
      </c>
      <c r="AA19" s="353"/>
      <c r="AB19" s="70">
        <f t="shared" si="3"/>
        <v>0</v>
      </c>
      <c r="AC19" s="286"/>
      <c r="AD19" s="287"/>
      <c r="AE19" s="280">
        <f t="shared" si="7"/>
        <v>3.6415315207705135E-14</v>
      </c>
      <c r="AF19" s="460">
        <f t="shared" si="10"/>
        <v>0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5"/>
        <v>1031.04</v>
      </c>
      <c r="J20" s="460">
        <f t="shared" si="8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6"/>
        <v>1004.37</v>
      </c>
      <c r="U20" s="460">
        <f t="shared" si="9"/>
        <v>40</v>
      </c>
      <c r="W20" s="2"/>
      <c r="X20" s="84"/>
      <c r="Y20" s="15"/>
      <c r="Z20" s="197">
        <f t="shared" si="11"/>
        <v>0</v>
      </c>
      <c r="AA20" s="353"/>
      <c r="AB20" s="70">
        <f t="shared" si="3"/>
        <v>0</v>
      </c>
      <c r="AC20" s="286"/>
      <c r="AD20" s="287"/>
      <c r="AE20" s="280">
        <f t="shared" si="7"/>
        <v>3.6415315207705135E-14</v>
      </c>
      <c r="AF20" s="460">
        <f t="shared" si="10"/>
        <v>0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5"/>
        <v>1031.04</v>
      </c>
      <c r="J21" s="460">
        <f t="shared" si="8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6"/>
        <v>1004.37</v>
      </c>
      <c r="U21" s="460">
        <f t="shared" si="9"/>
        <v>40</v>
      </c>
      <c r="W21" s="2"/>
      <c r="X21" s="84"/>
      <c r="Y21" s="15"/>
      <c r="Z21" s="197">
        <f t="shared" si="11"/>
        <v>0</v>
      </c>
      <c r="AA21" s="353"/>
      <c r="AB21" s="70">
        <f t="shared" si="3"/>
        <v>0</v>
      </c>
      <c r="AC21" s="286"/>
      <c r="AD21" s="287"/>
      <c r="AE21" s="280">
        <f t="shared" si="7"/>
        <v>3.6415315207705135E-14</v>
      </c>
      <c r="AF21" s="460">
        <f t="shared" si="10"/>
        <v>0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5"/>
        <v>1031.04</v>
      </c>
      <c r="J22" s="460">
        <f t="shared" si="8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6"/>
        <v>1004.37</v>
      </c>
      <c r="U22" s="460">
        <f t="shared" si="9"/>
        <v>40</v>
      </c>
      <c r="W22" s="2"/>
      <c r="X22" s="84"/>
      <c r="Y22" s="15"/>
      <c r="Z22" s="197">
        <f t="shared" si="11"/>
        <v>0</v>
      </c>
      <c r="AA22" s="353"/>
      <c r="AB22" s="70">
        <f t="shared" si="3"/>
        <v>0</v>
      </c>
      <c r="AC22" s="286"/>
      <c r="AD22" s="287"/>
      <c r="AE22" s="280">
        <f t="shared" si="7"/>
        <v>3.6415315207705135E-14</v>
      </c>
      <c r="AF22" s="460">
        <f t="shared" si="10"/>
        <v>0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5"/>
        <v>1031.04</v>
      </c>
      <c r="J23" s="460">
        <f t="shared" si="8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6"/>
        <v>1004.37</v>
      </c>
      <c r="U23" s="460">
        <f t="shared" si="9"/>
        <v>40</v>
      </c>
      <c r="W23" s="2"/>
      <c r="X23" s="84"/>
      <c r="Y23" s="15"/>
      <c r="Z23" s="197">
        <f t="shared" si="11"/>
        <v>0</v>
      </c>
      <c r="AA23" s="353"/>
      <c r="AB23" s="70">
        <f t="shared" si="3"/>
        <v>0</v>
      </c>
      <c r="AC23" s="286"/>
      <c r="AD23" s="287"/>
      <c r="AE23" s="280">
        <f t="shared" si="7"/>
        <v>3.6415315207705135E-14</v>
      </c>
      <c r="AF23" s="460">
        <f t="shared" si="10"/>
        <v>0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5"/>
        <v>1031.04</v>
      </c>
      <c r="J24" s="460">
        <f t="shared" si="8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6"/>
        <v>1004.37</v>
      </c>
      <c r="U24" s="460">
        <f t="shared" si="9"/>
        <v>40</v>
      </c>
      <c r="W24" s="2"/>
      <c r="X24" s="84"/>
      <c r="Y24" s="15"/>
      <c r="Z24" s="197">
        <f t="shared" si="11"/>
        <v>0</v>
      </c>
      <c r="AA24" s="353"/>
      <c r="AB24" s="70">
        <f t="shared" si="3"/>
        <v>0</v>
      </c>
      <c r="AC24" s="286"/>
      <c r="AD24" s="287"/>
      <c r="AE24" s="280">
        <f t="shared" si="7"/>
        <v>3.6415315207705135E-14</v>
      </c>
      <c r="AF24" s="460">
        <f t="shared" si="10"/>
        <v>0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5"/>
        <v>1031.04</v>
      </c>
      <c r="J25" s="460">
        <f t="shared" si="8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6"/>
        <v>1004.37</v>
      </c>
      <c r="U25" s="460">
        <f t="shared" si="9"/>
        <v>40</v>
      </c>
      <c r="W25" s="2"/>
      <c r="X25" s="84"/>
      <c r="Y25" s="15"/>
      <c r="Z25" s="197">
        <f t="shared" si="11"/>
        <v>0</v>
      </c>
      <c r="AA25" s="368"/>
      <c r="AB25" s="70">
        <f t="shared" si="3"/>
        <v>0</v>
      </c>
      <c r="AC25" s="71"/>
      <c r="AD25" s="72"/>
      <c r="AE25" s="280">
        <f t="shared" si="7"/>
        <v>3.6415315207705135E-14</v>
      </c>
      <c r="AF25" s="460">
        <f t="shared" si="10"/>
        <v>0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5"/>
        <v>1031.04</v>
      </c>
      <c r="J26" s="460">
        <f t="shared" si="8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6"/>
        <v>1004.37</v>
      </c>
      <c r="U26" s="460">
        <f t="shared" si="9"/>
        <v>40</v>
      </c>
      <c r="W26" s="2"/>
      <c r="X26" s="84"/>
      <c r="Y26" s="15"/>
      <c r="Z26" s="197">
        <f t="shared" si="11"/>
        <v>0</v>
      </c>
      <c r="AA26" s="368"/>
      <c r="AB26" s="70">
        <f t="shared" si="3"/>
        <v>0</v>
      </c>
      <c r="AC26" s="71"/>
      <c r="AD26" s="72"/>
      <c r="AE26" s="280">
        <f t="shared" si="7"/>
        <v>3.6415315207705135E-14</v>
      </c>
      <c r="AF26" s="460">
        <f t="shared" si="10"/>
        <v>0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5"/>
        <v>1031.04</v>
      </c>
      <c r="J27" s="460">
        <f t="shared" si="8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6"/>
        <v>1004.37</v>
      </c>
      <c r="U27" s="460">
        <f t="shared" si="9"/>
        <v>40</v>
      </c>
      <c r="W27" s="2"/>
      <c r="X27" s="84"/>
      <c r="Y27" s="15"/>
      <c r="Z27" s="197">
        <f t="shared" si="11"/>
        <v>0</v>
      </c>
      <c r="AA27" s="368"/>
      <c r="AB27" s="70">
        <f t="shared" si="3"/>
        <v>0</v>
      </c>
      <c r="AC27" s="71"/>
      <c r="AD27" s="72"/>
      <c r="AE27" s="280">
        <f t="shared" si="7"/>
        <v>3.6415315207705135E-14</v>
      </c>
      <c r="AF27" s="460">
        <f t="shared" si="10"/>
        <v>0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5"/>
        <v>1031.04</v>
      </c>
      <c r="J28" s="460">
        <f t="shared" si="8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6"/>
        <v>1004.37</v>
      </c>
      <c r="U28" s="460">
        <f t="shared" si="9"/>
        <v>40</v>
      </c>
      <c r="W28" s="198"/>
      <c r="X28" s="84"/>
      <c r="Y28" s="15"/>
      <c r="Z28" s="197">
        <f t="shared" si="11"/>
        <v>0</v>
      </c>
      <c r="AA28" s="368"/>
      <c r="AB28" s="70">
        <f t="shared" si="3"/>
        <v>0</v>
      </c>
      <c r="AC28" s="71"/>
      <c r="AD28" s="72"/>
      <c r="AE28" s="280">
        <f t="shared" si="7"/>
        <v>3.6415315207705135E-14</v>
      </c>
      <c r="AF28" s="460">
        <f t="shared" si="10"/>
        <v>0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5"/>
        <v>1031.04</v>
      </c>
      <c r="J29" s="460">
        <f t="shared" si="8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6"/>
        <v>1004.37</v>
      </c>
      <c r="U29" s="460">
        <f t="shared" si="9"/>
        <v>40</v>
      </c>
      <c r="W29" s="198"/>
      <c r="X29" s="84"/>
      <c r="Y29" s="15"/>
      <c r="Z29" s="197">
        <f t="shared" si="11"/>
        <v>0</v>
      </c>
      <c r="AA29" s="352"/>
      <c r="AB29" s="70">
        <f t="shared" si="3"/>
        <v>0</v>
      </c>
      <c r="AC29" s="71"/>
      <c r="AD29" s="72"/>
      <c r="AE29" s="280">
        <f t="shared" si="7"/>
        <v>3.6415315207705135E-14</v>
      </c>
      <c r="AF29" s="460">
        <f t="shared" si="10"/>
        <v>0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5"/>
        <v>1031.04</v>
      </c>
      <c r="J30" s="460">
        <f t="shared" si="8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6"/>
        <v>1004.37</v>
      </c>
      <c r="U30" s="460">
        <f t="shared" si="9"/>
        <v>40</v>
      </c>
      <c r="W30" s="198"/>
      <c r="X30" s="84"/>
      <c r="Y30" s="284"/>
      <c r="Z30" s="197">
        <f t="shared" si="11"/>
        <v>0</v>
      </c>
      <c r="AA30" s="357"/>
      <c r="AB30" s="285">
        <f t="shared" si="3"/>
        <v>0</v>
      </c>
      <c r="AC30" s="286"/>
      <c r="AD30" s="287"/>
      <c r="AE30" s="280">
        <f t="shared" si="7"/>
        <v>3.6415315207705135E-14</v>
      </c>
      <c r="AF30" s="460">
        <f t="shared" si="10"/>
        <v>0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5"/>
        <v>1031.04</v>
      </c>
      <c r="J31" s="460">
        <f t="shared" si="8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6"/>
        <v>1004.37</v>
      </c>
      <c r="U31" s="460">
        <f t="shared" si="9"/>
        <v>40</v>
      </c>
      <c r="W31" s="198"/>
      <c r="X31" s="84"/>
      <c r="Y31" s="15"/>
      <c r="Z31" s="197">
        <f t="shared" si="11"/>
        <v>0</v>
      </c>
      <c r="AA31" s="352"/>
      <c r="AB31" s="70">
        <f t="shared" si="3"/>
        <v>0</v>
      </c>
      <c r="AC31" s="71"/>
      <c r="AD31" s="72"/>
      <c r="AE31" s="280">
        <f t="shared" si="7"/>
        <v>3.6415315207705135E-14</v>
      </c>
      <c r="AF31" s="460">
        <f t="shared" si="10"/>
        <v>0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5"/>
        <v>1031.04</v>
      </c>
      <c r="J32" s="460">
        <f t="shared" si="8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6"/>
        <v>1004.37</v>
      </c>
      <c r="U32" s="460">
        <f t="shared" si="9"/>
        <v>40</v>
      </c>
      <c r="W32" s="198"/>
      <c r="X32" s="84"/>
      <c r="Y32" s="15"/>
      <c r="Z32" s="197">
        <f t="shared" si="11"/>
        <v>0</v>
      </c>
      <c r="AA32" s="352"/>
      <c r="AB32" s="70">
        <f t="shared" si="3"/>
        <v>0</v>
      </c>
      <c r="AC32" s="71"/>
      <c r="AD32" s="72"/>
      <c r="AE32" s="280">
        <f t="shared" si="7"/>
        <v>3.6415315207705135E-14</v>
      </c>
      <c r="AF32" s="460">
        <f t="shared" si="10"/>
        <v>0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5"/>
        <v>1031.04</v>
      </c>
      <c r="J33" s="460">
        <f t="shared" si="8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6"/>
        <v>1004.37</v>
      </c>
      <c r="U33" s="460">
        <f t="shared" si="9"/>
        <v>40</v>
      </c>
      <c r="W33" s="2"/>
      <c r="X33" s="84"/>
      <c r="Y33" s="15"/>
      <c r="Z33" s="197">
        <f t="shared" si="11"/>
        <v>0</v>
      </c>
      <c r="AA33" s="352"/>
      <c r="AB33" s="70">
        <f t="shared" si="3"/>
        <v>0</v>
      </c>
      <c r="AC33" s="71"/>
      <c r="AD33" s="72"/>
      <c r="AE33" s="280">
        <f t="shared" si="7"/>
        <v>3.6415315207705135E-14</v>
      </c>
      <c r="AF33" s="460">
        <f t="shared" si="10"/>
        <v>0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5"/>
        <v>1031.04</v>
      </c>
      <c r="J34" s="460">
        <f t="shared" si="8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6"/>
        <v>1004.37</v>
      </c>
      <c r="U34" s="460">
        <f t="shared" si="9"/>
        <v>40</v>
      </c>
      <c r="W34" s="2"/>
      <c r="X34" s="84"/>
      <c r="Y34" s="15"/>
      <c r="Z34" s="197">
        <f t="shared" si="11"/>
        <v>0</v>
      </c>
      <c r="AA34" s="352"/>
      <c r="AB34" s="70">
        <f t="shared" si="3"/>
        <v>0</v>
      </c>
      <c r="AC34" s="71"/>
      <c r="AD34" s="72"/>
      <c r="AE34" s="280">
        <f t="shared" si="7"/>
        <v>3.6415315207705135E-14</v>
      </c>
      <c r="AF34" s="460">
        <f t="shared" si="10"/>
        <v>0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5"/>
        <v>1031.04</v>
      </c>
      <c r="J35" s="460">
        <f t="shared" si="8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6"/>
        <v>1004.37</v>
      </c>
      <c r="U35" s="460">
        <f t="shared" si="9"/>
        <v>40</v>
      </c>
      <c r="W35" s="2"/>
      <c r="X35" s="84"/>
      <c r="Y35" s="15"/>
      <c r="Z35" s="197">
        <f t="shared" si="11"/>
        <v>0</v>
      </c>
      <c r="AA35" s="352"/>
      <c r="AB35" s="70">
        <f t="shared" si="3"/>
        <v>0</v>
      </c>
      <c r="AC35" s="71"/>
      <c r="AD35" s="72"/>
      <c r="AE35" s="280">
        <f t="shared" si="7"/>
        <v>3.6415315207705135E-14</v>
      </c>
      <c r="AF35" s="460">
        <f t="shared" si="10"/>
        <v>0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5"/>
        <v>1031.04</v>
      </c>
      <c r="J36" s="460">
        <f t="shared" si="8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6"/>
        <v>1004.37</v>
      </c>
      <c r="U36" s="460">
        <f t="shared" si="9"/>
        <v>40</v>
      </c>
      <c r="W36" s="2"/>
      <c r="X36" s="84"/>
      <c r="Y36" s="15"/>
      <c r="Z36" s="197">
        <f t="shared" si="11"/>
        <v>0</v>
      </c>
      <c r="AA36" s="353"/>
      <c r="AB36" s="70">
        <f t="shared" si="3"/>
        <v>0</v>
      </c>
      <c r="AC36" s="71"/>
      <c r="AD36" s="72"/>
      <c r="AE36" s="280">
        <f t="shared" si="7"/>
        <v>3.6415315207705135E-14</v>
      </c>
      <c r="AF36" s="460">
        <f t="shared" si="10"/>
        <v>0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5"/>
        <v>1031.04</v>
      </c>
      <c r="J37" s="460">
        <f t="shared" si="8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6"/>
        <v>1004.37</v>
      </c>
      <c r="U37" s="460">
        <f t="shared" si="9"/>
        <v>40</v>
      </c>
      <c r="W37" s="2"/>
      <c r="X37" s="84"/>
      <c r="Y37" s="15"/>
      <c r="Z37" s="197">
        <f t="shared" si="11"/>
        <v>0</v>
      </c>
      <c r="AA37" s="353"/>
      <c r="AB37" s="70">
        <f t="shared" si="3"/>
        <v>0</v>
      </c>
      <c r="AC37" s="71"/>
      <c r="AD37" s="72"/>
      <c r="AE37" s="280">
        <f t="shared" si="7"/>
        <v>3.6415315207705135E-14</v>
      </c>
      <c r="AF37" s="460">
        <f t="shared" si="10"/>
        <v>0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5"/>
        <v>1031.04</v>
      </c>
      <c r="J38" s="460">
        <f t="shared" si="8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6"/>
        <v>1004.37</v>
      </c>
      <c r="U38" s="460">
        <f t="shared" si="9"/>
        <v>40</v>
      </c>
      <c r="W38" s="2"/>
      <c r="X38" s="84"/>
      <c r="Y38" s="15"/>
      <c r="Z38" s="197">
        <f t="shared" si="11"/>
        <v>0</v>
      </c>
      <c r="AA38" s="353"/>
      <c r="AB38" s="70">
        <f t="shared" si="3"/>
        <v>0</v>
      </c>
      <c r="AC38" s="71"/>
      <c r="AD38" s="72"/>
      <c r="AE38" s="280">
        <f t="shared" si="7"/>
        <v>3.6415315207705135E-14</v>
      </c>
      <c r="AF38" s="460">
        <f t="shared" si="10"/>
        <v>0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5"/>
        <v>1031.04</v>
      </c>
      <c r="J39" s="460">
        <f t="shared" si="8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6"/>
        <v>1004.37</v>
      </c>
      <c r="U39" s="460">
        <f t="shared" si="9"/>
        <v>40</v>
      </c>
      <c r="W39" s="2"/>
      <c r="X39" s="84"/>
      <c r="Y39" s="15"/>
      <c r="Z39" s="197">
        <f t="shared" si="11"/>
        <v>0</v>
      </c>
      <c r="AA39" s="353"/>
      <c r="AB39" s="70">
        <f t="shared" si="3"/>
        <v>0</v>
      </c>
      <c r="AC39" s="71"/>
      <c r="AD39" s="72"/>
      <c r="AE39" s="280">
        <f t="shared" si="7"/>
        <v>3.6415315207705135E-14</v>
      </c>
      <c r="AF39" s="460">
        <f t="shared" si="10"/>
        <v>0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5"/>
        <v>1031.04</v>
      </c>
      <c r="J40" s="460">
        <f t="shared" si="8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6"/>
        <v>1004.37</v>
      </c>
      <c r="U40" s="460">
        <f t="shared" si="9"/>
        <v>40</v>
      </c>
      <c r="W40" s="2"/>
      <c r="X40" s="84"/>
      <c r="Y40" s="15"/>
      <c r="Z40" s="197">
        <f t="shared" si="11"/>
        <v>0</v>
      </c>
      <c r="AA40" s="353"/>
      <c r="AB40" s="70">
        <f t="shared" si="3"/>
        <v>0</v>
      </c>
      <c r="AC40" s="71"/>
      <c r="AD40" s="72"/>
      <c r="AE40" s="280">
        <f t="shared" si="7"/>
        <v>3.6415315207705135E-14</v>
      </c>
      <c r="AF40" s="460">
        <f t="shared" si="10"/>
        <v>0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5"/>
        <v>1031.04</v>
      </c>
      <c r="J41" s="460">
        <f t="shared" si="8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6"/>
        <v>1004.37</v>
      </c>
      <c r="U41" s="460">
        <f t="shared" si="9"/>
        <v>40</v>
      </c>
      <c r="W41" s="2"/>
      <c r="X41" s="84"/>
      <c r="Y41" s="15"/>
      <c r="Z41" s="197">
        <f t="shared" si="11"/>
        <v>0</v>
      </c>
      <c r="AA41" s="353"/>
      <c r="AB41" s="70">
        <f t="shared" si="3"/>
        <v>0</v>
      </c>
      <c r="AC41" s="71"/>
      <c r="AD41" s="72"/>
      <c r="AE41" s="280">
        <f t="shared" si="7"/>
        <v>3.6415315207705135E-14</v>
      </c>
      <c r="AF41" s="460">
        <f t="shared" si="10"/>
        <v>0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5"/>
        <v>1031.04</v>
      </c>
      <c r="J42" s="460">
        <f t="shared" si="8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6"/>
        <v>1004.37</v>
      </c>
      <c r="U42" s="460">
        <f t="shared" si="9"/>
        <v>40</v>
      </c>
      <c r="W42" s="2"/>
      <c r="X42" s="84"/>
      <c r="Y42" s="15"/>
      <c r="Z42" s="197">
        <f t="shared" si="11"/>
        <v>0</v>
      </c>
      <c r="AA42" s="353"/>
      <c r="AB42" s="70">
        <f t="shared" si="3"/>
        <v>0</v>
      </c>
      <c r="AC42" s="71"/>
      <c r="AD42" s="72"/>
      <c r="AE42" s="280">
        <f t="shared" si="7"/>
        <v>3.6415315207705135E-14</v>
      </c>
      <c r="AF42" s="460">
        <f t="shared" si="10"/>
        <v>0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5"/>
        <v>1031.04</v>
      </c>
      <c r="J43" s="460">
        <f t="shared" si="8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6"/>
        <v>1004.37</v>
      </c>
      <c r="U43" s="460">
        <f t="shared" si="9"/>
        <v>40</v>
      </c>
      <c r="W43" s="2"/>
      <c r="X43" s="84"/>
      <c r="Y43" s="15"/>
      <c r="Z43" s="197">
        <f t="shared" si="11"/>
        <v>0</v>
      </c>
      <c r="AA43" s="353"/>
      <c r="AB43" s="70">
        <f t="shared" si="3"/>
        <v>0</v>
      </c>
      <c r="AC43" s="71"/>
      <c r="AD43" s="72"/>
      <c r="AE43" s="280">
        <f t="shared" si="7"/>
        <v>3.6415315207705135E-14</v>
      </c>
      <c r="AF43" s="460">
        <f t="shared" si="10"/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8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9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0"/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8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9"/>
        <v>40</v>
      </c>
      <c r="Y45" s="91">
        <f>SUM(Y9:Y44)</f>
        <v>4</v>
      </c>
      <c r="Z45" s="48">
        <f>SUM(Z9:Z44)</f>
        <v>3014.16</v>
      </c>
      <c r="AA45" s="38"/>
      <c r="AB45" s="5">
        <f>SUM(AB9:AB44)</f>
        <v>3014.16</v>
      </c>
      <c r="AF45" s="460">
        <f t="shared" si="10"/>
        <v>-4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8"/>
        <v>36</v>
      </c>
      <c r="L46" s="51"/>
      <c r="O46" s="115" t="s">
        <v>4</v>
      </c>
      <c r="P46" s="69" t="e">
        <f>Q5+Q6+#REF!-+N45</f>
        <v>#REF!</v>
      </c>
      <c r="U46" s="460">
        <f t="shared" si="9"/>
        <v>40</v>
      </c>
      <c r="W46" s="51"/>
      <c r="Z46" s="115" t="s">
        <v>4</v>
      </c>
      <c r="AA46" s="69" t="e">
        <f>AB5+AB6+#REF!-+Y45</f>
        <v>#REF!</v>
      </c>
      <c r="AF46" s="460">
        <f t="shared" si="10"/>
        <v>-4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64" t="s">
        <v>11</v>
      </c>
      <c r="D48" s="1165"/>
      <c r="E48" s="152">
        <f>E6+E5-F45</f>
        <v>1031.04</v>
      </c>
      <c r="L48" s="47"/>
      <c r="N48" s="1164" t="s">
        <v>11</v>
      </c>
      <c r="O48" s="1165"/>
      <c r="P48" s="152" t="e">
        <f>P6+P5+#REF!+-Q45</f>
        <v>#REF!</v>
      </c>
      <c r="W48" s="47"/>
      <c r="Y48" s="1164" t="s">
        <v>11</v>
      </c>
      <c r="Z48" s="1165"/>
      <c r="AA48" s="152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01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202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5"/>
      <c r="E9" s="768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78"/>
      <c r="E10" s="769"/>
      <c r="F10" s="476">
        <f t="shared" ref="F10:F29" si="0">D10</f>
        <v>0</v>
      </c>
      <c r="G10" s="512"/>
      <c r="H10" s="697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78"/>
      <c r="E11" s="807"/>
      <c r="F11" s="476">
        <f t="shared" si="0"/>
        <v>0</v>
      </c>
      <c r="G11" s="512"/>
      <c r="H11" s="697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78"/>
      <c r="E12" s="807"/>
      <c r="F12" s="476">
        <f t="shared" si="0"/>
        <v>0</v>
      </c>
      <c r="G12" s="512"/>
      <c r="H12" s="697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78"/>
      <c r="E13" s="807"/>
      <c r="F13" s="476">
        <f t="shared" si="0"/>
        <v>0</v>
      </c>
      <c r="G13" s="512"/>
      <c r="H13" s="697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78"/>
      <c r="E14" s="769"/>
      <c r="F14" s="476">
        <f t="shared" si="0"/>
        <v>0</v>
      </c>
      <c r="G14" s="512"/>
      <c r="H14" s="697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78"/>
      <c r="E15" s="769"/>
      <c r="F15" s="476">
        <f t="shared" si="0"/>
        <v>0</v>
      </c>
      <c r="G15" s="512"/>
      <c r="H15" s="697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78"/>
      <c r="E16" s="769"/>
      <c r="F16" s="476">
        <f t="shared" si="0"/>
        <v>0</v>
      </c>
      <c r="G16" s="512"/>
      <c r="H16" s="697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78"/>
      <c r="E17" s="770"/>
      <c r="F17" s="476">
        <f t="shared" si="0"/>
        <v>0</v>
      </c>
      <c r="G17" s="512"/>
      <c r="H17" s="697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78"/>
      <c r="E18" s="770"/>
      <c r="F18" s="476">
        <f t="shared" si="0"/>
        <v>0</v>
      </c>
      <c r="G18" s="512"/>
      <c r="H18" s="697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78"/>
      <c r="E19" s="770"/>
      <c r="F19" s="476">
        <f t="shared" si="0"/>
        <v>0</v>
      </c>
      <c r="G19" s="477"/>
      <c r="H19" s="674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78"/>
      <c r="E20" s="770"/>
      <c r="F20" s="476">
        <f t="shared" si="0"/>
        <v>0</v>
      </c>
      <c r="G20" s="477"/>
      <c r="H20" s="674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78"/>
      <c r="E21" s="770"/>
      <c r="F21" s="476">
        <f t="shared" si="0"/>
        <v>0</v>
      </c>
      <c r="G21" s="477"/>
      <c r="H21" s="674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78"/>
      <c r="E22" s="770"/>
      <c r="F22" s="476">
        <f t="shared" si="0"/>
        <v>0</v>
      </c>
      <c r="G22" s="477"/>
      <c r="H22" s="674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78"/>
      <c r="E23" s="770"/>
      <c r="F23" s="476">
        <f t="shared" si="0"/>
        <v>0</v>
      </c>
      <c r="G23" s="477"/>
      <c r="H23" s="674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6"/>
      <c r="E24" s="770"/>
      <c r="F24" s="476">
        <f t="shared" si="0"/>
        <v>0</v>
      </c>
      <c r="G24" s="477"/>
      <c r="H24" s="674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6"/>
      <c r="E25" s="770"/>
      <c r="F25" s="476">
        <f t="shared" si="0"/>
        <v>0</v>
      </c>
      <c r="G25" s="477"/>
      <c r="H25" s="674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6"/>
      <c r="E26" s="770"/>
      <c r="F26" s="476">
        <f t="shared" si="0"/>
        <v>0</v>
      </c>
      <c r="G26" s="477"/>
      <c r="H26" s="674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6"/>
      <c r="E27" s="770"/>
      <c r="F27" s="476">
        <f t="shared" si="0"/>
        <v>0</v>
      </c>
      <c r="G27" s="477"/>
      <c r="H27" s="674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6"/>
      <c r="E28" s="770"/>
      <c r="F28" s="476">
        <f t="shared" si="0"/>
        <v>0</v>
      </c>
      <c r="G28" s="477"/>
      <c r="H28" s="674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6"/>
      <c r="E29" s="770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6"/>
      <c r="E30" s="771"/>
      <c r="F30" s="511"/>
      <c r="G30" s="517"/>
      <c r="H30" s="515"/>
    </row>
    <row r="31" spans="2:10" x14ac:dyDescent="0.25">
      <c r="B31" s="525"/>
      <c r="C31" s="475"/>
      <c r="D31" s="766"/>
      <c r="E31" s="772"/>
      <c r="F31" s="511"/>
      <c r="G31" s="518"/>
      <c r="H31" s="518"/>
    </row>
    <row r="32" spans="2:10" ht="15.75" thickBot="1" x14ac:dyDescent="0.3">
      <c r="B32" s="75"/>
      <c r="C32" s="478"/>
      <c r="D32" s="767"/>
      <c r="E32" s="773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U1" workbookViewId="0">
      <pane ySplit="8" topLeftCell="A9" activePane="bottomLeft" state="frozen"/>
      <selection pane="bottomLeft" activeCell="AE14" sqref="AE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42" t="s">
        <v>267</v>
      </c>
      <c r="B1" s="1142"/>
      <c r="C1" s="1142"/>
      <c r="D1" s="1142"/>
      <c r="E1" s="1142"/>
      <c r="F1" s="1142"/>
      <c r="G1" s="1142"/>
      <c r="H1" s="11">
        <v>1</v>
      </c>
      <c r="K1" s="1142" t="str">
        <f>A1</f>
        <v>INVENTARIO   DEL MES DE AGOSTO 2021</v>
      </c>
      <c r="L1" s="1142"/>
      <c r="M1" s="1142"/>
      <c r="N1" s="1142"/>
      <c r="O1" s="1142"/>
      <c r="P1" s="1142"/>
      <c r="Q1" s="1142"/>
      <c r="R1" s="11">
        <v>2</v>
      </c>
      <c r="U1" s="1138" t="s">
        <v>253</v>
      </c>
      <c r="V1" s="1138"/>
      <c r="W1" s="1138"/>
      <c r="X1" s="1138"/>
      <c r="Y1" s="1138"/>
      <c r="Z1" s="1138"/>
      <c r="AA1" s="1138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U2" t="s">
        <v>84</v>
      </c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154</v>
      </c>
      <c r="B5" s="1139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143" t="s">
        <v>119</v>
      </c>
      <c r="M5" s="745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154</v>
      </c>
      <c r="V5" s="1139" t="s">
        <v>120</v>
      </c>
      <c r="W5" s="292">
        <v>87</v>
      </c>
      <c r="X5" s="268">
        <v>44461</v>
      </c>
      <c r="Y5" s="280">
        <v>387.1</v>
      </c>
      <c r="Z5" s="274">
        <v>30</v>
      </c>
      <c r="AA5" s="281"/>
    </row>
    <row r="6" spans="1:29" x14ac:dyDescent="0.25">
      <c r="A6" s="702"/>
      <c r="B6" s="1139"/>
      <c r="C6" s="664">
        <v>87</v>
      </c>
      <c r="D6" s="268">
        <v>44426</v>
      </c>
      <c r="E6" s="288">
        <v>643.5</v>
      </c>
      <c r="F6" s="274">
        <v>50</v>
      </c>
      <c r="G6" s="283">
        <f>F78</f>
        <v>978.34</v>
      </c>
      <c r="H6" s="7">
        <f>E6-G6+E7+E5-G5</f>
        <v>1.999999999998181E-2</v>
      </c>
      <c r="K6" s="270"/>
      <c r="L6" s="1143"/>
      <c r="M6" s="664">
        <v>92</v>
      </c>
      <c r="N6" s="268">
        <v>44426</v>
      </c>
      <c r="O6" s="288">
        <v>630.23</v>
      </c>
      <c r="P6" s="274">
        <v>50</v>
      </c>
      <c r="Q6" s="283">
        <f>P78</f>
        <v>1009.05</v>
      </c>
      <c r="R6" s="7">
        <f>O6-Q6+O7+O5-Q5</f>
        <v>163.35000000000002</v>
      </c>
      <c r="U6" s="702"/>
      <c r="V6" s="1139"/>
      <c r="W6" s="664"/>
      <c r="X6" s="268"/>
      <c r="Y6" s="288"/>
      <c r="Z6" s="274"/>
      <c r="AA6" s="283">
        <f>Z78</f>
        <v>258.22000000000003</v>
      </c>
      <c r="AB6" s="7">
        <f>Y6-AA6+Y7+Y5-AA5</f>
        <v>128.88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2"/>
      <c r="X7" s="268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  <c r="U9" s="81" t="s">
        <v>32</v>
      </c>
      <c r="V9" s="84">
        <f>Z6-W9+Z5+Z7</f>
        <v>10</v>
      </c>
      <c r="W9" s="15">
        <v>20</v>
      </c>
      <c r="X9" s="285">
        <v>258.22000000000003</v>
      </c>
      <c r="Y9" s="318">
        <v>44462</v>
      </c>
      <c r="Z9" s="285">
        <f t="shared" ref="Z9:Z72" si="2">X9</f>
        <v>258.22000000000003</v>
      </c>
      <c r="AA9" s="286" t="s">
        <v>450</v>
      </c>
      <c r="AB9" s="287">
        <v>90</v>
      </c>
      <c r="AC9" s="297">
        <f>Y6-Z9+Y5+Y7</f>
        <v>128.88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  <c r="U10" s="219"/>
      <c r="V10" s="84">
        <f>V9-W10</f>
        <v>10</v>
      </c>
      <c r="W10" s="15"/>
      <c r="X10" s="285"/>
      <c r="Y10" s="318"/>
      <c r="Z10" s="285">
        <f t="shared" si="2"/>
        <v>0</v>
      </c>
      <c r="AA10" s="286"/>
      <c r="AB10" s="287"/>
      <c r="AC10" s="297">
        <f>AC9-Z10</f>
        <v>128.88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224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10</v>
      </c>
      <c r="W11" s="15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128.88</v>
      </c>
    </row>
    <row r="12" spans="1:29" x14ac:dyDescent="0.25">
      <c r="A12" s="206"/>
      <c r="B12" s="84">
        <f t="shared" si="4"/>
        <v>10</v>
      </c>
      <c r="C12" s="15">
        <v>20</v>
      </c>
      <c r="D12" s="366">
        <v>258</v>
      </c>
      <c r="E12" s="1008">
        <v>44447</v>
      </c>
      <c r="F12" s="366">
        <f t="shared" si="3"/>
        <v>258</v>
      </c>
      <c r="G12" s="1009" t="s">
        <v>394</v>
      </c>
      <c r="H12" s="326">
        <v>90</v>
      </c>
      <c r="I12" s="297">
        <f t="shared" si="5"/>
        <v>128.38999999999999</v>
      </c>
      <c r="J12" s="163"/>
      <c r="K12" s="206"/>
      <c r="L12" s="84">
        <f t="shared" si="6"/>
        <v>14</v>
      </c>
      <c r="M12" s="74">
        <v>20</v>
      </c>
      <c r="N12" s="366">
        <v>252.16</v>
      </c>
      <c r="O12" s="1008">
        <v>44447</v>
      </c>
      <c r="P12" s="366">
        <f t="shared" si="1"/>
        <v>252.16</v>
      </c>
      <c r="Q12" s="1009" t="s">
        <v>394</v>
      </c>
      <c r="R12" s="326">
        <v>95</v>
      </c>
      <c r="S12" s="297">
        <f t="shared" si="7"/>
        <v>176.01000000000002</v>
      </c>
      <c r="U12" s="206"/>
      <c r="V12" s="84">
        <f t="shared" si="8"/>
        <v>10</v>
      </c>
      <c r="W12" s="15"/>
      <c r="X12" s="366"/>
      <c r="Y12" s="1008"/>
      <c r="Z12" s="366">
        <f t="shared" si="2"/>
        <v>0</v>
      </c>
      <c r="AA12" s="1009"/>
      <c r="AB12" s="326"/>
      <c r="AC12" s="297">
        <f t="shared" si="9"/>
        <v>128.88</v>
      </c>
    </row>
    <row r="13" spans="1:29" x14ac:dyDescent="0.25">
      <c r="A13" s="83" t="s">
        <v>33</v>
      </c>
      <c r="B13" s="84">
        <f t="shared" si="4"/>
        <v>0</v>
      </c>
      <c r="C13" s="15">
        <v>10</v>
      </c>
      <c r="D13" s="366">
        <v>128.37</v>
      </c>
      <c r="E13" s="1008">
        <v>44456</v>
      </c>
      <c r="F13" s="366">
        <f t="shared" si="3"/>
        <v>128.37</v>
      </c>
      <c r="G13" s="1009" t="s">
        <v>455</v>
      </c>
      <c r="H13" s="326">
        <v>90</v>
      </c>
      <c r="I13" s="297">
        <f t="shared" si="5"/>
        <v>1.999999999998181E-2</v>
      </c>
      <c r="J13" s="163"/>
      <c r="K13" s="83" t="s">
        <v>33</v>
      </c>
      <c r="L13" s="84">
        <f t="shared" si="6"/>
        <v>13</v>
      </c>
      <c r="M13" s="74">
        <v>1</v>
      </c>
      <c r="N13" s="366">
        <v>12.66</v>
      </c>
      <c r="O13" s="1008">
        <v>44468</v>
      </c>
      <c r="P13" s="366">
        <f t="shared" si="1"/>
        <v>12.66</v>
      </c>
      <c r="Q13" s="1009" t="s">
        <v>522</v>
      </c>
      <c r="R13" s="326">
        <v>95</v>
      </c>
      <c r="S13" s="297">
        <f t="shared" si="7"/>
        <v>163.35000000000002</v>
      </c>
      <c r="U13" s="83" t="s">
        <v>33</v>
      </c>
      <c r="V13" s="84">
        <f t="shared" si="8"/>
        <v>10</v>
      </c>
      <c r="W13" s="15"/>
      <c r="X13" s="366"/>
      <c r="Y13" s="1008"/>
      <c r="Z13" s="366">
        <f t="shared" si="2"/>
        <v>0</v>
      </c>
      <c r="AA13" s="1009"/>
      <c r="AB13" s="326"/>
      <c r="AC13" s="297">
        <f t="shared" si="9"/>
        <v>128.88</v>
      </c>
    </row>
    <row r="14" spans="1:29" x14ac:dyDescent="0.25">
      <c r="A14" s="74"/>
      <c r="B14" s="84">
        <f t="shared" si="4"/>
        <v>0</v>
      </c>
      <c r="C14" s="15"/>
      <c r="D14" s="366"/>
      <c r="E14" s="1008"/>
      <c r="F14" s="1060">
        <f t="shared" si="3"/>
        <v>0</v>
      </c>
      <c r="G14" s="1061"/>
      <c r="H14" s="1052"/>
      <c r="I14" s="1062">
        <f t="shared" si="5"/>
        <v>1.999999999998181E-2</v>
      </c>
      <c r="J14" s="163"/>
      <c r="K14" s="74"/>
      <c r="L14" s="84">
        <f t="shared" si="6"/>
        <v>13</v>
      </c>
      <c r="M14" s="74"/>
      <c r="N14" s="366"/>
      <c r="O14" s="1008"/>
      <c r="P14" s="366">
        <f t="shared" si="1"/>
        <v>0</v>
      </c>
      <c r="Q14" s="1009"/>
      <c r="R14" s="326"/>
      <c r="S14" s="297">
        <f t="shared" si="7"/>
        <v>163.35000000000002</v>
      </c>
      <c r="U14" s="74"/>
      <c r="V14" s="84">
        <f t="shared" si="8"/>
        <v>10</v>
      </c>
      <c r="W14" s="15"/>
      <c r="X14" s="366"/>
      <c r="Y14" s="1008"/>
      <c r="Z14" s="366">
        <f t="shared" si="2"/>
        <v>0</v>
      </c>
      <c r="AA14" s="1009"/>
      <c r="AB14" s="326"/>
      <c r="AC14" s="297">
        <f t="shared" si="9"/>
        <v>128.88</v>
      </c>
    </row>
    <row r="15" spans="1:29" x14ac:dyDescent="0.25">
      <c r="A15" s="74"/>
      <c r="B15" s="84">
        <f t="shared" si="4"/>
        <v>0</v>
      </c>
      <c r="C15" s="15"/>
      <c r="D15" s="366"/>
      <c r="E15" s="1008"/>
      <c r="F15" s="1060">
        <f t="shared" si="3"/>
        <v>0</v>
      </c>
      <c r="G15" s="1061"/>
      <c r="H15" s="1052"/>
      <c r="I15" s="1062">
        <f t="shared" si="5"/>
        <v>1.999999999998181E-2</v>
      </c>
      <c r="J15" s="163"/>
      <c r="K15" s="74"/>
      <c r="L15" s="84">
        <f t="shared" si="6"/>
        <v>13</v>
      </c>
      <c r="M15" s="74"/>
      <c r="N15" s="366"/>
      <c r="O15" s="1008"/>
      <c r="P15" s="366">
        <f t="shared" si="1"/>
        <v>0</v>
      </c>
      <c r="Q15" s="1009"/>
      <c r="R15" s="326"/>
      <c r="S15" s="297">
        <f t="shared" si="7"/>
        <v>163.35000000000002</v>
      </c>
      <c r="U15" s="74"/>
      <c r="V15" s="84">
        <f t="shared" si="8"/>
        <v>10</v>
      </c>
      <c r="W15" s="15"/>
      <c r="X15" s="366"/>
      <c r="Y15" s="1008"/>
      <c r="Z15" s="366">
        <f t="shared" si="2"/>
        <v>0</v>
      </c>
      <c r="AA15" s="1009"/>
      <c r="AB15" s="326"/>
      <c r="AC15" s="297">
        <f t="shared" si="9"/>
        <v>128.88</v>
      </c>
    </row>
    <row r="16" spans="1:29" x14ac:dyDescent="0.25">
      <c r="B16" s="84">
        <f t="shared" si="4"/>
        <v>0</v>
      </c>
      <c r="C16" s="15"/>
      <c r="D16" s="366"/>
      <c r="E16" s="1008"/>
      <c r="F16" s="1060">
        <f t="shared" si="3"/>
        <v>0</v>
      </c>
      <c r="G16" s="1061"/>
      <c r="H16" s="1052"/>
      <c r="I16" s="1062">
        <f t="shared" si="5"/>
        <v>1.999999999998181E-2</v>
      </c>
      <c r="J16" s="163"/>
      <c r="L16" s="84">
        <f t="shared" si="6"/>
        <v>13</v>
      </c>
      <c r="M16" s="74"/>
      <c r="N16" s="366"/>
      <c r="O16" s="1008"/>
      <c r="P16" s="366">
        <f t="shared" si="1"/>
        <v>0</v>
      </c>
      <c r="Q16" s="1009"/>
      <c r="R16" s="326"/>
      <c r="S16" s="297">
        <f t="shared" si="7"/>
        <v>163.35000000000002</v>
      </c>
      <c r="V16" s="84">
        <f t="shared" si="8"/>
        <v>10</v>
      </c>
      <c r="W16" s="15"/>
      <c r="X16" s="366"/>
      <c r="Y16" s="1008"/>
      <c r="Z16" s="366">
        <f t="shared" si="2"/>
        <v>0</v>
      </c>
      <c r="AA16" s="1009"/>
      <c r="AB16" s="326"/>
      <c r="AC16" s="297">
        <f t="shared" si="9"/>
        <v>128.88</v>
      </c>
    </row>
    <row r="17" spans="1:29" x14ac:dyDescent="0.25">
      <c r="B17" s="84">
        <f t="shared" si="4"/>
        <v>0</v>
      </c>
      <c r="C17" s="15"/>
      <c r="D17" s="366"/>
      <c r="E17" s="1008"/>
      <c r="F17" s="366">
        <f t="shared" si="3"/>
        <v>0</v>
      </c>
      <c r="G17" s="1009"/>
      <c r="H17" s="326"/>
      <c r="I17" s="297">
        <f t="shared" si="5"/>
        <v>1.999999999998181E-2</v>
      </c>
      <c r="J17" s="163"/>
      <c r="L17" s="84">
        <f t="shared" si="6"/>
        <v>13</v>
      </c>
      <c r="M17" s="74"/>
      <c r="N17" s="366"/>
      <c r="O17" s="1008"/>
      <c r="P17" s="366">
        <f t="shared" si="1"/>
        <v>0</v>
      </c>
      <c r="Q17" s="1009"/>
      <c r="R17" s="326"/>
      <c r="S17" s="297">
        <f t="shared" si="7"/>
        <v>163.35000000000002</v>
      </c>
      <c r="V17" s="84">
        <f t="shared" si="8"/>
        <v>10</v>
      </c>
      <c r="W17" s="15"/>
      <c r="X17" s="366"/>
      <c r="Y17" s="1008"/>
      <c r="Z17" s="366">
        <f t="shared" si="2"/>
        <v>0</v>
      </c>
      <c r="AA17" s="1009"/>
      <c r="AB17" s="326"/>
      <c r="AC17" s="297">
        <f t="shared" si="9"/>
        <v>128.88</v>
      </c>
    </row>
    <row r="18" spans="1:29" x14ac:dyDescent="0.25">
      <c r="A18" s="126"/>
      <c r="B18" s="84">
        <f t="shared" si="4"/>
        <v>0</v>
      </c>
      <c r="C18" s="15"/>
      <c r="D18" s="366"/>
      <c r="E18" s="1008"/>
      <c r="F18" s="366">
        <f t="shared" si="3"/>
        <v>0</v>
      </c>
      <c r="G18" s="1009"/>
      <c r="H18" s="326"/>
      <c r="I18" s="297">
        <f t="shared" si="5"/>
        <v>1.999999999998181E-2</v>
      </c>
      <c r="J18" s="163"/>
      <c r="K18" s="126"/>
      <c r="L18" s="84">
        <f t="shared" si="6"/>
        <v>13</v>
      </c>
      <c r="M18" s="74"/>
      <c r="N18" s="366"/>
      <c r="O18" s="1008"/>
      <c r="P18" s="366">
        <f t="shared" si="1"/>
        <v>0</v>
      </c>
      <c r="Q18" s="1009"/>
      <c r="R18" s="326"/>
      <c r="S18" s="297">
        <f t="shared" si="7"/>
        <v>163.35000000000002</v>
      </c>
      <c r="U18" s="126"/>
      <c r="V18" s="84">
        <f t="shared" si="8"/>
        <v>10</v>
      </c>
      <c r="W18" s="15"/>
      <c r="X18" s="366"/>
      <c r="Y18" s="1008"/>
      <c r="Z18" s="366">
        <f t="shared" si="2"/>
        <v>0</v>
      </c>
      <c r="AA18" s="1009"/>
      <c r="AB18" s="326"/>
      <c r="AC18" s="297">
        <f t="shared" si="9"/>
        <v>128.88</v>
      </c>
    </row>
    <row r="19" spans="1:29" x14ac:dyDescent="0.25">
      <c r="A19" s="126"/>
      <c r="B19" s="84">
        <f t="shared" si="4"/>
        <v>0</v>
      </c>
      <c r="C19" s="15"/>
      <c r="D19" s="366"/>
      <c r="E19" s="1008"/>
      <c r="F19" s="366">
        <f t="shared" si="3"/>
        <v>0</v>
      </c>
      <c r="G19" s="1009"/>
      <c r="H19" s="326"/>
      <c r="I19" s="297">
        <f t="shared" si="5"/>
        <v>1.999999999998181E-2</v>
      </c>
      <c r="K19" s="126"/>
      <c r="L19" s="84">
        <f t="shared" si="6"/>
        <v>13</v>
      </c>
      <c r="M19" s="15"/>
      <c r="N19" s="366"/>
      <c r="O19" s="1008"/>
      <c r="P19" s="366">
        <f t="shared" si="1"/>
        <v>0</v>
      </c>
      <c r="Q19" s="1009"/>
      <c r="R19" s="326"/>
      <c r="S19" s="297">
        <f t="shared" si="7"/>
        <v>163.35000000000002</v>
      </c>
      <c r="U19" s="126"/>
      <c r="V19" s="84">
        <f t="shared" si="8"/>
        <v>10</v>
      </c>
      <c r="W19" s="15"/>
      <c r="X19" s="366"/>
      <c r="Y19" s="1008"/>
      <c r="Z19" s="366">
        <f t="shared" si="2"/>
        <v>0</v>
      </c>
      <c r="AA19" s="1009"/>
      <c r="AB19" s="326"/>
      <c r="AC19" s="297">
        <f t="shared" si="9"/>
        <v>128.88</v>
      </c>
    </row>
    <row r="20" spans="1:29" x14ac:dyDescent="0.25">
      <c r="A20" s="126"/>
      <c r="B20" s="84">
        <f t="shared" si="4"/>
        <v>0</v>
      </c>
      <c r="C20" s="15"/>
      <c r="D20" s="366"/>
      <c r="E20" s="1008"/>
      <c r="F20" s="366">
        <f t="shared" si="3"/>
        <v>0</v>
      </c>
      <c r="G20" s="1009"/>
      <c r="H20" s="326"/>
      <c r="I20" s="297">
        <f t="shared" si="5"/>
        <v>1.999999999998181E-2</v>
      </c>
      <c r="K20" s="126"/>
      <c r="L20" s="84">
        <f t="shared" si="6"/>
        <v>13</v>
      </c>
      <c r="M20" s="15"/>
      <c r="N20" s="366"/>
      <c r="O20" s="1008"/>
      <c r="P20" s="366">
        <f t="shared" si="1"/>
        <v>0</v>
      </c>
      <c r="Q20" s="1009"/>
      <c r="R20" s="326"/>
      <c r="S20" s="297">
        <f t="shared" si="7"/>
        <v>163.35000000000002</v>
      </c>
      <c r="U20" s="126"/>
      <c r="V20" s="84">
        <f t="shared" si="8"/>
        <v>10</v>
      </c>
      <c r="W20" s="15"/>
      <c r="X20" s="366"/>
      <c r="Y20" s="1008"/>
      <c r="Z20" s="366">
        <f t="shared" si="2"/>
        <v>0</v>
      </c>
      <c r="AA20" s="1009"/>
      <c r="AB20" s="326"/>
      <c r="AC20" s="297">
        <f t="shared" si="9"/>
        <v>128.88</v>
      </c>
    </row>
    <row r="21" spans="1:29" x14ac:dyDescent="0.25">
      <c r="A21" s="126"/>
      <c r="B21" s="84">
        <f t="shared" si="4"/>
        <v>0</v>
      </c>
      <c r="C21" s="15"/>
      <c r="D21" s="366"/>
      <c r="E21" s="1008"/>
      <c r="F21" s="366">
        <f t="shared" si="3"/>
        <v>0</v>
      </c>
      <c r="G21" s="1009"/>
      <c r="H21" s="326"/>
      <c r="I21" s="297">
        <f t="shared" si="5"/>
        <v>1.999999999998181E-2</v>
      </c>
      <c r="K21" s="126"/>
      <c r="L21" s="84">
        <f t="shared" si="6"/>
        <v>13</v>
      </c>
      <c r="M21" s="15"/>
      <c r="N21" s="366"/>
      <c r="O21" s="1008"/>
      <c r="P21" s="366">
        <f t="shared" si="1"/>
        <v>0</v>
      </c>
      <c r="Q21" s="1009"/>
      <c r="R21" s="326"/>
      <c r="S21" s="297">
        <f t="shared" si="7"/>
        <v>163.35000000000002</v>
      </c>
      <c r="U21" s="126"/>
      <c r="V21" s="84">
        <f t="shared" si="8"/>
        <v>10</v>
      </c>
      <c r="W21" s="15"/>
      <c r="X21" s="366"/>
      <c r="Y21" s="1008"/>
      <c r="Z21" s="366">
        <f t="shared" si="2"/>
        <v>0</v>
      </c>
      <c r="AA21" s="1009"/>
      <c r="AB21" s="326"/>
      <c r="AC21" s="297">
        <f t="shared" si="9"/>
        <v>128.88</v>
      </c>
    </row>
    <row r="22" spans="1:29" x14ac:dyDescent="0.25">
      <c r="A22" s="126"/>
      <c r="B22" s="303">
        <f t="shared" si="4"/>
        <v>0</v>
      </c>
      <c r="C22" s="15"/>
      <c r="D22" s="366"/>
      <c r="E22" s="1008"/>
      <c r="F22" s="366">
        <f t="shared" si="3"/>
        <v>0</v>
      </c>
      <c r="G22" s="1009"/>
      <c r="H22" s="326"/>
      <c r="I22" s="297">
        <f t="shared" si="5"/>
        <v>1.999999999998181E-2</v>
      </c>
      <c r="K22" s="126"/>
      <c r="L22" s="303">
        <f t="shared" si="6"/>
        <v>13</v>
      </c>
      <c r="M22" s="15"/>
      <c r="N22" s="366"/>
      <c r="O22" s="1008"/>
      <c r="P22" s="366">
        <f t="shared" si="1"/>
        <v>0</v>
      </c>
      <c r="Q22" s="1009"/>
      <c r="R22" s="326"/>
      <c r="S22" s="297">
        <f t="shared" si="7"/>
        <v>163.35000000000002</v>
      </c>
      <c r="U22" s="126"/>
      <c r="V22" s="303">
        <f t="shared" si="8"/>
        <v>10</v>
      </c>
      <c r="W22" s="15"/>
      <c r="X22" s="366"/>
      <c r="Y22" s="1008"/>
      <c r="Z22" s="366">
        <f t="shared" si="2"/>
        <v>0</v>
      </c>
      <c r="AA22" s="1009"/>
      <c r="AB22" s="326"/>
      <c r="AC22" s="297">
        <f t="shared" si="9"/>
        <v>128.88</v>
      </c>
    </row>
    <row r="23" spans="1:29" x14ac:dyDescent="0.25">
      <c r="A23" s="127"/>
      <c r="B23" s="303">
        <f t="shared" si="4"/>
        <v>0</v>
      </c>
      <c r="C23" s="15"/>
      <c r="D23" s="366"/>
      <c r="E23" s="1008"/>
      <c r="F23" s="366">
        <f t="shared" si="3"/>
        <v>0</v>
      </c>
      <c r="G23" s="1009"/>
      <c r="H23" s="326"/>
      <c r="I23" s="297">
        <f t="shared" si="5"/>
        <v>1.999999999998181E-2</v>
      </c>
      <c r="K23" s="127"/>
      <c r="L23" s="303">
        <f t="shared" si="6"/>
        <v>13</v>
      </c>
      <c r="M23" s="15"/>
      <c r="N23" s="366"/>
      <c r="O23" s="1008"/>
      <c r="P23" s="366">
        <f t="shared" si="1"/>
        <v>0</v>
      </c>
      <c r="Q23" s="1009"/>
      <c r="R23" s="326"/>
      <c r="S23" s="297">
        <f t="shared" si="7"/>
        <v>163.35000000000002</v>
      </c>
      <c r="U23" s="127"/>
      <c r="V23" s="303">
        <f t="shared" si="8"/>
        <v>10</v>
      </c>
      <c r="W23" s="15"/>
      <c r="X23" s="366"/>
      <c r="Y23" s="1008"/>
      <c r="Z23" s="366">
        <f t="shared" si="2"/>
        <v>0</v>
      </c>
      <c r="AA23" s="1009"/>
      <c r="AB23" s="326"/>
      <c r="AC23" s="297">
        <f t="shared" si="9"/>
        <v>128.88</v>
      </c>
    </row>
    <row r="24" spans="1:29" x14ac:dyDescent="0.25">
      <c r="A24" s="126"/>
      <c r="B24" s="303">
        <f t="shared" si="4"/>
        <v>0</v>
      </c>
      <c r="C24" s="15"/>
      <c r="D24" s="366"/>
      <c r="E24" s="1008"/>
      <c r="F24" s="366">
        <f t="shared" si="3"/>
        <v>0</v>
      </c>
      <c r="G24" s="1009"/>
      <c r="H24" s="326"/>
      <c r="I24" s="297">
        <f t="shared" si="5"/>
        <v>1.999999999998181E-2</v>
      </c>
      <c r="K24" s="126"/>
      <c r="L24" s="303">
        <f t="shared" si="6"/>
        <v>13</v>
      </c>
      <c r="M24" s="15"/>
      <c r="N24" s="366"/>
      <c r="O24" s="1008"/>
      <c r="P24" s="366">
        <f t="shared" si="1"/>
        <v>0</v>
      </c>
      <c r="Q24" s="1009"/>
      <c r="R24" s="326"/>
      <c r="S24" s="297">
        <f t="shared" si="7"/>
        <v>163.35000000000002</v>
      </c>
      <c r="U24" s="126"/>
      <c r="V24" s="303">
        <f t="shared" si="8"/>
        <v>10</v>
      </c>
      <c r="W24" s="15"/>
      <c r="X24" s="366"/>
      <c r="Y24" s="1008"/>
      <c r="Z24" s="366">
        <f t="shared" si="2"/>
        <v>0</v>
      </c>
      <c r="AA24" s="1009"/>
      <c r="AB24" s="326"/>
      <c r="AC24" s="297">
        <f t="shared" si="9"/>
        <v>128.88</v>
      </c>
    </row>
    <row r="25" spans="1:29" x14ac:dyDescent="0.25">
      <c r="A25" s="126"/>
      <c r="B25" s="303">
        <f t="shared" si="4"/>
        <v>0</v>
      </c>
      <c r="C25" s="15"/>
      <c r="D25" s="366"/>
      <c r="E25" s="1008"/>
      <c r="F25" s="366">
        <f t="shared" si="3"/>
        <v>0</v>
      </c>
      <c r="G25" s="1009"/>
      <c r="H25" s="326"/>
      <c r="I25" s="297">
        <f t="shared" si="5"/>
        <v>1.999999999998181E-2</v>
      </c>
      <c r="K25" s="126"/>
      <c r="L25" s="303">
        <f t="shared" si="6"/>
        <v>13</v>
      </c>
      <c r="M25" s="15"/>
      <c r="N25" s="366"/>
      <c r="O25" s="1008"/>
      <c r="P25" s="366">
        <f t="shared" si="1"/>
        <v>0</v>
      </c>
      <c r="Q25" s="1009"/>
      <c r="R25" s="326"/>
      <c r="S25" s="297">
        <f t="shared" si="7"/>
        <v>163.35000000000002</v>
      </c>
      <c r="U25" s="126"/>
      <c r="V25" s="303">
        <f t="shared" si="8"/>
        <v>10</v>
      </c>
      <c r="W25" s="15"/>
      <c r="X25" s="366"/>
      <c r="Y25" s="1008"/>
      <c r="Z25" s="366">
        <f t="shared" si="2"/>
        <v>0</v>
      </c>
      <c r="AA25" s="1009"/>
      <c r="AB25" s="326"/>
      <c r="AC25" s="297">
        <f t="shared" si="9"/>
        <v>128.88</v>
      </c>
    </row>
    <row r="26" spans="1:29" x14ac:dyDescent="0.25">
      <c r="A26" s="126"/>
      <c r="B26" s="206">
        <f t="shared" si="4"/>
        <v>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1.999999999998181E-2</v>
      </c>
      <c r="K26" s="126"/>
      <c r="L26" s="206">
        <f t="shared" si="6"/>
        <v>13</v>
      </c>
      <c r="M26" s="15"/>
      <c r="N26" s="366"/>
      <c r="O26" s="1008"/>
      <c r="P26" s="366">
        <f t="shared" si="1"/>
        <v>0</v>
      </c>
      <c r="Q26" s="1009"/>
      <c r="R26" s="326"/>
      <c r="S26" s="297">
        <f t="shared" si="7"/>
        <v>163.35000000000002</v>
      </c>
      <c r="U26" s="126"/>
      <c r="V26" s="206">
        <f t="shared" si="8"/>
        <v>10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128.88</v>
      </c>
    </row>
    <row r="27" spans="1:29" x14ac:dyDescent="0.25">
      <c r="A27" s="126"/>
      <c r="B27" s="303">
        <f t="shared" si="4"/>
        <v>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1.999999999998181E-2</v>
      </c>
      <c r="K27" s="126"/>
      <c r="L27" s="303">
        <f t="shared" si="6"/>
        <v>13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163.35000000000002</v>
      </c>
      <c r="U27" s="126"/>
      <c r="V27" s="303">
        <f t="shared" si="8"/>
        <v>10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128.88</v>
      </c>
    </row>
    <row r="28" spans="1:29" x14ac:dyDescent="0.25">
      <c r="A28" s="126"/>
      <c r="B28" s="206">
        <f t="shared" si="4"/>
        <v>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1.999999999998181E-2</v>
      </c>
      <c r="K28" s="126"/>
      <c r="L28" s="206">
        <f t="shared" si="6"/>
        <v>13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163.35000000000002</v>
      </c>
      <c r="U28" s="126"/>
      <c r="V28" s="206">
        <f t="shared" si="8"/>
        <v>10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128.88</v>
      </c>
    </row>
    <row r="29" spans="1:29" x14ac:dyDescent="0.25">
      <c r="A29" s="126"/>
      <c r="B29" s="303">
        <f t="shared" si="4"/>
        <v>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1.999999999998181E-2</v>
      </c>
      <c r="K29" s="126"/>
      <c r="L29" s="303">
        <f t="shared" si="6"/>
        <v>13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163.35000000000002</v>
      </c>
      <c r="U29" s="126"/>
      <c r="V29" s="303">
        <f t="shared" si="8"/>
        <v>10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128.88</v>
      </c>
    </row>
    <row r="30" spans="1:29" x14ac:dyDescent="0.25">
      <c r="A30" s="126"/>
      <c r="B30" s="303">
        <f t="shared" si="4"/>
        <v>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1.999999999998181E-2</v>
      </c>
      <c r="K30" s="126"/>
      <c r="L30" s="303">
        <f t="shared" si="6"/>
        <v>13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163.35000000000002</v>
      </c>
      <c r="U30" s="126"/>
      <c r="V30" s="303">
        <f t="shared" si="8"/>
        <v>10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128.88</v>
      </c>
    </row>
    <row r="31" spans="1:29" x14ac:dyDescent="0.25">
      <c r="A31" s="126"/>
      <c r="B31" s="303">
        <f t="shared" si="4"/>
        <v>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1.999999999998181E-2</v>
      </c>
      <c r="K31" s="126"/>
      <c r="L31" s="303">
        <f t="shared" si="6"/>
        <v>13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163.35000000000002</v>
      </c>
      <c r="U31" s="126"/>
      <c r="V31" s="303">
        <f t="shared" si="8"/>
        <v>10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128.88</v>
      </c>
    </row>
    <row r="32" spans="1:29" x14ac:dyDescent="0.25">
      <c r="A32" s="126"/>
      <c r="B32" s="303">
        <f t="shared" si="4"/>
        <v>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1.999999999998181E-2</v>
      </c>
      <c r="K32" s="126"/>
      <c r="L32" s="303">
        <f t="shared" si="6"/>
        <v>13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163.35000000000002</v>
      </c>
      <c r="U32" s="126"/>
      <c r="V32" s="303">
        <f t="shared" si="8"/>
        <v>10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128.88</v>
      </c>
    </row>
    <row r="33" spans="1:29" x14ac:dyDescent="0.25">
      <c r="A33" s="126"/>
      <c r="B33" s="303">
        <f t="shared" si="4"/>
        <v>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1.999999999998181E-2</v>
      </c>
      <c r="K33" s="126"/>
      <c r="L33" s="303">
        <f t="shared" si="6"/>
        <v>13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163.35000000000002</v>
      </c>
      <c r="U33" s="126"/>
      <c r="V33" s="303">
        <f t="shared" si="8"/>
        <v>10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128.88</v>
      </c>
    </row>
    <row r="34" spans="1:29" x14ac:dyDescent="0.25">
      <c r="A34" s="126"/>
      <c r="B34" s="303">
        <f t="shared" si="4"/>
        <v>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1.999999999998181E-2</v>
      </c>
      <c r="K34" s="126"/>
      <c r="L34" s="303">
        <f t="shared" si="6"/>
        <v>13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163.35000000000002</v>
      </c>
      <c r="U34" s="126"/>
      <c r="V34" s="303">
        <f t="shared" si="8"/>
        <v>10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128.88</v>
      </c>
    </row>
    <row r="35" spans="1:29" x14ac:dyDescent="0.25">
      <c r="A35" s="126"/>
      <c r="B35" s="303">
        <f t="shared" si="4"/>
        <v>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1.999999999998181E-2</v>
      </c>
      <c r="K35" s="126"/>
      <c r="L35" s="303">
        <f t="shared" si="6"/>
        <v>13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163.35000000000002</v>
      </c>
      <c r="U35" s="126"/>
      <c r="V35" s="303">
        <f t="shared" si="8"/>
        <v>10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128.88</v>
      </c>
    </row>
    <row r="36" spans="1:29" x14ac:dyDescent="0.25">
      <c r="A36" s="126" t="s">
        <v>22</v>
      </c>
      <c r="B36" s="303">
        <f t="shared" si="4"/>
        <v>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1.999999999998181E-2</v>
      </c>
      <c r="K36" s="126" t="s">
        <v>22</v>
      </c>
      <c r="L36" s="303">
        <f t="shared" si="6"/>
        <v>13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163.35000000000002</v>
      </c>
      <c r="U36" s="126" t="s">
        <v>22</v>
      </c>
      <c r="V36" s="303">
        <f t="shared" si="8"/>
        <v>10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128.88</v>
      </c>
    </row>
    <row r="37" spans="1:29" x14ac:dyDescent="0.25">
      <c r="A37" s="127"/>
      <c r="B37" s="303">
        <f t="shared" si="4"/>
        <v>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1.999999999998181E-2</v>
      </c>
      <c r="K37" s="127"/>
      <c r="L37" s="303">
        <f t="shared" si="6"/>
        <v>13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163.35000000000002</v>
      </c>
      <c r="U37" s="127"/>
      <c r="V37" s="303">
        <f t="shared" si="8"/>
        <v>10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128.88</v>
      </c>
    </row>
    <row r="38" spans="1:29" x14ac:dyDescent="0.25">
      <c r="A38" s="126"/>
      <c r="B38" s="303">
        <f t="shared" si="4"/>
        <v>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1.999999999998181E-2</v>
      </c>
      <c r="K38" s="126"/>
      <c r="L38" s="303">
        <f t="shared" si="6"/>
        <v>13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163.35000000000002</v>
      </c>
      <c r="U38" s="126"/>
      <c r="V38" s="303">
        <f t="shared" si="8"/>
        <v>10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128.88</v>
      </c>
    </row>
    <row r="39" spans="1:29" x14ac:dyDescent="0.25">
      <c r="A39" s="126"/>
      <c r="B39" s="84">
        <f t="shared" si="4"/>
        <v>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1.999999999998181E-2</v>
      </c>
      <c r="K39" s="126"/>
      <c r="L39" s="84">
        <f t="shared" si="6"/>
        <v>13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163.35000000000002</v>
      </c>
      <c r="U39" s="126"/>
      <c r="V39" s="84">
        <f t="shared" si="8"/>
        <v>10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128.88</v>
      </c>
    </row>
    <row r="40" spans="1:29" x14ac:dyDescent="0.25">
      <c r="A40" s="126"/>
      <c r="B40" s="84">
        <f t="shared" si="4"/>
        <v>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1.999999999998181E-2</v>
      </c>
      <c r="K40" s="126"/>
      <c r="L40" s="84">
        <f t="shared" si="6"/>
        <v>13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163.35000000000002</v>
      </c>
      <c r="U40" s="126"/>
      <c r="V40" s="84">
        <f t="shared" si="8"/>
        <v>10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128.88</v>
      </c>
    </row>
    <row r="41" spans="1:29" x14ac:dyDescent="0.25">
      <c r="A41" s="126"/>
      <c r="B41" s="84">
        <f t="shared" si="4"/>
        <v>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1.999999999998181E-2</v>
      </c>
      <c r="K41" s="126"/>
      <c r="L41" s="84">
        <f t="shared" si="6"/>
        <v>13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163.35000000000002</v>
      </c>
      <c r="U41" s="126"/>
      <c r="V41" s="84">
        <f t="shared" si="8"/>
        <v>10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128.88</v>
      </c>
    </row>
    <row r="42" spans="1:29" x14ac:dyDescent="0.25">
      <c r="A42" s="126"/>
      <c r="B42" s="84">
        <f t="shared" si="4"/>
        <v>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1.999999999998181E-2</v>
      </c>
      <c r="K42" s="126"/>
      <c r="L42" s="84">
        <f t="shared" si="6"/>
        <v>13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163.35000000000002</v>
      </c>
      <c r="U42" s="126"/>
      <c r="V42" s="84">
        <f t="shared" si="8"/>
        <v>10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128.88</v>
      </c>
    </row>
    <row r="43" spans="1:29" x14ac:dyDescent="0.25">
      <c r="A43" s="126"/>
      <c r="B43" s="84">
        <f t="shared" si="4"/>
        <v>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1.999999999998181E-2</v>
      </c>
      <c r="K43" s="126"/>
      <c r="L43" s="84">
        <f t="shared" si="6"/>
        <v>13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163.35000000000002</v>
      </c>
      <c r="U43" s="126"/>
      <c r="V43" s="84">
        <f t="shared" si="8"/>
        <v>10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128.88</v>
      </c>
    </row>
    <row r="44" spans="1:29" x14ac:dyDescent="0.25">
      <c r="A44" s="126"/>
      <c r="B44" s="84">
        <f t="shared" si="4"/>
        <v>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1.999999999998181E-2</v>
      </c>
      <c r="K44" s="126"/>
      <c r="L44" s="84">
        <f t="shared" si="6"/>
        <v>13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163.35000000000002</v>
      </c>
      <c r="U44" s="126"/>
      <c r="V44" s="84">
        <f t="shared" si="8"/>
        <v>10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128.88</v>
      </c>
    </row>
    <row r="45" spans="1:29" x14ac:dyDescent="0.25">
      <c r="A45" s="126"/>
      <c r="B45" s="84">
        <f t="shared" si="4"/>
        <v>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1.999999999998181E-2</v>
      </c>
      <c r="K45" s="126"/>
      <c r="L45" s="84">
        <f t="shared" si="6"/>
        <v>13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163.35000000000002</v>
      </c>
      <c r="U45" s="126"/>
      <c r="V45" s="84">
        <f t="shared" si="8"/>
        <v>10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128.88</v>
      </c>
    </row>
    <row r="46" spans="1:29" x14ac:dyDescent="0.25">
      <c r="A46" s="126"/>
      <c r="B46" s="84">
        <f t="shared" si="4"/>
        <v>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1.999999999998181E-2</v>
      </c>
      <c r="K46" s="126"/>
      <c r="L46" s="84">
        <f t="shared" si="6"/>
        <v>13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163.35000000000002</v>
      </c>
      <c r="U46" s="126"/>
      <c r="V46" s="84">
        <f t="shared" si="8"/>
        <v>10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128.88</v>
      </c>
    </row>
    <row r="47" spans="1:29" x14ac:dyDescent="0.25">
      <c r="A47" s="126"/>
      <c r="B47" s="84">
        <f t="shared" si="4"/>
        <v>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1.999999999998181E-2</v>
      </c>
      <c r="K47" s="126"/>
      <c r="L47" s="84">
        <f t="shared" si="6"/>
        <v>13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163.35000000000002</v>
      </c>
      <c r="U47" s="126"/>
      <c r="V47" s="84">
        <f t="shared" si="8"/>
        <v>10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128.88</v>
      </c>
    </row>
    <row r="48" spans="1:29" x14ac:dyDescent="0.25">
      <c r="A48" s="126"/>
      <c r="B48" s="84">
        <f t="shared" si="4"/>
        <v>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1.999999999998181E-2</v>
      </c>
      <c r="K48" s="126"/>
      <c r="L48" s="84">
        <f t="shared" si="6"/>
        <v>13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163.35000000000002</v>
      </c>
      <c r="U48" s="126"/>
      <c r="V48" s="84">
        <f t="shared" si="8"/>
        <v>10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128.88</v>
      </c>
    </row>
    <row r="49" spans="1:29" x14ac:dyDescent="0.25">
      <c r="A49" s="126"/>
      <c r="B49" s="84">
        <f t="shared" si="4"/>
        <v>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1.999999999998181E-2</v>
      </c>
      <c r="K49" s="126"/>
      <c r="L49" s="84">
        <f t="shared" si="6"/>
        <v>13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163.35000000000002</v>
      </c>
      <c r="U49" s="126"/>
      <c r="V49" s="84">
        <f t="shared" si="8"/>
        <v>10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128.88</v>
      </c>
    </row>
    <row r="50" spans="1:29" x14ac:dyDescent="0.25">
      <c r="A50" s="126"/>
      <c r="B50" s="84">
        <f t="shared" si="4"/>
        <v>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1.999999999998181E-2</v>
      </c>
      <c r="K50" s="126"/>
      <c r="L50" s="84">
        <f t="shared" si="6"/>
        <v>13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163.35000000000002</v>
      </c>
      <c r="U50" s="126"/>
      <c r="V50" s="84">
        <f t="shared" si="8"/>
        <v>10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128.88</v>
      </c>
    </row>
    <row r="51" spans="1:29" x14ac:dyDescent="0.25">
      <c r="A51" s="126"/>
      <c r="B51" s="84">
        <f t="shared" si="4"/>
        <v>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1.999999999998181E-2</v>
      </c>
      <c r="K51" s="126"/>
      <c r="L51" s="84">
        <f t="shared" si="6"/>
        <v>13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163.35000000000002</v>
      </c>
      <c r="U51" s="126"/>
      <c r="V51" s="84">
        <f t="shared" si="8"/>
        <v>10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128.88</v>
      </c>
    </row>
    <row r="52" spans="1:29" x14ac:dyDescent="0.25">
      <c r="A52" s="126"/>
      <c r="B52" s="84">
        <f t="shared" si="4"/>
        <v>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1.999999999998181E-2</v>
      </c>
      <c r="K52" s="126"/>
      <c r="L52" s="84">
        <f t="shared" si="6"/>
        <v>13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163.35000000000002</v>
      </c>
      <c r="U52" s="126"/>
      <c r="V52" s="84">
        <f t="shared" si="8"/>
        <v>10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128.88</v>
      </c>
    </row>
    <row r="53" spans="1:29" x14ac:dyDescent="0.25">
      <c r="A53" s="126"/>
      <c r="B53" s="84">
        <f t="shared" si="4"/>
        <v>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1.999999999998181E-2</v>
      </c>
      <c r="K53" s="126"/>
      <c r="L53" s="84">
        <f t="shared" si="6"/>
        <v>13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163.35000000000002</v>
      </c>
      <c r="U53" s="126"/>
      <c r="V53" s="84">
        <f t="shared" si="8"/>
        <v>10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128.88</v>
      </c>
    </row>
    <row r="54" spans="1:29" x14ac:dyDescent="0.25">
      <c r="A54" s="126"/>
      <c r="B54" s="84">
        <f t="shared" si="4"/>
        <v>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1.999999999998181E-2</v>
      </c>
      <c r="K54" s="126"/>
      <c r="L54" s="84">
        <f t="shared" si="6"/>
        <v>13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163.35000000000002</v>
      </c>
      <c r="U54" s="126"/>
      <c r="V54" s="84">
        <f t="shared" si="8"/>
        <v>10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128.88</v>
      </c>
    </row>
    <row r="55" spans="1:29" x14ac:dyDescent="0.25">
      <c r="A55" s="126"/>
      <c r="B55" s="12">
        <f>B54-C55</f>
        <v>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1.999999999998181E-2</v>
      </c>
      <c r="K55" s="126"/>
      <c r="L55" s="12">
        <f>L54-M55</f>
        <v>13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163.35000000000002</v>
      </c>
      <c r="U55" s="126"/>
      <c r="V55" s="12">
        <f>V54-W55</f>
        <v>10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128.88</v>
      </c>
    </row>
    <row r="56" spans="1:29" x14ac:dyDescent="0.25">
      <c r="A56" s="126"/>
      <c r="B56" s="12">
        <f t="shared" ref="B56:B75" si="10">B55-C56</f>
        <v>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1.999999999998181E-2</v>
      </c>
      <c r="K56" s="126"/>
      <c r="L56" s="12">
        <f t="shared" ref="L56:L75" si="11">L55-M56</f>
        <v>13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163.35000000000002</v>
      </c>
      <c r="U56" s="126"/>
      <c r="V56" s="12">
        <f t="shared" ref="V56:V75" si="12">V55-W56</f>
        <v>10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128.88</v>
      </c>
    </row>
    <row r="57" spans="1:29" x14ac:dyDescent="0.25">
      <c r="A57" s="126"/>
      <c r="B57" s="12">
        <f t="shared" si="10"/>
        <v>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1.999999999998181E-2</v>
      </c>
      <c r="K57" s="126"/>
      <c r="L57" s="12">
        <f t="shared" si="11"/>
        <v>13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163.35000000000002</v>
      </c>
      <c r="U57" s="126"/>
      <c r="V57" s="12">
        <f t="shared" si="12"/>
        <v>10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128.88</v>
      </c>
    </row>
    <row r="58" spans="1:29" x14ac:dyDescent="0.25">
      <c r="A58" s="126"/>
      <c r="B58" s="12">
        <f t="shared" si="10"/>
        <v>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1.999999999998181E-2</v>
      </c>
      <c r="K58" s="126"/>
      <c r="L58" s="12">
        <f t="shared" si="11"/>
        <v>13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163.35000000000002</v>
      </c>
      <c r="U58" s="126"/>
      <c r="V58" s="12">
        <f t="shared" si="12"/>
        <v>10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128.88</v>
      </c>
    </row>
    <row r="59" spans="1:29" x14ac:dyDescent="0.25">
      <c r="A59" s="126"/>
      <c r="B59" s="12">
        <f t="shared" si="10"/>
        <v>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1.999999999998181E-2</v>
      </c>
      <c r="K59" s="126"/>
      <c r="L59" s="12">
        <f t="shared" si="11"/>
        <v>13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163.35000000000002</v>
      </c>
      <c r="U59" s="126"/>
      <c r="V59" s="12">
        <f t="shared" si="12"/>
        <v>10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128.88</v>
      </c>
    </row>
    <row r="60" spans="1:29" x14ac:dyDescent="0.25">
      <c r="A60" s="126"/>
      <c r="B60" s="12">
        <f t="shared" si="10"/>
        <v>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1.999999999998181E-2</v>
      </c>
      <c r="K60" s="126"/>
      <c r="L60" s="12">
        <f t="shared" si="11"/>
        <v>13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163.35000000000002</v>
      </c>
      <c r="U60" s="126"/>
      <c r="V60" s="12">
        <f t="shared" si="12"/>
        <v>10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128.88</v>
      </c>
    </row>
    <row r="61" spans="1:29" x14ac:dyDescent="0.25">
      <c r="A61" s="126"/>
      <c r="B61" s="12">
        <f t="shared" si="10"/>
        <v>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1.999999999998181E-2</v>
      </c>
      <c r="K61" s="126"/>
      <c r="L61" s="12">
        <f t="shared" si="11"/>
        <v>13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163.35000000000002</v>
      </c>
      <c r="U61" s="126"/>
      <c r="V61" s="12">
        <f t="shared" si="12"/>
        <v>10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128.88</v>
      </c>
    </row>
    <row r="62" spans="1:29" x14ac:dyDescent="0.25">
      <c r="A62" s="126"/>
      <c r="B62" s="12">
        <f t="shared" si="10"/>
        <v>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1.999999999998181E-2</v>
      </c>
      <c r="K62" s="126"/>
      <c r="L62" s="12">
        <f t="shared" si="11"/>
        <v>13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163.35000000000002</v>
      </c>
      <c r="U62" s="126"/>
      <c r="V62" s="12">
        <f t="shared" si="12"/>
        <v>10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128.88</v>
      </c>
    </row>
    <row r="63" spans="1:29" x14ac:dyDescent="0.25">
      <c r="A63" s="126"/>
      <c r="B63" s="12">
        <f t="shared" si="10"/>
        <v>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1.999999999998181E-2</v>
      </c>
      <c r="K63" s="126"/>
      <c r="L63" s="12">
        <f t="shared" si="11"/>
        <v>13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163.35000000000002</v>
      </c>
      <c r="U63" s="126"/>
      <c r="V63" s="12">
        <f t="shared" si="12"/>
        <v>10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128.88</v>
      </c>
    </row>
    <row r="64" spans="1:29" x14ac:dyDescent="0.25">
      <c r="A64" s="126"/>
      <c r="B64" s="12">
        <f t="shared" si="10"/>
        <v>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1.999999999998181E-2</v>
      </c>
      <c r="K64" s="126"/>
      <c r="L64" s="12">
        <f t="shared" si="11"/>
        <v>13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163.35000000000002</v>
      </c>
      <c r="U64" s="126"/>
      <c r="V64" s="12">
        <f t="shared" si="12"/>
        <v>10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128.88</v>
      </c>
    </row>
    <row r="65" spans="1:29" x14ac:dyDescent="0.25">
      <c r="A65" s="126"/>
      <c r="B65" s="12">
        <f t="shared" si="10"/>
        <v>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1.999999999998181E-2</v>
      </c>
      <c r="K65" s="126"/>
      <c r="L65" s="12">
        <f t="shared" si="11"/>
        <v>13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163.35000000000002</v>
      </c>
      <c r="U65" s="126"/>
      <c r="V65" s="12">
        <f t="shared" si="12"/>
        <v>10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128.88</v>
      </c>
    </row>
    <row r="66" spans="1:29" x14ac:dyDescent="0.25">
      <c r="A66" s="126"/>
      <c r="B66" s="12">
        <f t="shared" si="10"/>
        <v>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1.999999999998181E-2</v>
      </c>
      <c r="K66" s="126"/>
      <c r="L66" s="12">
        <f t="shared" si="11"/>
        <v>13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163.35000000000002</v>
      </c>
      <c r="U66" s="126"/>
      <c r="V66" s="12">
        <f t="shared" si="12"/>
        <v>10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128.88</v>
      </c>
    </row>
    <row r="67" spans="1:29" x14ac:dyDescent="0.25">
      <c r="A67" s="126"/>
      <c r="B67" s="12">
        <f t="shared" si="10"/>
        <v>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1.999999999998181E-2</v>
      </c>
      <c r="K67" s="126"/>
      <c r="L67" s="12">
        <f t="shared" si="11"/>
        <v>13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163.35000000000002</v>
      </c>
      <c r="U67" s="126"/>
      <c r="V67" s="12">
        <f t="shared" si="12"/>
        <v>10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128.88</v>
      </c>
    </row>
    <row r="68" spans="1:29" x14ac:dyDescent="0.25">
      <c r="A68" s="126"/>
      <c r="B68" s="12">
        <f t="shared" si="10"/>
        <v>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1.999999999998181E-2</v>
      </c>
      <c r="K68" s="126"/>
      <c r="L68" s="12">
        <f t="shared" si="11"/>
        <v>13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163.35000000000002</v>
      </c>
      <c r="U68" s="126"/>
      <c r="V68" s="12">
        <f t="shared" si="12"/>
        <v>10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128.88</v>
      </c>
    </row>
    <row r="69" spans="1:29" x14ac:dyDescent="0.25">
      <c r="A69" s="126"/>
      <c r="B69" s="12">
        <f t="shared" si="10"/>
        <v>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1.999999999998181E-2</v>
      </c>
      <c r="K69" s="126"/>
      <c r="L69" s="12">
        <f t="shared" si="11"/>
        <v>13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163.35000000000002</v>
      </c>
      <c r="U69" s="126"/>
      <c r="V69" s="12">
        <f t="shared" si="12"/>
        <v>10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128.88</v>
      </c>
    </row>
    <row r="70" spans="1:29" x14ac:dyDescent="0.25">
      <c r="A70" s="126"/>
      <c r="B70" s="12">
        <f t="shared" si="10"/>
        <v>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1.999999999998181E-2</v>
      </c>
      <c r="K70" s="126"/>
      <c r="L70" s="12">
        <f t="shared" si="11"/>
        <v>13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163.35000000000002</v>
      </c>
      <c r="U70" s="126"/>
      <c r="V70" s="12">
        <f t="shared" si="12"/>
        <v>10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128.88</v>
      </c>
    </row>
    <row r="71" spans="1:29" x14ac:dyDescent="0.25">
      <c r="A71" s="126"/>
      <c r="B71" s="12">
        <f t="shared" si="10"/>
        <v>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1.999999999998181E-2</v>
      </c>
      <c r="K71" s="126"/>
      <c r="L71" s="12">
        <f t="shared" si="11"/>
        <v>13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163.35000000000002</v>
      </c>
      <c r="U71" s="126"/>
      <c r="V71" s="12">
        <f t="shared" si="12"/>
        <v>10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128.88</v>
      </c>
    </row>
    <row r="72" spans="1:29" x14ac:dyDescent="0.25">
      <c r="A72" s="126"/>
      <c r="B72" s="12">
        <f t="shared" si="10"/>
        <v>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1.999999999998181E-2</v>
      </c>
      <c r="K72" s="126"/>
      <c r="L72" s="12">
        <f t="shared" si="11"/>
        <v>13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163.35000000000002</v>
      </c>
      <c r="U72" s="126"/>
      <c r="V72" s="12">
        <f t="shared" si="12"/>
        <v>10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128.88</v>
      </c>
    </row>
    <row r="73" spans="1:29" x14ac:dyDescent="0.25">
      <c r="A73" s="126"/>
      <c r="B73" s="12">
        <f t="shared" si="10"/>
        <v>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1.999999999998181E-2</v>
      </c>
      <c r="K73" s="126"/>
      <c r="L73" s="12">
        <f t="shared" si="11"/>
        <v>13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163.35000000000002</v>
      </c>
      <c r="U73" s="126"/>
      <c r="V73" s="12">
        <f t="shared" si="12"/>
        <v>10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128.88</v>
      </c>
    </row>
    <row r="74" spans="1:29" x14ac:dyDescent="0.25">
      <c r="A74" s="126"/>
      <c r="B74" s="12">
        <f t="shared" si="10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1.999999999998181E-2</v>
      </c>
      <c r="K74" s="126"/>
      <c r="L74" s="12">
        <f t="shared" si="11"/>
        <v>13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163.35000000000002</v>
      </c>
      <c r="U74" s="126"/>
      <c r="V74" s="12">
        <f t="shared" si="12"/>
        <v>10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128.88</v>
      </c>
    </row>
    <row r="75" spans="1:29" x14ac:dyDescent="0.25">
      <c r="A75" s="126"/>
      <c r="B75" s="12">
        <f t="shared" si="10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1.999999999998181E-2</v>
      </c>
      <c r="K75" s="126"/>
      <c r="L75" s="12">
        <f t="shared" si="11"/>
        <v>13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163.35000000000002</v>
      </c>
      <c r="U75" s="126"/>
      <c r="V75" s="12">
        <f t="shared" si="12"/>
        <v>10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128.88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1.999999999998181E-2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163.35000000000002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128.88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77</v>
      </c>
      <c r="D78" s="6">
        <f>SUM(D9:D77)</f>
        <v>978.34</v>
      </c>
      <c r="F78" s="6">
        <f>SUM(F9:F77)</f>
        <v>978.34</v>
      </c>
      <c r="M78" s="53">
        <f>SUM(M9:M77)</f>
        <v>81</v>
      </c>
      <c r="N78" s="6">
        <f>SUM(N9:N77)</f>
        <v>1009.05</v>
      </c>
      <c r="P78" s="6">
        <f>SUM(P9:P77)</f>
        <v>1009.05</v>
      </c>
      <c r="W78" s="53">
        <f>SUM(W9:W77)</f>
        <v>20</v>
      </c>
      <c r="X78" s="6">
        <f>SUM(X9:X77)</f>
        <v>258.22000000000003</v>
      </c>
      <c r="Z78" s="6">
        <f>SUM(Z9:Z77)</f>
        <v>258.22000000000003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13</v>
      </c>
      <c r="X81" s="45" t="s">
        <v>4</v>
      </c>
      <c r="Y81" s="57">
        <f>Z5+Z6-W78+Z7</f>
        <v>10</v>
      </c>
    </row>
    <row r="82" spans="3:26" ht="15.75" thickBot="1" x14ac:dyDescent="0.3"/>
    <row r="83" spans="3:26" ht="15.75" thickBot="1" x14ac:dyDescent="0.3">
      <c r="C83" s="1140" t="s">
        <v>11</v>
      </c>
      <c r="D83" s="1141"/>
      <c r="E83" s="58">
        <f>E5+E6-F78+E7</f>
        <v>1.999999999998181E-2</v>
      </c>
      <c r="F83" s="74"/>
      <c r="M83" s="1140" t="s">
        <v>11</v>
      </c>
      <c r="N83" s="1141"/>
      <c r="O83" s="58">
        <f>O5+O6-P78+O7</f>
        <v>163.35000000000014</v>
      </c>
      <c r="P83" s="74"/>
      <c r="W83" s="1140" t="s">
        <v>11</v>
      </c>
      <c r="X83" s="1141"/>
      <c r="Y83" s="58">
        <f>Y5+Y6-Z78+Y7</f>
        <v>128.88</v>
      </c>
      <c r="Z83" s="74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3" t="s">
        <v>75</v>
      </c>
      <c r="C4" s="104"/>
      <c r="D4" s="141"/>
      <c r="E4" s="87"/>
      <c r="F4" s="74"/>
      <c r="G4" s="607"/>
    </row>
    <row r="5" spans="1:9" x14ac:dyDescent="0.25">
      <c r="A5" s="76"/>
      <c r="B5" s="1204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698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5"/>
      <c r="E11" s="527"/>
      <c r="F11" s="476">
        <f t="shared" ref="F11:F30" si="0">D11</f>
        <v>0</v>
      </c>
      <c r="G11" s="512"/>
      <c r="H11" s="697"/>
      <c r="I11" s="698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5"/>
      <c r="E12" s="527"/>
      <c r="F12" s="476">
        <f t="shared" si="0"/>
        <v>0</v>
      </c>
      <c r="G12" s="512"/>
      <c r="H12" s="697"/>
      <c r="I12" s="698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5"/>
      <c r="E13" s="527"/>
      <c r="F13" s="476">
        <f t="shared" si="0"/>
        <v>0</v>
      </c>
      <c r="G13" s="512"/>
      <c r="H13" s="697"/>
      <c r="I13" s="698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5"/>
      <c r="E14" s="527"/>
      <c r="F14" s="476">
        <f t="shared" si="0"/>
        <v>0</v>
      </c>
      <c r="G14" s="512"/>
      <c r="H14" s="697"/>
      <c r="I14" s="698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5"/>
      <c r="E15" s="527"/>
      <c r="F15" s="476">
        <f t="shared" si="0"/>
        <v>0</v>
      </c>
      <c r="G15" s="512"/>
      <c r="H15" s="697"/>
      <c r="I15" s="698">
        <f t="shared" si="2"/>
        <v>0</v>
      </c>
    </row>
    <row r="16" spans="1:9" x14ac:dyDescent="0.25">
      <c r="B16" s="524">
        <f t="shared" si="1"/>
        <v>0</v>
      </c>
      <c r="C16" s="475"/>
      <c r="D16" s="675"/>
      <c r="E16" s="527"/>
      <c r="F16" s="476">
        <f t="shared" si="0"/>
        <v>0</v>
      </c>
      <c r="G16" s="512"/>
      <c r="H16" s="697"/>
      <c r="I16" s="698">
        <f t="shared" si="2"/>
        <v>0</v>
      </c>
    </row>
    <row r="17" spans="2:9" x14ac:dyDescent="0.25">
      <c r="B17" s="524">
        <f t="shared" si="1"/>
        <v>0</v>
      </c>
      <c r="C17" s="475"/>
      <c r="D17" s="675"/>
      <c r="E17" s="527"/>
      <c r="F17" s="476">
        <f t="shared" si="0"/>
        <v>0</v>
      </c>
      <c r="G17" s="512"/>
      <c r="H17" s="697"/>
      <c r="I17" s="698">
        <f t="shared" si="2"/>
        <v>0</v>
      </c>
    </row>
    <row r="18" spans="2:9" x14ac:dyDescent="0.25">
      <c r="B18" s="524">
        <f t="shared" si="1"/>
        <v>0</v>
      </c>
      <c r="C18" s="475"/>
      <c r="D18" s="675"/>
      <c r="E18" s="528"/>
      <c r="F18" s="476">
        <f t="shared" si="0"/>
        <v>0</v>
      </c>
      <c r="G18" s="512"/>
      <c r="H18" s="697"/>
      <c r="I18" s="698">
        <f t="shared" si="2"/>
        <v>0</v>
      </c>
    </row>
    <row r="19" spans="2:9" x14ac:dyDescent="0.25">
      <c r="B19" s="524">
        <f t="shared" si="1"/>
        <v>0</v>
      </c>
      <c r="C19" s="475"/>
      <c r="D19" s="675"/>
      <c r="E19" s="528"/>
      <c r="F19" s="476">
        <f t="shared" si="0"/>
        <v>0</v>
      </c>
      <c r="G19" s="512"/>
      <c r="H19" s="697"/>
      <c r="I19" s="698">
        <f t="shared" si="2"/>
        <v>0</v>
      </c>
    </row>
    <row r="20" spans="2:9" x14ac:dyDescent="0.25">
      <c r="B20" s="524">
        <f t="shared" si="1"/>
        <v>0</v>
      </c>
      <c r="C20" s="475"/>
      <c r="D20" s="675"/>
      <c r="E20" s="672"/>
      <c r="F20" s="670">
        <f t="shared" si="0"/>
        <v>0</v>
      </c>
      <c r="G20" s="671"/>
      <c r="H20" s="673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6"/>
      <c r="E21" s="528"/>
      <c r="F21" s="476">
        <f t="shared" si="0"/>
        <v>0</v>
      </c>
      <c r="G21" s="477"/>
      <c r="H21" s="674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6"/>
      <c r="E22" s="528"/>
      <c r="F22" s="476">
        <f t="shared" si="0"/>
        <v>0</v>
      </c>
      <c r="G22" s="477"/>
      <c r="H22" s="674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6"/>
      <c r="E23" s="528"/>
      <c r="F23" s="476">
        <f t="shared" si="0"/>
        <v>0</v>
      </c>
      <c r="G23" s="477"/>
      <c r="H23" s="674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6"/>
      <c r="E24" s="528"/>
      <c r="F24" s="476">
        <f t="shared" si="0"/>
        <v>0</v>
      </c>
      <c r="G24" s="477"/>
      <c r="H24" s="674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6"/>
      <c r="E25" s="528"/>
      <c r="F25" s="476">
        <f t="shared" si="0"/>
        <v>0</v>
      </c>
      <c r="G25" s="477"/>
      <c r="H25" s="674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6"/>
      <c r="E26" s="528"/>
      <c r="F26" s="476">
        <f t="shared" si="0"/>
        <v>0</v>
      </c>
      <c r="G26" s="477"/>
      <c r="H26" s="674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6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6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6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5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20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3"/>
      <c r="E9" s="694"/>
      <c r="F9" s="699">
        <f t="shared" si="0"/>
        <v>0</v>
      </c>
      <c r="G9" s="700"/>
      <c r="H9" s="701"/>
      <c r="I9" s="283">
        <f>I8-D9</f>
        <v>0</v>
      </c>
    </row>
    <row r="10" spans="1:9" ht="15.75" x14ac:dyDescent="0.25">
      <c r="A10" s="76"/>
      <c r="B10" s="2"/>
      <c r="C10" s="15"/>
      <c r="D10" s="693"/>
      <c r="E10" s="694"/>
      <c r="F10" s="699">
        <f t="shared" si="0"/>
        <v>0</v>
      </c>
      <c r="G10" s="700"/>
      <c r="H10" s="701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3"/>
      <c r="E11" s="918"/>
      <c r="F11" s="699">
        <f t="shared" si="0"/>
        <v>0</v>
      </c>
      <c r="G11" s="700"/>
      <c r="H11" s="701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19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19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19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19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10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42" t="s">
        <v>274</v>
      </c>
      <c r="B1" s="1142"/>
      <c r="C1" s="1142"/>
      <c r="D1" s="1142"/>
      <c r="E1" s="1142"/>
      <c r="F1" s="1142"/>
      <c r="G1" s="114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36" t="s">
        <v>53</v>
      </c>
      <c r="B5" s="1207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36"/>
      <c r="B6" s="1207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40" t="s">
        <v>11</v>
      </c>
      <c r="D60" s="1141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8" sqref="C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42" t="s">
        <v>275</v>
      </c>
      <c r="B1" s="1142"/>
      <c r="C1" s="1142"/>
      <c r="D1" s="1142"/>
      <c r="E1" s="1142"/>
      <c r="F1" s="1142"/>
      <c r="G1" s="1142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209" t="s">
        <v>141</v>
      </c>
      <c r="B5" s="1162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210"/>
      <c r="B6" s="1163"/>
      <c r="C6" s="510"/>
      <c r="D6" s="268"/>
      <c r="E6" s="523"/>
      <c r="F6" s="341"/>
      <c r="I6" s="1192" t="s">
        <v>3</v>
      </c>
      <c r="J6" s="1186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211"/>
      <c r="J7" s="1208"/>
    </row>
    <row r="8" spans="1:11" ht="16.5" thickBot="1" x14ac:dyDescent="0.3">
      <c r="A8" s="583"/>
      <c r="B8" s="577"/>
      <c r="C8" s="510"/>
      <c r="D8" s="268"/>
      <c r="E8" s="584"/>
      <c r="F8" s="341"/>
      <c r="I8" s="1211"/>
      <c r="J8" s="1208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93"/>
      <c r="J9" s="1208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897">
        <v>227.37</v>
      </c>
      <c r="E11" s="893">
        <v>44422</v>
      </c>
      <c r="F11" s="762">
        <f t="shared" si="0"/>
        <v>227.37</v>
      </c>
      <c r="G11" s="743" t="s">
        <v>205</v>
      </c>
      <c r="H11" s="744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897">
        <v>220.28</v>
      </c>
      <c r="E12" s="992">
        <v>44424</v>
      </c>
      <c r="F12" s="762">
        <f t="shared" si="0"/>
        <v>220.28</v>
      </c>
      <c r="G12" s="743" t="s">
        <v>207</v>
      </c>
      <c r="H12" s="744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897">
        <v>217.7</v>
      </c>
      <c r="E13" s="992">
        <v>44438</v>
      </c>
      <c r="F13" s="762">
        <f t="shared" si="0"/>
        <v>217.7</v>
      </c>
      <c r="G13" s="743" t="s">
        <v>245</v>
      </c>
      <c r="H13" s="744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>
        <v>9</v>
      </c>
      <c r="D14" s="916">
        <v>234.53</v>
      </c>
      <c r="E14" s="1018">
        <v>44445</v>
      </c>
      <c r="F14" s="540">
        <f t="shared" si="0"/>
        <v>234.53</v>
      </c>
      <c r="G14" s="541" t="s">
        <v>388</v>
      </c>
      <c r="H14" s="629">
        <v>35</v>
      </c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916"/>
      <c r="E15" s="1019"/>
      <c r="F15" s="540">
        <f t="shared" si="0"/>
        <v>0</v>
      </c>
      <c r="G15" s="1043"/>
      <c r="H15" s="1044"/>
      <c r="I15" s="1041">
        <f t="shared" si="1"/>
        <v>0</v>
      </c>
      <c r="J15" s="1042">
        <f t="shared" si="2"/>
        <v>0</v>
      </c>
      <c r="K15" s="260"/>
    </row>
    <row r="16" spans="1:11" x14ac:dyDescent="0.25">
      <c r="B16" s="84"/>
      <c r="C16" s="15"/>
      <c r="D16" s="916"/>
      <c r="E16" s="1019"/>
      <c r="F16" s="540">
        <f t="shared" si="0"/>
        <v>0</v>
      </c>
      <c r="G16" s="1043"/>
      <c r="H16" s="1044"/>
      <c r="I16" s="1041">
        <f t="shared" si="1"/>
        <v>0</v>
      </c>
      <c r="J16" s="1042">
        <f t="shared" si="2"/>
        <v>0</v>
      </c>
    </row>
    <row r="17" spans="1:11" x14ac:dyDescent="0.25">
      <c r="B17" s="84"/>
      <c r="C17" s="15"/>
      <c r="D17" s="916"/>
      <c r="E17" s="1019"/>
      <c r="F17" s="540">
        <f t="shared" si="0"/>
        <v>0</v>
      </c>
      <c r="G17" s="1043"/>
      <c r="H17" s="1044"/>
      <c r="I17" s="1041">
        <f t="shared" si="1"/>
        <v>0</v>
      </c>
      <c r="J17" s="1042">
        <f t="shared" si="2"/>
        <v>0</v>
      </c>
    </row>
    <row r="18" spans="1:11" x14ac:dyDescent="0.25">
      <c r="A18" s="82"/>
      <c r="B18" s="84"/>
      <c r="C18" s="15"/>
      <c r="D18" s="916"/>
      <c r="E18" s="1020"/>
      <c r="F18" s="540">
        <f t="shared" si="0"/>
        <v>0</v>
      </c>
      <c r="G18" s="541"/>
      <c r="H18" s="629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916"/>
      <c r="E19" s="1020"/>
      <c r="F19" s="540">
        <f t="shared" si="0"/>
        <v>0</v>
      </c>
      <c r="G19" s="1021"/>
      <c r="H19" s="629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916"/>
      <c r="E20" s="1020"/>
      <c r="F20" s="540">
        <f t="shared" si="0"/>
        <v>0</v>
      </c>
      <c r="G20" s="541"/>
      <c r="H20" s="629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916"/>
      <c r="E21" s="1020"/>
      <c r="F21" s="540">
        <f t="shared" si="0"/>
        <v>0</v>
      </c>
      <c r="G21" s="541"/>
      <c r="H21" s="629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916"/>
      <c r="E22" s="1019"/>
      <c r="F22" s="540">
        <f t="shared" si="0"/>
        <v>0</v>
      </c>
      <c r="G22" s="541"/>
      <c r="H22" s="629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6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6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6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6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37</v>
      </c>
      <c r="D46" s="48">
        <f>SUM(D10:D45)</f>
        <v>1010.3199999999999</v>
      </c>
      <c r="E46" s="38"/>
      <c r="F46" s="5">
        <f>SUM(F10:F45)</f>
        <v>1010.3199999999999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64" t="s">
        <v>11</v>
      </c>
      <c r="D49" s="1165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5" t="s">
        <v>132</v>
      </c>
      <c r="C4" s="104"/>
      <c r="D4" s="141"/>
      <c r="E4" s="87"/>
      <c r="F4" s="74"/>
      <c r="G4" s="868"/>
    </row>
    <row r="5" spans="1:9" x14ac:dyDescent="0.25">
      <c r="A5" s="76"/>
      <c r="B5" s="1206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69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08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08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08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08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08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08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08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08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08"/>
      <c r="E16" s="809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0"/>
      <c r="E17" s="809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08"/>
      <c r="E18" s="809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08"/>
      <c r="E19" s="809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08"/>
      <c r="E20" s="809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08"/>
      <c r="E21" s="809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08"/>
      <c r="E22" s="809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08"/>
      <c r="E23" s="809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08"/>
      <c r="E24" s="809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08"/>
      <c r="E25" s="809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08"/>
      <c r="E26" s="809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6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4" t="s">
        <v>21</v>
      </c>
      <c r="E33" s="865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6" t="s">
        <v>4</v>
      </c>
      <c r="E34" s="86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5" t="s">
        <v>81</v>
      </c>
      <c r="C4" s="104"/>
      <c r="D4" s="141"/>
      <c r="E4" s="87"/>
      <c r="F4" s="74"/>
      <c r="G4" s="628"/>
    </row>
    <row r="5" spans="1:9" x14ac:dyDescent="0.25">
      <c r="A5" s="76"/>
      <c r="B5" s="120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F20" sqref="F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42" t="s">
        <v>188</v>
      </c>
      <c r="B1" s="1142"/>
      <c r="C1" s="1142"/>
      <c r="D1" s="1142"/>
      <c r="E1" s="1142"/>
      <c r="F1" s="1142"/>
      <c r="G1" s="114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212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213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7145.6500000000005</v>
      </c>
      <c r="H5" s="59">
        <f>E4+E5+E6</f>
        <v>7145.25</v>
      </c>
    </row>
    <row r="6" spans="1:11" ht="17.25" thickTop="1" thickBot="1" x14ac:dyDescent="0.3">
      <c r="A6" s="567"/>
      <c r="B6" s="1214"/>
      <c r="C6" s="267"/>
      <c r="D6" s="265"/>
      <c r="E6" s="502"/>
      <c r="F6" s="289"/>
      <c r="G6" s="260"/>
      <c r="H6" s="260"/>
      <c r="I6" s="1192" t="s">
        <v>3</v>
      </c>
      <c r="J6" s="118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3"/>
      <c r="J7" s="1208"/>
    </row>
    <row r="8" spans="1:11" ht="15.75" thickTop="1" x14ac:dyDescent="0.25">
      <c r="A8" s="81" t="s">
        <v>32</v>
      </c>
      <c r="B8" s="747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7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7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7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7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7">
        <f t="shared" si="1"/>
        <v>428</v>
      </c>
      <c r="C13" s="15">
        <v>20</v>
      </c>
      <c r="D13" s="916">
        <v>272.2</v>
      </c>
      <c r="E13" s="917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7">
        <f t="shared" si="1"/>
        <v>424</v>
      </c>
      <c r="C14" s="15">
        <v>4</v>
      </c>
      <c r="D14" s="916">
        <v>54.44</v>
      </c>
      <c r="E14" s="917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7">
        <f t="shared" si="1"/>
        <v>414</v>
      </c>
      <c r="C15" s="15">
        <v>10</v>
      </c>
      <c r="D15" s="916">
        <v>136.1</v>
      </c>
      <c r="E15" s="917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7">
        <f t="shared" si="1"/>
        <v>394</v>
      </c>
      <c r="C16" s="15">
        <v>20</v>
      </c>
      <c r="D16" s="916">
        <v>272.2</v>
      </c>
      <c r="E16" s="951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7">
        <f t="shared" si="1"/>
        <v>345</v>
      </c>
      <c r="C17" s="15">
        <v>49</v>
      </c>
      <c r="D17" s="916">
        <v>666.89</v>
      </c>
      <c r="E17" s="951">
        <v>44393</v>
      </c>
      <c r="F17" s="540">
        <f t="shared" si="0"/>
        <v>666.89</v>
      </c>
      <c r="G17" s="952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7">
        <f t="shared" si="1"/>
        <v>335</v>
      </c>
      <c r="C18" s="15">
        <v>10</v>
      </c>
      <c r="D18" s="916">
        <v>136.1</v>
      </c>
      <c r="E18" s="951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7">
        <f t="shared" si="1"/>
        <v>286</v>
      </c>
      <c r="C19" s="15">
        <v>49</v>
      </c>
      <c r="D19" s="916">
        <v>666.89</v>
      </c>
      <c r="E19" s="951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7">
        <f t="shared" si="1"/>
        <v>237</v>
      </c>
      <c r="C20" s="15">
        <v>49</v>
      </c>
      <c r="D20" s="916">
        <v>666.89</v>
      </c>
      <c r="E20" s="917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7">
        <f t="shared" si="1"/>
        <v>188</v>
      </c>
      <c r="C21" s="15">
        <v>49</v>
      </c>
      <c r="D21" s="916">
        <v>666.89</v>
      </c>
      <c r="E21" s="917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7">
        <f t="shared" si="1"/>
        <v>146</v>
      </c>
      <c r="C22" s="15">
        <v>42</v>
      </c>
      <c r="D22" s="944">
        <v>571.62</v>
      </c>
      <c r="E22" s="985">
        <v>44417</v>
      </c>
      <c r="F22" s="940">
        <f t="shared" si="0"/>
        <v>571.62</v>
      </c>
      <c r="G22" s="942" t="s">
        <v>194</v>
      </c>
      <c r="H22" s="943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7">
        <f t="shared" si="1"/>
        <v>104</v>
      </c>
      <c r="C23" s="15">
        <v>42</v>
      </c>
      <c r="D23" s="944">
        <v>571.62</v>
      </c>
      <c r="E23" s="985">
        <v>44424</v>
      </c>
      <c r="F23" s="940">
        <f t="shared" si="0"/>
        <v>571.62</v>
      </c>
      <c r="G23" s="942" t="s">
        <v>207</v>
      </c>
      <c r="H23" s="943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7">
        <f t="shared" si="1"/>
        <v>55</v>
      </c>
      <c r="C24" s="15">
        <v>49</v>
      </c>
      <c r="D24" s="944">
        <v>666.89</v>
      </c>
      <c r="E24" s="986">
        <v>44431</v>
      </c>
      <c r="F24" s="940">
        <f t="shared" si="0"/>
        <v>666.89</v>
      </c>
      <c r="G24" s="963" t="s">
        <v>220</v>
      </c>
      <c r="H24" s="964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7">
        <f t="shared" si="1"/>
        <v>35</v>
      </c>
      <c r="C25" s="15">
        <v>20</v>
      </c>
      <c r="D25" s="944">
        <v>272.60000000000002</v>
      </c>
      <c r="E25" s="986">
        <v>44440</v>
      </c>
      <c r="F25" s="940">
        <f t="shared" si="0"/>
        <v>272.60000000000002</v>
      </c>
      <c r="G25" s="963" t="s">
        <v>251</v>
      </c>
      <c r="H25" s="964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7">
        <f t="shared" si="1"/>
        <v>0</v>
      </c>
      <c r="C26" s="15">
        <v>35</v>
      </c>
      <c r="D26" s="968">
        <v>476.35</v>
      </c>
      <c r="E26" s="1022">
        <v>44445</v>
      </c>
      <c r="F26" s="970">
        <f t="shared" si="0"/>
        <v>476.35</v>
      </c>
      <c r="G26" s="1023" t="s">
        <v>388</v>
      </c>
      <c r="H26" s="344">
        <v>65</v>
      </c>
      <c r="I26" s="280">
        <f t="shared" si="2"/>
        <v>-0.39999999999997726</v>
      </c>
      <c r="J26" s="334">
        <f t="shared" si="3"/>
        <v>0</v>
      </c>
      <c r="K26" s="260"/>
    </row>
    <row r="27" spans="1:11" x14ac:dyDescent="0.25">
      <c r="A27" s="198"/>
      <c r="B27" s="747">
        <f t="shared" si="1"/>
        <v>0</v>
      </c>
      <c r="C27" s="15"/>
      <c r="D27" s="968">
        <v>0</v>
      </c>
      <c r="E27" s="1022"/>
      <c r="F27" s="970">
        <f t="shared" si="0"/>
        <v>0</v>
      </c>
      <c r="G27" s="1039"/>
      <c r="H27" s="1040"/>
      <c r="I27" s="1041">
        <f t="shared" si="2"/>
        <v>-0.39999999999997726</v>
      </c>
      <c r="J27" s="1042">
        <f t="shared" si="3"/>
        <v>0</v>
      </c>
      <c r="K27" s="260"/>
    </row>
    <row r="28" spans="1:11" x14ac:dyDescent="0.25">
      <c r="A28" s="198"/>
      <c r="B28" s="747">
        <f t="shared" si="1"/>
        <v>0</v>
      </c>
      <c r="C28" s="15"/>
      <c r="D28" s="968">
        <v>0</v>
      </c>
      <c r="E28" s="1024"/>
      <c r="F28" s="970">
        <f t="shared" si="0"/>
        <v>0</v>
      </c>
      <c r="G28" s="1039"/>
      <c r="H28" s="1040"/>
      <c r="I28" s="1041">
        <f t="shared" si="2"/>
        <v>-0.39999999999997726</v>
      </c>
      <c r="J28" s="1042">
        <f t="shared" si="3"/>
        <v>0</v>
      </c>
      <c r="K28" s="260"/>
    </row>
    <row r="29" spans="1:11" x14ac:dyDescent="0.25">
      <c r="A29" s="198"/>
      <c r="B29" s="747">
        <f t="shared" si="1"/>
        <v>0</v>
      </c>
      <c r="C29" s="284"/>
      <c r="D29" s="968">
        <v>0</v>
      </c>
      <c r="E29" s="1025"/>
      <c r="F29" s="1026">
        <f t="shared" si="0"/>
        <v>0</v>
      </c>
      <c r="G29" s="1039"/>
      <c r="H29" s="1040"/>
      <c r="I29" s="1041">
        <f t="shared" si="2"/>
        <v>-0.39999999999997726</v>
      </c>
      <c r="J29" s="1042">
        <f t="shared" si="3"/>
        <v>0</v>
      </c>
      <c r="K29" s="260"/>
    </row>
    <row r="30" spans="1:11" x14ac:dyDescent="0.25">
      <c r="A30" s="198"/>
      <c r="B30" s="747">
        <f t="shared" si="1"/>
        <v>0</v>
      </c>
      <c r="C30" s="15"/>
      <c r="D30" s="968">
        <v>0</v>
      </c>
      <c r="E30" s="1024"/>
      <c r="F30" s="970">
        <f t="shared" si="0"/>
        <v>0</v>
      </c>
      <c r="G30" s="1023"/>
      <c r="H30" s="344"/>
      <c r="I30" s="280">
        <f t="shared" si="2"/>
        <v>-0.39999999999997726</v>
      </c>
      <c r="J30" s="334">
        <f t="shared" si="3"/>
        <v>0</v>
      </c>
      <c r="K30" s="260"/>
    </row>
    <row r="31" spans="1:11" x14ac:dyDescent="0.25">
      <c r="A31" s="198"/>
      <c r="B31" s="747">
        <f t="shared" si="1"/>
        <v>0</v>
      </c>
      <c r="C31" s="15"/>
      <c r="D31" s="968">
        <v>0</v>
      </c>
      <c r="E31" s="1024"/>
      <c r="F31" s="970">
        <f t="shared" si="0"/>
        <v>0</v>
      </c>
      <c r="G31" s="1023"/>
      <c r="H31" s="344"/>
      <c r="I31" s="280">
        <f t="shared" si="2"/>
        <v>-0.39999999999997726</v>
      </c>
      <c r="J31" s="334">
        <f t="shared" si="3"/>
        <v>0</v>
      </c>
      <c r="K31" s="260"/>
    </row>
    <row r="32" spans="1:11" x14ac:dyDescent="0.25">
      <c r="A32" s="2"/>
      <c r="B32" s="747">
        <f t="shared" si="1"/>
        <v>0</v>
      </c>
      <c r="C32" s="15"/>
      <c r="D32" s="968">
        <v>0</v>
      </c>
      <c r="E32" s="1024"/>
      <c r="F32" s="970">
        <f t="shared" si="0"/>
        <v>0</v>
      </c>
      <c r="G32" s="1023"/>
      <c r="H32" s="344"/>
      <c r="I32" s="280">
        <f t="shared" si="2"/>
        <v>-0.39999999999997726</v>
      </c>
      <c r="J32" s="334">
        <f t="shared" si="3"/>
        <v>0</v>
      </c>
      <c r="K32" s="260"/>
    </row>
    <row r="33" spans="1:11" x14ac:dyDescent="0.25">
      <c r="A33" s="2"/>
      <c r="B33" s="747">
        <f t="shared" si="1"/>
        <v>0</v>
      </c>
      <c r="C33" s="15"/>
      <c r="D33" s="968">
        <v>0</v>
      </c>
      <c r="E33" s="1024"/>
      <c r="F33" s="970">
        <f t="shared" si="0"/>
        <v>0</v>
      </c>
      <c r="G33" s="1023"/>
      <c r="H33" s="344"/>
      <c r="I33" s="280">
        <f t="shared" si="2"/>
        <v>-0.39999999999997726</v>
      </c>
      <c r="J33" s="334">
        <f t="shared" si="3"/>
        <v>0</v>
      </c>
      <c r="K33" s="260"/>
    </row>
    <row r="34" spans="1:11" x14ac:dyDescent="0.25">
      <c r="A34" s="2"/>
      <c r="B34" s="747">
        <f t="shared" si="1"/>
        <v>0</v>
      </c>
      <c r="C34" s="15"/>
      <c r="D34" s="968">
        <v>0</v>
      </c>
      <c r="E34" s="1024"/>
      <c r="F34" s="970">
        <f t="shared" si="0"/>
        <v>0</v>
      </c>
      <c r="G34" s="1023"/>
      <c r="H34" s="344"/>
      <c r="I34" s="280">
        <f t="shared" si="2"/>
        <v>-0.39999999999997726</v>
      </c>
      <c r="J34" s="334">
        <f t="shared" si="3"/>
        <v>0</v>
      </c>
      <c r="K34" s="260"/>
    </row>
    <row r="35" spans="1:11" x14ac:dyDescent="0.25">
      <c r="A35" s="2"/>
      <c r="B35" s="747">
        <f t="shared" si="1"/>
        <v>0</v>
      </c>
      <c r="C35" s="15"/>
      <c r="D35" s="968">
        <v>0</v>
      </c>
      <c r="E35" s="969"/>
      <c r="F35" s="970">
        <f t="shared" si="0"/>
        <v>0</v>
      </c>
      <c r="G35" s="1023"/>
      <c r="H35" s="344"/>
      <c r="I35" s="280">
        <f t="shared" si="2"/>
        <v>-0.39999999999997726</v>
      </c>
      <c r="J35" s="334">
        <f t="shared" si="3"/>
        <v>0</v>
      </c>
      <c r="K35" s="260"/>
    </row>
    <row r="36" spans="1:11" x14ac:dyDescent="0.25">
      <c r="A36" s="2"/>
      <c r="B36" s="747">
        <f t="shared" si="1"/>
        <v>0</v>
      </c>
      <c r="C36" s="15"/>
      <c r="D36" s="968">
        <v>0</v>
      </c>
      <c r="E36" s="969"/>
      <c r="F36" s="970">
        <f t="shared" si="0"/>
        <v>0</v>
      </c>
      <c r="G36" s="971"/>
      <c r="H36" s="235"/>
      <c r="I36" s="280">
        <f t="shared" si="2"/>
        <v>-0.39999999999997726</v>
      </c>
      <c r="J36" s="334">
        <f t="shared" si="3"/>
        <v>0</v>
      </c>
    </row>
    <row r="37" spans="1:11" x14ac:dyDescent="0.25">
      <c r="A37" s="2"/>
      <c r="B37" s="747">
        <f t="shared" si="1"/>
        <v>0</v>
      </c>
      <c r="C37" s="15"/>
      <c r="D37" s="968">
        <f t="shared" ref="D37:D42" si="4">C37*B37</f>
        <v>0</v>
      </c>
      <c r="E37" s="969"/>
      <c r="F37" s="970">
        <f t="shared" si="0"/>
        <v>0</v>
      </c>
      <c r="G37" s="971"/>
      <c r="H37" s="235"/>
      <c r="I37" s="280">
        <f t="shared" si="2"/>
        <v>-0.39999999999997726</v>
      </c>
      <c r="J37" s="334">
        <f t="shared" si="3"/>
        <v>0</v>
      </c>
    </row>
    <row r="38" spans="1:11" x14ac:dyDescent="0.25">
      <c r="A38" s="2"/>
      <c r="B38" s="747">
        <f t="shared" si="1"/>
        <v>0</v>
      </c>
      <c r="C38" s="15"/>
      <c r="D38" s="968">
        <f t="shared" si="4"/>
        <v>0</v>
      </c>
      <c r="E38" s="969"/>
      <c r="F38" s="970">
        <f t="shared" si="0"/>
        <v>0</v>
      </c>
      <c r="G38" s="971"/>
      <c r="H38" s="235"/>
      <c r="I38" s="280">
        <f t="shared" si="2"/>
        <v>-0.39999999999997726</v>
      </c>
      <c r="J38" s="334">
        <f t="shared" si="3"/>
        <v>0</v>
      </c>
    </row>
    <row r="39" spans="1:11" x14ac:dyDescent="0.25">
      <c r="A39" s="2"/>
      <c r="B39" s="747">
        <f t="shared" si="1"/>
        <v>0</v>
      </c>
      <c r="C39" s="15"/>
      <c r="D39" s="968">
        <f t="shared" si="4"/>
        <v>0</v>
      </c>
      <c r="E39" s="969"/>
      <c r="F39" s="970">
        <f t="shared" si="0"/>
        <v>0</v>
      </c>
      <c r="G39" s="971"/>
      <c r="H39" s="235"/>
      <c r="I39" s="280">
        <f t="shared" si="2"/>
        <v>-0.39999999999997726</v>
      </c>
      <c r="J39" s="334">
        <f t="shared" si="3"/>
        <v>0</v>
      </c>
    </row>
    <row r="40" spans="1:11" x14ac:dyDescent="0.25">
      <c r="A40" s="2"/>
      <c r="B40" s="747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-0.39999999999997726</v>
      </c>
      <c r="J40" s="334">
        <f t="shared" si="3"/>
        <v>0</v>
      </c>
    </row>
    <row r="41" spans="1:11" x14ac:dyDescent="0.25">
      <c r="A41" s="2"/>
      <c r="B41" s="747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-0.39999999999997726</v>
      </c>
      <c r="J41" s="334">
        <f t="shared" si="3"/>
        <v>0</v>
      </c>
    </row>
    <row r="42" spans="1:11" x14ac:dyDescent="0.25">
      <c r="A42" s="2"/>
      <c r="B42" s="747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-0.39999999999997726</v>
      </c>
      <c r="J42" s="334">
        <f t="shared" si="3"/>
        <v>0</v>
      </c>
    </row>
    <row r="43" spans="1:11" ht="15.75" thickBot="1" x14ac:dyDescent="0.3">
      <c r="A43" s="4"/>
      <c r="B43" s="747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7">
        <f t="shared" si="1"/>
        <v>-525</v>
      </c>
      <c r="C44" s="91">
        <f>SUM(C8:C43)</f>
        <v>525</v>
      </c>
      <c r="D44" s="48">
        <f>SUM(D10:D43)</f>
        <v>6669.3</v>
      </c>
      <c r="E44" s="38"/>
      <c r="F44" s="5">
        <f>SUM(F8:F43)</f>
        <v>7145.6500000000005</v>
      </c>
    </row>
    <row r="45" spans="1:11" ht="15.75" thickBot="1" x14ac:dyDescent="0.3">
      <c r="A45" s="51"/>
      <c r="B45" s="747">
        <f t="shared" si="1"/>
        <v>-525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64" t="s">
        <v>11</v>
      </c>
      <c r="D47" s="1165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136"/>
      <c r="C5" s="745"/>
      <c r="D5" s="268"/>
      <c r="E5" s="280"/>
      <c r="F5" s="274"/>
      <c r="G5" s="281"/>
    </row>
    <row r="6" spans="1:9" x14ac:dyDescent="0.25">
      <c r="A6" s="270"/>
      <c r="B6" s="1136"/>
      <c r="C6" s="664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40" t="s">
        <v>11</v>
      </c>
      <c r="D83" s="1141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4" zoomScaleNormal="100" workbookViewId="0">
      <selection activeCell="D25" sqref="D2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8" t="s">
        <v>253</v>
      </c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3"/>
      <c r="B4" s="1144" t="s">
        <v>191</v>
      </c>
      <c r="C4" s="349"/>
      <c r="D4" s="268"/>
      <c r="E4" s="934"/>
      <c r="F4" s="263"/>
      <c r="G4" s="166"/>
      <c r="H4" s="166"/>
    </row>
    <row r="5" spans="1:9" ht="15" customHeight="1" x14ac:dyDescent="0.25">
      <c r="A5" s="1146" t="s">
        <v>68</v>
      </c>
      <c r="B5" s="1145"/>
      <c r="C5" s="664">
        <v>135</v>
      </c>
      <c r="D5" s="268">
        <v>44449</v>
      </c>
      <c r="E5" s="934">
        <v>2719.84</v>
      </c>
      <c r="F5" s="263">
        <v>90</v>
      </c>
      <c r="G5" s="281"/>
    </row>
    <row r="6" spans="1:9" x14ac:dyDescent="0.25">
      <c r="A6" s="1146"/>
      <c r="B6" s="1145"/>
      <c r="C6" s="686">
        <v>135</v>
      </c>
      <c r="D6" s="268">
        <v>44457</v>
      </c>
      <c r="E6" s="935">
        <v>3120.47</v>
      </c>
      <c r="F6" s="74">
        <v>100</v>
      </c>
      <c r="G6" s="283">
        <f>F79</f>
        <v>5842.32</v>
      </c>
      <c r="H6" s="7">
        <f>E6-G6+E7+E5-G5+E4</f>
        <v>203.80000000000018</v>
      </c>
    </row>
    <row r="7" spans="1:9" x14ac:dyDescent="0.25">
      <c r="A7" s="813"/>
      <c r="B7" s="294"/>
      <c r="C7" s="305">
        <v>138</v>
      </c>
      <c r="D7" s="296">
        <v>44468</v>
      </c>
      <c r="E7" s="934">
        <v>205.81</v>
      </c>
      <c r="F7" s="263">
        <v>7</v>
      </c>
      <c r="G7" s="260"/>
    </row>
    <row r="8" spans="1:9" ht="15.75" thickBot="1" x14ac:dyDescent="0.3">
      <c r="A8" s="813"/>
      <c r="B8" s="294"/>
      <c r="C8" s="305"/>
      <c r="D8" s="296"/>
      <c r="E8" s="934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406</v>
      </c>
      <c r="H10" s="287">
        <v>138</v>
      </c>
      <c r="I10" s="297">
        <f>E6-F10+E5+E4+E7+E8</f>
        <v>6018.86</v>
      </c>
    </row>
    <row r="11" spans="1: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421</v>
      </c>
      <c r="H11" s="287">
        <v>138</v>
      </c>
      <c r="I11" s="297">
        <f>I10-F11</f>
        <v>5928.19</v>
      </c>
    </row>
    <row r="12" spans="1:9" x14ac:dyDescent="0.25">
      <c r="A12" s="206"/>
      <c r="B12" s="84">
        <f t="shared" ref="B12:B18" si="1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423</v>
      </c>
      <c r="H12" s="287">
        <v>138</v>
      </c>
      <c r="I12" s="297">
        <f t="shared" ref="I12:I75" si="2">I11-F12</f>
        <v>5844.7699999999995</v>
      </c>
    </row>
    <row r="13" spans="1:9" ht="15.75" x14ac:dyDescent="0.25">
      <c r="A13" s="206"/>
      <c r="B13" s="84">
        <f t="shared" si="1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425</v>
      </c>
      <c r="H13" s="287">
        <v>138</v>
      </c>
      <c r="I13" s="484">
        <f t="shared" si="2"/>
        <v>5753.4599999999991</v>
      </c>
    </row>
    <row r="14" spans="1:9" ht="15.75" x14ac:dyDescent="0.25">
      <c r="A14" s="83" t="s">
        <v>33</v>
      </c>
      <c r="B14" s="84">
        <f t="shared" si="1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426</v>
      </c>
      <c r="H14" s="287">
        <v>138</v>
      </c>
      <c r="I14" s="484">
        <f t="shared" si="2"/>
        <v>4825.2599999999993</v>
      </c>
    </row>
    <row r="15" spans="1:9" ht="15.75" x14ac:dyDescent="0.25">
      <c r="A15" s="74"/>
      <c r="B15" s="84">
        <f t="shared" si="1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431</v>
      </c>
      <c r="H15" s="287">
        <v>138</v>
      </c>
      <c r="I15" s="484">
        <f t="shared" si="2"/>
        <v>4073.1099999999992</v>
      </c>
    </row>
    <row r="16" spans="1:9" x14ac:dyDescent="0.25">
      <c r="A16" s="74"/>
      <c r="B16" s="84">
        <f t="shared" si="1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455</v>
      </c>
      <c r="H16" s="287">
        <v>138</v>
      </c>
      <c r="I16" s="297">
        <f t="shared" si="2"/>
        <v>3326.2799999999993</v>
      </c>
    </row>
    <row r="17" spans="1:9" x14ac:dyDescent="0.25">
      <c r="B17" s="84">
        <f t="shared" si="1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467</v>
      </c>
      <c r="H17" s="287">
        <v>138</v>
      </c>
      <c r="I17" s="297">
        <f t="shared" si="2"/>
        <v>3159.9999999999991</v>
      </c>
    </row>
    <row r="18" spans="1:9" x14ac:dyDescent="0.25">
      <c r="B18" s="84">
        <f t="shared" si="1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469</v>
      </c>
      <c r="H18" s="287">
        <v>138</v>
      </c>
      <c r="I18" s="297">
        <f t="shared" si="2"/>
        <v>2501.6999999999989</v>
      </c>
    </row>
    <row r="19" spans="1: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470</v>
      </c>
      <c r="H19" s="287">
        <v>138</v>
      </c>
      <c r="I19" s="297">
        <f t="shared" si="2"/>
        <v>2052.1899999999987</v>
      </c>
    </row>
    <row r="20" spans="1:9" x14ac:dyDescent="0.25">
      <c r="A20" s="126"/>
      <c r="B20" s="84">
        <f t="shared" ref="B20:B55" si="3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473</v>
      </c>
      <c r="H20" s="287">
        <v>138</v>
      </c>
      <c r="I20" s="297">
        <f t="shared" si="2"/>
        <v>2020.2599999999986</v>
      </c>
    </row>
    <row r="21" spans="1:9" x14ac:dyDescent="0.25">
      <c r="A21" s="126"/>
      <c r="B21" s="84">
        <f t="shared" si="3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450</v>
      </c>
      <c r="H21" s="287">
        <v>138</v>
      </c>
      <c r="I21" s="297">
        <f t="shared" si="2"/>
        <v>1075.9599999999987</v>
      </c>
    </row>
    <row r="22" spans="1:9" x14ac:dyDescent="0.25">
      <c r="A22" s="126"/>
      <c r="B22" s="84">
        <f t="shared" si="3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495</v>
      </c>
      <c r="H22" s="287">
        <v>138</v>
      </c>
      <c r="I22" s="297">
        <f t="shared" si="2"/>
        <v>1047.5699999999986</v>
      </c>
    </row>
    <row r="23" spans="1:9" x14ac:dyDescent="0.25">
      <c r="A23" s="126"/>
      <c r="B23" s="303">
        <f t="shared" si="3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497</v>
      </c>
      <c r="H23" s="287">
        <v>138</v>
      </c>
      <c r="I23" s="297">
        <f t="shared" si="2"/>
        <v>991.41999999999859</v>
      </c>
    </row>
    <row r="24" spans="1:9" x14ac:dyDescent="0.25">
      <c r="A24" s="127"/>
      <c r="B24" s="303">
        <f t="shared" si="3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515</v>
      </c>
      <c r="H24" s="287">
        <v>138</v>
      </c>
      <c r="I24" s="297">
        <f t="shared" si="2"/>
        <v>203.79999999999859</v>
      </c>
    </row>
    <row r="25" spans="1:9" x14ac:dyDescent="0.25">
      <c r="A25" s="126"/>
      <c r="B25" s="303">
        <f t="shared" si="3"/>
        <v>7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203.79999999999859</v>
      </c>
    </row>
    <row r="26" spans="1:9" x14ac:dyDescent="0.25">
      <c r="A26" s="126"/>
      <c r="B26" s="303">
        <f t="shared" si="3"/>
        <v>7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203.79999999999859</v>
      </c>
    </row>
    <row r="27" spans="1:9" x14ac:dyDescent="0.25">
      <c r="A27" s="126"/>
      <c r="B27" s="206">
        <f t="shared" si="3"/>
        <v>7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203.79999999999859</v>
      </c>
    </row>
    <row r="28" spans="1:9" x14ac:dyDescent="0.25">
      <c r="A28" s="126"/>
      <c r="B28" s="303">
        <f t="shared" si="3"/>
        <v>7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203.79999999999859</v>
      </c>
    </row>
    <row r="29" spans="1:9" x14ac:dyDescent="0.25">
      <c r="A29" s="126"/>
      <c r="B29" s="206">
        <f t="shared" si="3"/>
        <v>7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203.79999999999859</v>
      </c>
    </row>
    <row r="30" spans="1:9" x14ac:dyDescent="0.25">
      <c r="A30" s="126"/>
      <c r="B30" s="303">
        <f t="shared" si="3"/>
        <v>7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203.79999999999859</v>
      </c>
    </row>
    <row r="31" spans="1:9" x14ac:dyDescent="0.25">
      <c r="A31" s="126"/>
      <c r="B31" s="303">
        <f t="shared" si="3"/>
        <v>7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203.79999999999859</v>
      </c>
    </row>
    <row r="32" spans="1:9" x14ac:dyDescent="0.25">
      <c r="A32" s="126"/>
      <c r="B32" s="303">
        <f t="shared" si="3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203.79999999999859</v>
      </c>
    </row>
    <row r="33" spans="1:9" x14ac:dyDescent="0.25">
      <c r="A33" s="126"/>
      <c r="B33" s="303">
        <f t="shared" si="3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203.79999999999859</v>
      </c>
    </row>
    <row r="34" spans="1:9" x14ac:dyDescent="0.25">
      <c r="A34" s="126"/>
      <c r="B34" s="303">
        <f t="shared" si="3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203.79999999999859</v>
      </c>
    </row>
    <row r="35" spans="1:9" x14ac:dyDescent="0.25">
      <c r="A35" s="126"/>
      <c r="B35" s="303">
        <f t="shared" si="3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203.79999999999859</v>
      </c>
    </row>
    <row r="36" spans="1:9" x14ac:dyDescent="0.25">
      <c r="A36" s="126"/>
      <c r="B36" s="303">
        <f t="shared" si="3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203.79999999999859</v>
      </c>
    </row>
    <row r="37" spans="1:9" x14ac:dyDescent="0.25">
      <c r="A37" s="126" t="s">
        <v>22</v>
      </c>
      <c r="B37" s="303">
        <f t="shared" si="3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203.79999999999859</v>
      </c>
    </row>
    <row r="38" spans="1:9" x14ac:dyDescent="0.25">
      <c r="A38" s="127"/>
      <c r="B38" s="303">
        <f t="shared" si="3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203.79999999999859</v>
      </c>
    </row>
    <row r="39" spans="1:9" x14ac:dyDescent="0.25">
      <c r="A39" s="126"/>
      <c r="B39" s="303">
        <f t="shared" si="3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203.79999999999859</v>
      </c>
    </row>
    <row r="40" spans="1:9" x14ac:dyDescent="0.25">
      <c r="A40" s="126"/>
      <c r="B40" s="84">
        <f t="shared" si="3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203.79999999999859</v>
      </c>
    </row>
    <row r="41" spans="1:9" x14ac:dyDescent="0.25">
      <c r="A41" s="126"/>
      <c r="B41" s="84">
        <f t="shared" si="3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203.79999999999859</v>
      </c>
    </row>
    <row r="42" spans="1:9" x14ac:dyDescent="0.25">
      <c r="A42" s="126"/>
      <c r="B42" s="84">
        <f t="shared" si="3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203.79999999999859</v>
      </c>
    </row>
    <row r="43" spans="1:9" x14ac:dyDescent="0.25">
      <c r="A43" s="126"/>
      <c r="B43" s="84">
        <f t="shared" si="3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203.79999999999859</v>
      </c>
    </row>
    <row r="44" spans="1:9" x14ac:dyDescent="0.25">
      <c r="A44" s="126"/>
      <c r="B44" s="84">
        <f t="shared" si="3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203.79999999999859</v>
      </c>
    </row>
    <row r="45" spans="1:9" x14ac:dyDescent="0.25">
      <c r="A45" s="126"/>
      <c r="B45" s="84">
        <f t="shared" si="3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203.79999999999859</v>
      </c>
    </row>
    <row r="46" spans="1:9" x14ac:dyDescent="0.25">
      <c r="A46" s="126"/>
      <c r="B46" s="84">
        <f t="shared" si="3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203.79999999999859</v>
      </c>
    </row>
    <row r="47" spans="1:9" x14ac:dyDescent="0.25">
      <c r="A47" s="126"/>
      <c r="B47" s="84">
        <f t="shared" si="3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203.79999999999859</v>
      </c>
    </row>
    <row r="48" spans="1:9" x14ac:dyDescent="0.25">
      <c r="A48" s="126"/>
      <c r="B48" s="84">
        <f t="shared" si="3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203.79999999999859</v>
      </c>
    </row>
    <row r="49" spans="1:9" x14ac:dyDescent="0.25">
      <c r="A49" s="126"/>
      <c r="B49" s="84">
        <f t="shared" si="3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203.79999999999859</v>
      </c>
    </row>
    <row r="50" spans="1:9" x14ac:dyDescent="0.25">
      <c r="A50" s="126"/>
      <c r="B50" s="84">
        <f t="shared" si="3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203.79999999999859</v>
      </c>
    </row>
    <row r="51" spans="1:9" x14ac:dyDescent="0.25">
      <c r="A51" s="126"/>
      <c r="B51" s="84">
        <f t="shared" si="3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203.79999999999859</v>
      </c>
    </row>
    <row r="52" spans="1:9" x14ac:dyDescent="0.25">
      <c r="A52" s="126"/>
      <c r="B52" s="84">
        <f t="shared" si="3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203.79999999999859</v>
      </c>
    </row>
    <row r="53" spans="1:9" x14ac:dyDescent="0.25">
      <c r="A53" s="126"/>
      <c r="B53" s="84">
        <f t="shared" si="3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203.79999999999859</v>
      </c>
    </row>
    <row r="54" spans="1:9" x14ac:dyDescent="0.25">
      <c r="A54" s="126"/>
      <c r="B54" s="84">
        <f t="shared" si="3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203.79999999999859</v>
      </c>
    </row>
    <row r="55" spans="1:9" x14ac:dyDescent="0.25">
      <c r="A55" s="126"/>
      <c r="B55" s="84">
        <f t="shared" si="3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203.79999999999859</v>
      </c>
    </row>
    <row r="56" spans="1: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203.79999999999859</v>
      </c>
    </row>
    <row r="57" spans="1:9" x14ac:dyDescent="0.25">
      <c r="A57" s="126"/>
      <c r="B57" s="12">
        <f t="shared" ref="B57:B76" si="4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203.79999999999859</v>
      </c>
    </row>
    <row r="58" spans="1:9" x14ac:dyDescent="0.25">
      <c r="A58" s="126"/>
      <c r="B58" s="12">
        <f t="shared" si="4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203.79999999999859</v>
      </c>
    </row>
    <row r="59" spans="1:9" x14ac:dyDescent="0.25">
      <c r="A59" s="126"/>
      <c r="B59" s="12">
        <f t="shared" si="4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203.79999999999859</v>
      </c>
    </row>
    <row r="60" spans="1:9" x14ac:dyDescent="0.25">
      <c r="A60" s="126"/>
      <c r="B60" s="12">
        <f t="shared" si="4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203.79999999999859</v>
      </c>
    </row>
    <row r="61" spans="1:9" x14ac:dyDescent="0.25">
      <c r="A61" s="126"/>
      <c r="B61" s="12">
        <f t="shared" si="4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203.79999999999859</v>
      </c>
    </row>
    <row r="62" spans="1:9" x14ac:dyDescent="0.25">
      <c r="A62" s="126"/>
      <c r="B62" s="12">
        <f t="shared" si="4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203.79999999999859</v>
      </c>
    </row>
    <row r="63" spans="1:9" x14ac:dyDescent="0.25">
      <c r="A63" s="126"/>
      <c r="B63" s="12">
        <f t="shared" si="4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203.79999999999859</v>
      </c>
    </row>
    <row r="64" spans="1:9" x14ac:dyDescent="0.25">
      <c r="A64" s="126"/>
      <c r="B64" s="12">
        <f t="shared" si="4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203.79999999999859</v>
      </c>
    </row>
    <row r="65" spans="1:9" x14ac:dyDescent="0.25">
      <c r="A65" s="126"/>
      <c r="B65" s="12">
        <f t="shared" si="4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203.79999999999859</v>
      </c>
    </row>
    <row r="66" spans="1:9" x14ac:dyDescent="0.25">
      <c r="A66" s="126"/>
      <c r="B66" s="12">
        <f t="shared" si="4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203.79999999999859</v>
      </c>
    </row>
    <row r="67" spans="1:9" x14ac:dyDescent="0.25">
      <c r="A67" s="126"/>
      <c r="B67" s="12">
        <f t="shared" si="4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203.79999999999859</v>
      </c>
    </row>
    <row r="68" spans="1:9" x14ac:dyDescent="0.25">
      <c r="A68" s="126"/>
      <c r="B68" s="12">
        <f t="shared" si="4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203.79999999999859</v>
      </c>
    </row>
    <row r="69" spans="1:9" x14ac:dyDescent="0.25">
      <c r="A69" s="126"/>
      <c r="B69" s="12">
        <f t="shared" si="4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203.79999999999859</v>
      </c>
    </row>
    <row r="70" spans="1:9" x14ac:dyDescent="0.25">
      <c r="A70" s="126"/>
      <c r="B70" s="12">
        <f t="shared" si="4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203.79999999999859</v>
      </c>
    </row>
    <row r="71" spans="1:9" x14ac:dyDescent="0.25">
      <c r="A71" s="126"/>
      <c r="B71" s="12">
        <f t="shared" si="4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203.79999999999859</v>
      </c>
    </row>
    <row r="72" spans="1:9" x14ac:dyDescent="0.25">
      <c r="A72" s="126"/>
      <c r="B72" s="12">
        <f t="shared" si="4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203.79999999999859</v>
      </c>
    </row>
    <row r="73" spans="1:9" x14ac:dyDescent="0.25">
      <c r="A73" s="126"/>
      <c r="B73" s="12">
        <f t="shared" si="4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203.79999999999859</v>
      </c>
    </row>
    <row r="74" spans="1:9" x14ac:dyDescent="0.25">
      <c r="A74" s="126"/>
      <c r="B74" s="12">
        <f t="shared" si="4"/>
        <v>7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203.79999999999859</v>
      </c>
    </row>
    <row r="75" spans="1:9" x14ac:dyDescent="0.25">
      <c r="A75" s="126"/>
      <c r="B75" s="12">
        <f t="shared" si="4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203.79999999999859</v>
      </c>
    </row>
    <row r="76" spans="1:9" x14ac:dyDescent="0.25">
      <c r="A76" s="126"/>
      <c r="B76" s="12">
        <f t="shared" si="4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203.79999999999859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203.79999999999859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7</v>
      </c>
    </row>
    <row r="83" spans="3:6" ht="15.75" thickBot="1" x14ac:dyDescent="0.3"/>
    <row r="84" spans="3:6" ht="15.75" thickBot="1" x14ac:dyDescent="0.3">
      <c r="C84" s="1140" t="s">
        <v>11</v>
      </c>
      <c r="D84" s="1141"/>
      <c r="E84" s="58">
        <f>E5+E6-F79+E7</f>
        <v>203.79999999999978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34"/>
      <c r="B5" s="1136"/>
      <c r="C5" s="292"/>
      <c r="D5" s="268"/>
      <c r="E5" s="280"/>
      <c r="F5" s="274"/>
      <c r="G5" s="281"/>
    </row>
    <row r="6" spans="1:9" x14ac:dyDescent="0.25">
      <c r="A6" s="1134"/>
      <c r="B6" s="1136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34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40" t="s">
        <v>11</v>
      </c>
      <c r="D83" s="1141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36"/>
      <c r="B5" s="1147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36"/>
      <c r="B6" s="1147"/>
      <c r="C6" s="869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40" t="s">
        <v>11</v>
      </c>
      <c r="D40" s="1141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38" t="s">
        <v>253</v>
      </c>
      <c r="B1" s="1138"/>
      <c r="C1" s="1138"/>
      <c r="D1" s="1138"/>
      <c r="E1" s="1138"/>
      <c r="F1" s="1138"/>
      <c r="G1" s="113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96"/>
      <c r="B5" s="900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1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97"/>
      <c r="B8" s="998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28" t="s">
        <v>21</v>
      </c>
      <c r="E38" s="1129"/>
      <c r="F38" s="147">
        <f>E4+E5-F36+E6</f>
        <v>0</v>
      </c>
    </row>
    <row r="39" spans="1:9" ht="15.75" thickBot="1" x14ac:dyDescent="0.3">
      <c r="A39" s="129"/>
      <c r="D39" s="994" t="s">
        <v>4</v>
      </c>
      <c r="E39" s="995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36"/>
      <c r="B5" s="1148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36"/>
      <c r="B6" s="1149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37"/>
      <c r="I8" s="912">
        <f>E4+E5+E6-F8</f>
        <v>0</v>
      </c>
      <c r="J8" s="838">
        <f>H8*F8</f>
        <v>0</v>
      </c>
    </row>
    <row r="9" spans="1:10" ht="15.75" x14ac:dyDescent="0.25">
      <c r="B9" s="206">
        <f>B8-C9</f>
        <v>0</v>
      </c>
      <c r="C9" s="839"/>
      <c r="D9" s="418">
        <v>0</v>
      </c>
      <c r="E9" s="354"/>
      <c r="F9" s="913">
        <f t="shared" si="0"/>
        <v>0</v>
      </c>
      <c r="G9" s="286"/>
      <c r="H9" s="309"/>
      <c r="I9" s="914">
        <f>I8-F9</f>
        <v>0</v>
      </c>
      <c r="J9" s="843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39"/>
      <c r="D10" s="418">
        <f t="shared" ref="D10:D18" si="3">C10*B10</f>
        <v>0</v>
      </c>
      <c r="E10" s="354"/>
      <c r="F10" s="913">
        <f t="shared" si="0"/>
        <v>0</v>
      </c>
      <c r="G10" s="286"/>
      <c r="H10" s="309"/>
      <c r="I10" s="914">
        <f t="shared" ref="I10:I38" si="4">I9-F10</f>
        <v>0</v>
      </c>
      <c r="J10" s="911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39"/>
      <c r="D11" s="418">
        <f t="shared" si="3"/>
        <v>0</v>
      </c>
      <c r="E11" s="354"/>
      <c r="F11" s="913">
        <f t="shared" si="0"/>
        <v>0</v>
      </c>
      <c r="G11" s="286"/>
      <c r="H11" s="309"/>
      <c r="I11" s="914">
        <f t="shared" si="4"/>
        <v>0</v>
      </c>
      <c r="J11" s="911">
        <f t="shared" si="1"/>
        <v>0</v>
      </c>
    </row>
    <row r="12" spans="1:10" ht="15.75" x14ac:dyDescent="0.25">
      <c r="B12" s="206">
        <f t="shared" si="2"/>
        <v>0</v>
      </c>
      <c r="C12" s="839"/>
      <c r="D12" s="418">
        <f t="shared" si="3"/>
        <v>0</v>
      </c>
      <c r="E12" s="354"/>
      <c r="F12" s="913">
        <f t="shared" si="0"/>
        <v>0</v>
      </c>
      <c r="G12" s="286"/>
      <c r="H12" s="309"/>
      <c r="I12" s="914">
        <f t="shared" si="4"/>
        <v>0</v>
      </c>
      <c r="J12" s="911">
        <f t="shared" si="1"/>
        <v>0</v>
      </c>
    </row>
    <row r="13" spans="1:10" ht="15.75" x14ac:dyDescent="0.25">
      <c r="A13" s="19"/>
      <c r="B13" s="206">
        <f t="shared" si="2"/>
        <v>0</v>
      </c>
      <c r="C13" s="840"/>
      <c r="D13" s="418">
        <f t="shared" si="3"/>
        <v>0</v>
      </c>
      <c r="E13" s="354"/>
      <c r="F13" s="913">
        <f t="shared" si="0"/>
        <v>0</v>
      </c>
      <c r="G13" s="286"/>
      <c r="H13" s="309"/>
      <c r="I13" s="914">
        <f t="shared" si="4"/>
        <v>0</v>
      </c>
      <c r="J13" s="911">
        <f t="shared" si="1"/>
        <v>0</v>
      </c>
    </row>
    <row r="14" spans="1:10" ht="15.75" x14ac:dyDescent="0.25">
      <c r="B14" s="206">
        <f t="shared" si="2"/>
        <v>0</v>
      </c>
      <c r="C14" s="839"/>
      <c r="D14" s="418">
        <f t="shared" si="3"/>
        <v>0</v>
      </c>
      <c r="E14" s="354"/>
      <c r="F14" s="841">
        <f t="shared" si="0"/>
        <v>0</v>
      </c>
      <c r="G14" s="286"/>
      <c r="H14" s="309"/>
      <c r="I14" s="914">
        <f t="shared" si="4"/>
        <v>0</v>
      </c>
      <c r="J14" s="843">
        <f t="shared" si="1"/>
        <v>0</v>
      </c>
    </row>
    <row r="15" spans="1:10" ht="15.75" x14ac:dyDescent="0.25">
      <c r="B15" s="206">
        <f t="shared" si="2"/>
        <v>0</v>
      </c>
      <c r="C15" s="839"/>
      <c r="D15" s="418">
        <f t="shared" si="3"/>
        <v>0</v>
      </c>
      <c r="E15" s="354"/>
      <c r="F15" s="841">
        <f t="shared" si="0"/>
        <v>0</v>
      </c>
      <c r="G15" s="71"/>
      <c r="H15" s="715"/>
      <c r="I15" s="915">
        <f t="shared" si="4"/>
        <v>0</v>
      </c>
      <c r="J15" s="843">
        <f t="shared" si="1"/>
        <v>0</v>
      </c>
    </row>
    <row r="16" spans="1:10" ht="15.75" x14ac:dyDescent="0.25">
      <c r="B16" s="206">
        <f t="shared" si="2"/>
        <v>0</v>
      </c>
      <c r="C16" s="839"/>
      <c r="D16" s="418">
        <f t="shared" si="3"/>
        <v>0</v>
      </c>
      <c r="E16" s="354"/>
      <c r="F16" s="841">
        <f>D16</f>
        <v>0</v>
      </c>
      <c r="G16" s="71"/>
      <c r="H16" s="715"/>
      <c r="I16" s="915">
        <f t="shared" si="4"/>
        <v>0</v>
      </c>
      <c r="J16" s="843">
        <f t="shared" si="1"/>
        <v>0</v>
      </c>
    </row>
    <row r="17" spans="1:10" ht="15.75" x14ac:dyDescent="0.25">
      <c r="B17" s="206">
        <f t="shared" si="2"/>
        <v>0</v>
      </c>
      <c r="C17" s="839"/>
      <c r="D17" s="418">
        <f t="shared" si="3"/>
        <v>0</v>
      </c>
      <c r="E17" s="354"/>
      <c r="F17" s="841">
        <f>D17</f>
        <v>0</v>
      </c>
      <c r="G17" s="71"/>
      <c r="H17" s="715"/>
      <c r="I17" s="915">
        <f t="shared" si="4"/>
        <v>0</v>
      </c>
      <c r="J17" s="843">
        <f t="shared" si="1"/>
        <v>0</v>
      </c>
    </row>
    <row r="18" spans="1:10" ht="15.75" x14ac:dyDescent="0.25">
      <c r="B18" s="206">
        <f t="shared" si="2"/>
        <v>0</v>
      </c>
      <c r="C18" s="839"/>
      <c r="D18" s="418">
        <f t="shared" si="3"/>
        <v>0</v>
      </c>
      <c r="E18" s="354"/>
      <c r="F18" s="841">
        <f t="shared" ref="F18:F39" si="5">D18</f>
        <v>0</v>
      </c>
      <c r="G18" s="71"/>
      <c r="H18" s="715"/>
      <c r="I18" s="915">
        <f t="shared" si="4"/>
        <v>0</v>
      </c>
      <c r="J18" s="843">
        <f t="shared" si="1"/>
        <v>0</v>
      </c>
    </row>
    <row r="19" spans="1:10" ht="15.75" x14ac:dyDescent="0.25">
      <c r="B19" s="206">
        <f t="shared" si="2"/>
        <v>0</v>
      </c>
      <c r="C19" s="839"/>
      <c r="D19" s="418">
        <f t="shared" ref="D19:D39" si="6">C19*B19</f>
        <v>0</v>
      </c>
      <c r="E19" s="354"/>
      <c r="F19" s="841">
        <f t="shared" si="5"/>
        <v>0</v>
      </c>
      <c r="G19" s="286"/>
      <c r="H19" s="309"/>
      <c r="I19" s="914">
        <f t="shared" si="4"/>
        <v>0</v>
      </c>
      <c r="J19" s="843">
        <f t="shared" si="1"/>
        <v>0</v>
      </c>
    </row>
    <row r="20" spans="1:10" ht="15.75" x14ac:dyDescent="0.25">
      <c r="B20" s="206">
        <f t="shared" si="2"/>
        <v>0</v>
      </c>
      <c r="C20" s="839"/>
      <c r="D20" s="418">
        <f t="shared" si="6"/>
        <v>0</v>
      </c>
      <c r="E20" s="354"/>
      <c r="F20" s="841">
        <f t="shared" si="5"/>
        <v>0</v>
      </c>
      <c r="G20" s="286"/>
      <c r="H20" s="309"/>
      <c r="I20" s="914">
        <f t="shared" si="4"/>
        <v>0</v>
      </c>
      <c r="J20" s="843">
        <f t="shared" si="1"/>
        <v>0</v>
      </c>
    </row>
    <row r="21" spans="1:10" ht="15.75" x14ac:dyDescent="0.25">
      <c r="B21" s="206">
        <f t="shared" si="2"/>
        <v>0</v>
      </c>
      <c r="C21" s="839"/>
      <c r="D21" s="418">
        <f t="shared" si="6"/>
        <v>0</v>
      </c>
      <c r="E21" s="354"/>
      <c r="F21" s="841">
        <f t="shared" si="5"/>
        <v>0</v>
      </c>
      <c r="G21" s="286"/>
      <c r="H21" s="309"/>
      <c r="I21" s="914">
        <f t="shared" si="4"/>
        <v>0</v>
      </c>
      <c r="J21" s="843">
        <f t="shared" si="1"/>
        <v>0</v>
      </c>
    </row>
    <row r="22" spans="1:10" ht="15.75" x14ac:dyDescent="0.25">
      <c r="B22" s="206">
        <f t="shared" si="2"/>
        <v>0</v>
      </c>
      <c r="C22" s="839"/>
      <c r="D22" s="418">
        <f t="shared" si="6"/>
        <v>0</v>
      </c>
      <c r="E22" s="354"/>
      <c r="F22" s="841">
        <f t="shared" si="5"/>
        <v>0</v>
      </c>
      <c r="G22" s="286"/>
      <c r="H22" s="309"/>
      <c r="I22" s="914">
        <f t="shared" si="4"/>
        <v>0</v>
      </c>
      <c r="J22" s="843">
        <f t="shared" si="1"/>
        <v>0</v>
      </c>
    </row>
    <row r="23" spans="1:10" ht="15.75" x14ac:dyDescent="0.25">
      <c r="B23" s="206">
        <f t="shared" si="2"/>
        <v>0</v>
      </c>
      <c r="C23" s="839"/>
      <c r="D23" s="418">
        <f t="shared" si="6"/>
        <v>0</v>
      </c>
      <c r="E23" s="354"/>
      <c r="F23" s="841">
        <f t="shared" si="5"/>
        <v>0</v>
      </c>
      <c r="G23" s="286"/>
      <c r="H23" s="309"/>
      <c r="I23" s="914">
        <f t="shared" si="4"/>
        <v>0</v>
      </c>
      <c r="J23" s="843">
        <f t="shared" si="1"/>
        <v>0</v>
      </c>
    </row>
    <row r="24" spans="1:10" ht="15.75" x14ac:dyDescent="0.25">
      <c r="B24" s="206">
        <f t="shared" si="2"/>
        <v>0</v>
      </c>
      <c r="C24" s="839"/>
      <c r="D24" s="418">
        <f t="shared" si="6"/>
        <v>0</v>
      </c>
      <c r="E24" s="354"/>
      <c r="F24" s="841">
        <f t="shared" si="5"/>
        <v>0</v>
      </c>
      <c r="G24" s="286"/>
      <c r="H24" s="309"/>
      <c r="I24" s="914">
        <f t="shared" si="4"/>
        <v>0</v>
      </c>
      <c r="J24" s="843">
        <f t="shared" si="1"/>
        <v>0</v>
      </c>
    </row>
    <row r="25" spans="1:10" ht="15.75" x14ac:dyDescent="0.25">
      <c r="B25" s="206">
        <f t="shared" si="2"/>
        <v>0</v>
      </c>
      <c r="C25" s="839"/>
      <c r="D25" s="418">
        <f t="shared" si="6"/>
        <v>0</v>
      </c>
      <c r="E25" s="354"/>
      <c r="F25" s="841">
        <f t="shared" si="5"/>
        <v>0</v>
      </c>
      <c r="G25" s="286"/>
      <c r="H25" s="309"/>
      <c r="I25" s="914">
        <f t="shared" si="4"/>
        <v>0</v>
      </c>
      <c r="J25" s="843">
        <f t="shared" si="1"/>
        <v>0</v>
      </c>
    </row>
    <row r="26" spans="1:10" ht="15.75" x14ac:dyDescent="0.25">
      <c r="B26" s="206">
        <f t="shared" si="2"/>
        <v>0</v>
      </c>
      <c r="C26" s="839"/>
      <c r="D26" s="418">
        <f t="shared" si="6"/>
        <v>0</v>
      </c>
      <c r="E26" s="354"/>
      <c r="F26" s="841">
        <f t="shared" si="5"/>
        <v>0</v>
      </c>
      <c r="G26" s="71"/>
      <c r="H26" s="715"/>
      <c r="I26" s="915">
        <f t="shared" si="4"/>
        <v>0</v>
      </c>
      <c r="J26" s="843">
        <f t="shared" si="1"/>
        <v>0</v>
      </c>
    </row>
    <row r="27" spans="1:10" ht="15.75" x14ac:dyDescent="0.25">
      <c r="B27" s="206">
        <f t="shared" si="2"/>
        <v>0</v>
      </c>
      <c r="C27" s="839"/>
      <c r="D27" s="418">
        <f t="shared" si="6"/>
        <v>0</v>
      </c>
      <c r="E27" s="354"/>
      <c r="F27" s="841">
        <f t="shared" si="5"/>
        <v>0</v>
      </c>
      <c r="G27" s="71"/>
      <c r="H27" s="715"/>
      <c r="I27" s="915">
        <f t="shared" si="4"/>
        <v>0</v>
      </c>
      <c r="J27" s="843">
        <f t="shared" si="1"/>
        <v>0</v>
      </c>
    </row>
    <row r="28" spans="1:10" ht="15.75" x14ac:dyDescent="0.25">
      <c r="B28" s="206">
        <f t="shared" si="2"/>
        <v>0</v>
      </c>
      <c r="C28" s="839"/>
      <c r="D28" s="418">
        <f t="shared" si="6"/>
        <v>0</v>
      </c>
      <c r="E28" s="354"/>
      <c r="F28" s="841">
        <f t="shared" si="5"/>
        <v>0</v>
      </c>
      <c r="G28" s="71"/>
      <c r="H28" s="715"/>
      <c r="I28" s="915">
        <f t="shared" si="4"/>
        <v>0</v>
      </c>
      <c r="J28" s="843">
        <f t="shared" si="1"/>
        <v>0</v>
      </c>
    </row>
    <row r="29" spans="1:10" ht="15.75" x14ac:dyDescent="0.25">
      <c r="A29" s="47"/>
      <c r="B29" s="206">
        <f t="shared" si="2"/>
        <v>0</v>
      </c>
      <c r="C29" s="839"/>
      <c r="D29" s="418">
        <f t="shared" si="6"/>
        <v>0</v>
      </c>
      <c r="E29" s="354"/>
      <c r="F29" s="841">
        <f t="shared" si="5"/>
        <v>0</v>
      </c>
      <c r="G29" s="71"/>
      <c r="H29" s="715"/>
      <c r="I29" s="915">
        <f t="shared" si="4"/>
        <v>0</v>
      </c>
      <c r="J29" s="843">
        <f t="shared" si="1"/>
        <v>0</v>
      </c>
    </row>
    <row r="30" spans="1:10" ht="15.75" x14ac:dyDescent="0.25">
      <c r="A30" s="47"/>
      <c r="B30" s="206">
        <f t="shared" si="2"/>
        <v>0</v>
      </c>
      <c r="C30" s="839"/>
      <c r="D30" s="418">
        <f t="shared" si="6"/>
        <v>0</v>
      </c>
      <c r="E30" s="354"/>
      <c r="F30" s="841">
        <f t="shared" si="5"/>
        <v>0</v>
      </c>
      <c r="G30" s="71"/>
      <c r="H30" s="715"/>
      <c r="I30" s="915">
        <f t="shared" si="4"/>
        <v>0</v>
      </c>
      <c r="J30" s="843">
        <f t="shared" si="1"/>
        <v>0</v>
      </c>
    </row>
    <row r="31" spans="1:10" ht="15.75" x14ac:dyDescent="0.25">
      <c r="A31" s="47"/>
      <c r="B31" s="206">
        <f t="shared" si="2"/>
        <v>0</v>
      </c>
      <c r="C31" s="839"/>
      <c r="D31" s="418">
        <f t="shared" si="6"/>
        <v>0</v>
      </c>
      <c r="E31" s="354"/>
      <c r="F31" s="841">
        <f t="shared" si="5"/>
        <v>0</v>
      </c>
      <c r="G31" s="71"/>
      <c r="H31" s="715"/>
      <c r="I31" s="915">
        <f t="shared" si="4"/>
        <v>0</v>
      </c>
      <c r="J31" s="843">
        <f t="shared" si="1"/>
        <v>0</v>
      </c>
    </row>
    <row r="32" spans="1:10" ht="15.75" x14ac:dyDescent="0.25">
      <c r="A32" s="47"/>
      <c r="B32" s="206">
        <f t="shared" si="2"/>
        <v>0</v>
      </c>
      <c r="C32" s="839"/>
      <c r="D32" s="418">
        <f t="shared" si="6"/>
        <v>0</v>
      </c>
      <c r="E32" s="354"/>
      <c r="F32" s="841">
        <f t="shared" si="5"/>
        <v>0</v>
      </c>
      <c r="G32" s="71"/>
      <c r="H32" s="715"/>
      <c r="I32" s="915">
        <f t="shared" si="4"/>
        <v>0</v>
      </c>
      <c r="J32" s="843">
        <f t="shared" si="1"/>
        <v>0</v>
      </c>
    </row>
    <row r="33" spans="1:10" ht="15.75" x14ac:dyDescent="0.25">
      <c r="A33" s="47"/>
      <c r="B33" s="206">
        <f t="shared" si="2"/>
        <v>0</v>
      </c>
      <c r="C33" s="839"/>
      <c r="D33" s="418">
        <f t="shared" si="6"/>
        <v>0</v>
      </c>
      <c r="E33" s="354"/>
      <c r="F33" s="841">
        <f t="shared" si="5"/>
        <v>0</v>
      </c>
      <c r="G33" s="71"/>
      <c r="H33" s="715"/>
      <c r="I33" s="915">
        <f t="shared" si="4"/>
        <v>0</v>
      </c>
      <c r="J33" s="843">
        <f t="shared" si="1"/>
        <v>0</v>
      </c>
    </row>
    <row r="34" spans="1:10" ht="15.75" x14ac:dyDescent="0.25">
      <c r="A34" s="47"/>
      <c r="B34" s="206">
        <f t="shared" si="2"/>
        <v>0</v>
      </c>
      <c r="C34" s="839"/>
      <c r="D34" s="418">
        <f t="shared" si="6"/>
        <v>0</v>
      </c>
      <c r="E34" s="354"/>
      <c r="F34" s="841">
        <f t="shared" si="5"/>
        <v>0</v>
      </c>
      <c r="G34" s="71"/>
      <c r="H34" s="715"/>
      <c r="I34" s="915">
        <f t="shared" si="4"/>
        <v>0</v>
      </c>
      <c r="J34" s="843">
        <f t="shared" si="1"/>
        <v>0</v>
      </c>
    </row>
    <row r="35" spans="1:10" ht="15.75" x14ac:dyDescent="0.25">
      <c r="A35" s="47"/>
      <c r="B35" s="206">
        <f t="shared" si="2"/>
        <v>0</v>
      </c>
      <c r="C35" s="839"/>
      <c r="D35" s="418">
        <f t="shared" si="6"/>
        <v>0</v>
      </c>
      <c r="E35" s="354"/>
      <c r="F35" s="841">
        <f t="shared" si="5"/>
        <v>0</v>
      </c>
      <c r="G35" s="71"/>
      <c r="H35" s="715"/>
      <c r="I35" s="842">
        <f t="shared" si="4"/>
        <v>0</v>
      </c>
      <c r="J35" s="843">
        <f t="shared" si="1"/>
        <v>0</v>
      </c>
    </row>
    <row r="36" spans="1:10" ht="15.75" x14ac:dyDescent="0.25">
      <c r="A36" s="47"/>
      <c r="B36" s="206">
        <f t="shared" si="2"/>
        <v>0</v>
      </c>
      <c r="C36" s="839"/>
      <c r="D36" s="418">
        <f t="shared" si="6"/>
        <v>0</v>
      </c>
      <c r="E36" s="354"/>
      <c r="F36" s="841">
        <f t="shared" si="5"/>
        <v>0</v>
      </c>
      <c r="G36" s="71"/>
      <c r="H36" s="715"/>
      <c r="I36" s="842">
        <f t="shared" si="4"/>
        <v>0</v>
      </c>
      <c r="J36" s="843">
        <f t="shared" si="1"/>
        <v>0</v>
      </c>
    </row>
    <row r="37" spans="1:10" ht="15.75" x14ac:dyDescent="0.25">
      <c r="A37" s="47"/>
      <c r="B37" s="206">
        <f t="shared" si="2"/>
        <v>0</v>
      </c>
      <c r="C37" s="839"/>
      <c r="D37" s="418">
        <f t="shared" si="6"/>
        <v>0</v>
      </c>
      <c r="E37" s="354"/>
      <c r="F37" s="841">
        <f t="shared" si="5"/>
        <v>0</v>
      </c>
      <c r="G37" s="71"/>
      <c r="H37" s="715"/>
      <c r="I37" s="842">
        <f t="shared" si="4"/>
        <v>0</v>
      </c>
      <c r="J37" s="843">
        <f t="shared" si="1"/>
        <v>0</v>
      </c>
    </row>
    <row r="38" spans="1:10" ht="15.75" x14ac:dyDescent="0.25">
      <c r="A38" s="47"/>
      <c r="B38" s="206">
        <f t="shared" si="2"/>
        <v>0</v>
      </c>
      <c r="C38" s="839"/>
      <c r="D38" s="418">
        <f t="shared" si="6"/>
        <v>0</v>
      </c>
      <c r="E38" s="354"/>
      <c r="F38" s="841">
        <f t="shared" si="5"/>
        <v>0</v>
      </c>
      <c r="G38" s="71"/>
      <c r="H38" s="715"/>
      <c r="I38" s="842">
        <f t="shared" si="4"/>
        <v>0</v>
      </c>
      <c r="J38" s="843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5"/>
      <c r="J39" s="83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8" t="s">
        <v>21</v>
      </c>
      <c r="E42" s="1129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2021-11-22T15:11:14Z</dcterms:modified>
</cp:coreProperties>
</file>