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4035" yWindow="0" windowWidth="16335" windowHeight="11070" firstSheet="2" activeTab="3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Hoja2" sheetId="7" r:id="rId5"/>
    <sheet name="COMPRAS MENOS DEVOLUCIONES " sheetId="3" r:id="rId6"/>
    <sheet name="C AN C E L A C I O N E S      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6" i="6" l="1"/>
  <c r="G51" i="6"/>
  <c r="G52" i="6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D86" i="6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L86" i="6" l="1"/>
  <c r="O3" i="6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G3" i="6"/>
  <c r="G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O50" i="6" l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O84" i="6" s="1"/>
  <c r="O85" i="6" s="1"/>
  <c r="O86" i="6" s="1"/>
  <c r="G5" i="6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K52" i="4"/>
  <c r="F53" i="4" s="1"/>
  <c r="F56" i="4" s="1"/>
  <c r="K54" i="4" s="1"/>
  <c r="K58" i="4" s="1"/>
  <c r="P9" i="4"/>
  <c r="Q9" i="4" s="1"/>
  <c r="P11" i="4"/>
  <c r="Q36" i="4" l="1"/>
  <c r="Q11" i="4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50" i="1" s="1"/>
  <c r="C12" i="1"/>
  <c r="P10" i="1"/>
  <c r="P12" i="1"/>
  <c r="P14" i="1"/>
  <c r="P11" i="1" l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<sst xmlns="http://schemas.openxmlformats.org/spreadsheetml/2006/main" count="422" uniqueCount="220">
  <si>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</si>
  <si>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</si>
  <si>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</si>
  <si>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</si>
  <si>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</si>
  <si>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</si>
  <si>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</si>
  <si>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</si>
  <si>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</si>
  <si>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</si>
  <si>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</si>
  <si>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</si>
  <si>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</si>
  <si>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</si>
  <si>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</si>
  <si>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</si>
  <si>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</si>
  <si>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</si>
  <si>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</si>
  <si>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</si>
  <si>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</si>
  <si>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</si>
  <si>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</si>
  <si>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</si>
  <si>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</si>
  <si>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CANCELACION DE TIKETS</t>
  </si>
  <si>
    <t xml:space="preserve">Cambio x </t>
  </si>
  <si>
    <t xml:space="preserve"># </t>
  </si>
  <si>
    <t xml:space="preserve">#  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</si>
  <si>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</si>
  <si>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</si>
  <si>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</si>
  <si>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</si>
  <si>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</si>
  <si>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</si>
  <si>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</si>
  <si>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</si>
  <si>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</si>
  <si>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</si>
  <si>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</si>
  <si>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</si>
  <si>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</si>
  <si>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</si>
  <si>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</si>
  <si>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</si>
  <si>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</si>
  <si>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</si>
  <si>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</si>
  <si>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#  1523</t>
  </si>
  <si>
    <t># 1524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</si>
  <si>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</si>
  <si>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</si>
  <si>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</si>
  <si>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</si>
  <si>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</si>
  <si>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</si>
  <si>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</si>
  <si>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</si>
  <si>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</si>
  <si>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</si>
  <si>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</si>
  <si>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</si>
  <si>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</si>
  <si>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</si>
  <si>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</si>
  <si>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</si>
  <si>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</si>
  <si>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</si>
  <si>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</si>
  <si>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</si>
  <si>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</si>
  <si>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</si>
  <si>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</si>
  <si>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</si>
  <si>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</si>
  <si>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</si>
  <si>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</si>
  <si>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</si>
  <si>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</si>
  <si>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</si>
  <si>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</si>
  <si>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</si>
  <si>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</si>
  <si>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</si>
  <si>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</si>
  <si>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</si>
  <si>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</si>
  <si>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</si>
  <si>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</si>
  <si>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</si>
  <si>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</si>
  <si>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</si>
  <si>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</si>
  <si>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</si>
  <si>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</si>
  <si>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</si>
  <si>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</si>
  <si>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</si>
  <si>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</si>
  <si>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</si>
  <si>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</si>
  <si>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</si>
  <si>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</si>
  <si>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</si>
  <si>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</si>
  <si>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</si>
  <si>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</si>
  <si>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</si>
  <si>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</si>
  <si>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</si>
  <si>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</si>
  <si>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</si>
  <si>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</si>
  <si>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</si>
  <si>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</si>
  <si>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</si>
  <si>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</si>
  <si>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</si>
  <si>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</si>
  <si>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</si>
  <si>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</si>
  <si>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</si>
  <si>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</si>
  <si>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</si>
  <si>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</si>
  <si>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</si>
  <si>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</si>
  <si>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</si>
  <si>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</si>
  <si>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</si>
  <si>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</si>
  <si>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</si>
  <si>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</si>
  <si>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</si>
  <si>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</si>
  <si>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</si>
  <si>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</si>
  <si>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</si>
  <si>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</si>
  <si>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</si>
  <si>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</si>
  <si>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</si>
  <si>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</si>
  <si>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</si>
  <si>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</si>
  <si>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</si>
  <si>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</si>
  <si>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</si>
  <si>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</si>
  <si>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</si>
  <si>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</si>
  <si>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</si>
  <si>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</si>
  <si>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</si>
  <si>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</si>
  <si>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</si>
  <si>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</si>
  <si>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</si>
  <si>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</si>
  <si>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</si>
  <si>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</si>
  <si>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</si>
  <si>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</si>
  <si>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</si>
  <si>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</si>
  <si>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</si>
  <si>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</si>
  <si>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</si>
  <si>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</si>
  <si>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</si>
  <si>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</si>
  <si>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</si>
  <si>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</si>
  <si>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</si>
  <si>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</si>
  <si>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</si>
  <si>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</si>
  <si>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</si>
  <si>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</si>
  <si>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</si>
  <si>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</si>
  <si>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</si>
  <si>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</si>
  <si>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</si>
  <si>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</si>
  <si>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</si>
  <si>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</si>
  <si>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</si>
  <si>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</si>
  <si>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</si>
  <si>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</si>
  <si>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</si>
  <si>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</si>
  <si>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</si>
  <si>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</si>
  <si>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</si>
  <si>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</si>
  <si>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</si>
  <si>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</si>
  <si>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</si>
  <si>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</si>
  <si>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</si>
  <si>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</si>
  <si>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</si>
  <si>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</si>
  <si>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</si>
  <si>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</si>
  <si>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</si>
  <si>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</si>
  <si>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</si>
  <si>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</si>
  <si>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</si>
  <si>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</si>
  <si>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</si>
  <si>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</si>
  <si>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</si>
  <si>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</si>
  <si>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</si>
  <si>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C-3948</t>
  </si>
  <si>
    <t>C-3929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</si>
</sst>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0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165" fontId="2" fillId="0" borderId="0" xfId="0" applyNumberFormat="1" applyFont="1"/>
    <xf numFmtId="165" fontId="3" fillId="0" borderId="25" xfId="0" applyNumberFormat="1" applyFont="1" applyBorder="1"/>
    <xf numFmtId="0" fontId="3" fillId="0" borderId="21" xfId="0" applyFont="1" applyBorder="1" applyAlignment="1">
      <alignment horizontal="center"/>
    </xf>
    <xf numFmtId="44" fontId="3" fillId="0" borderId="21" xfId="1" applyFont="1" applyBorder="1"/>
    <xf numFmtId="44" fontId="10" fillId="0" borderId="21" xfId="1" applyFont="1" applyBorder="1"/>
    <xf numFmtId="0" fontId="10" fillId="0" borderId="21" xfId="0" applyFont="1" applyBorder="1"/>
    <xf numFmtId="44" fontId="10" fillId="0" borderId="25" xfId="1" applyFont="1" applyBorder="1"/>
    <xf numFmtId="165" fontId="2" fillId="0" borderId="25" xfId="0" applyNumberFormat="1" applyFont="1" applyBorder="1"/>
    <xf numFmtId="44" fontId="19" fillId="0" borderId="25" xfId="1" applyFont="1" applyBorder="1"/>
    <xf numFmtId="165" fontId="2" fillId="0" borderId="56" xfId="0" applyNumberFormat="1" applyFont="1" applyBorder="1"/>
    <xf numFmtId="44" fontId="19" fillId="0" borderId="56" xfId="1" applyFont="1" applyBorder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0" fontId="2" fillId="0" borderId="28" xfId="0" applyFont="1" applyBorder="1" applyAlignment="1"/>
    <xf numFmtId="0" fontId="2" fillId="0" borderId="26" xfId="0" applyFont="1" applyBorder="1" applyAlignment="1"/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44" fontId="3" fillId="0" borderId="25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/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164" fontId="2" fillId="15" borderId="25" xfId="0" applyNumberFormat="1" applyFont="1" applyFill="1" applyBorder="1" applyAlignment="1">
      <alignment horizontal="center"/>
    </xf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13" fillId="9" borderId="0" xfId="1" applyFont="1" applyFill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4" fontId="3" fillId="0" borderId="25" xfId="0" applyNumberFormat="1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center"/>
    </xf>
    <xf numFmtId="44" fontId="37" fillId="0" borderId="53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00FF99"/>
      <color rgb="FF0000FF"/>
      <color rgb="FF99CCFF"/>
      <color rgb="FF800000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76" customWidth="1"/>
  </cols>
  <sheetData>
    <row r="1" spans="1:19" ht="23.25" x14ac:dyDescent="0.35">
      <c r="B1" s="329"/>
      <c r="C1" s="331" t="s">
        <v>29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19" ht="16.5" thickBot="1" x14ac:dyDescent="0.3">
      <c r="B2" s="330"/>
      <c r="C2" s="3"/>
      <c r="H2" s="5"/>
      <c r="I2" s="6"/>
      <c r="J2" s="7"/>
      <c r="L2" s="8"/>
      <c r="M2" s="6"/>
      <c r="N2" s="9"/>
    </row>
    <row r="3" spans="1:19" ht="21.75" thickBot="1" x14ac:dyDescent="0.35">
      <c r="B3" s="333" t="s">
        <v>0</v>
      </c>
      <c r="C3" s="334"/>
      <c r="D3" s="10"/>
      <c r="E3" s="11"/>
      <c r="F3" s="11"/>
      <c r="H3" s="335" t="s">
        <v>30</v>
      </c>
      <c r="I3" s="335"/>
      <c r="K3" s="178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336" t="s">
        <v>2</v>
      </c>
      <c r="F4" s="337"/>
      <c r="H4" s="338" t="s">
        <v>3</v>
      </c>
      <c r="I4" s="339"/>
      <c r="J4" s="19"/>
      <c r="K4" s="179"/>
      <c r="L4" s="20"/>
      <c r="M4" s="21" t="s">
        <v>4</v>
      </c>
      <c r="N4" s="22" t="s">
        <v>5</v>
      </c>
      <c r="P4" s="345" t="s">
        <v>6</v>
      </c>
      <c r="Q4" s="346"/>
    </row>
    <row r="5" spans="1:19" ht="18" thickBot="1" x14ac:dyDescent="0.35">
      <c r="A5" s="23" t="s">
        <v>7</v>
      </c>
      <c r="B5" s="24">
        <v>44488</v>
      </c>
      <c r="C5" s="174">
        <v>0</v>
      </c>
      <c r="D5" s="26"/>
      <c r="E5" s="27">
        <v>44488</v>
      </c>
      <c r="F5" s="172">
        <v>0</v>
      </c>
      <c r="G5" s="2"/>
      <c r="H5" s="29">
        <v>44488</v>
      </c>
      <c r="I5" s="173">
        <v>0</v>
      </c>
      <c r="J5" s="37" t="s">
        <v>33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34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15">
        <f t="shared" ref="Q6:Q38" si="1">P6-F6</f>
        <v>-2677</v>
      </c>
      <c r="R6" s="213" t="s">
        <v>32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34</v>
      </c>
      <c r="L7" s="39">
        <v>3000</v>
      </c>
      <c r="M7" s="32">
        <v>15670</v>
      </c>
      <c r="N7" s="33">
        <v>8843</v>
      </c>
      <c r="O7" s="212" t="s">
        <v>35</v>
      </c>
      <c r="P7" s="69">
        <f t="shared" si="0"/>
        <v>27818</v>
      </c>
      <c r="Q7" s="216">
        <f t="shared" si="1"/>
        <v>2027</v>
      </c>
      <c r="R7" s="214" t="s">
        <v>43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36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34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17">
        <f t="shared" si="1"/>
        <v>-3392.5</v>
      </c>
      <c r="R8" s="213" t="s">
        <v>32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93" t="s">
        <v>37</v>
      </c>
      <c r="L9" s="194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18" t="s">
        <v>58</v>
      </c>
      <c r="R9" s="214" t="s">
        <v>38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39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80" t="s">
        <v>40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17">
        <f t="shared" si="1"/>
        <v>-1776</v>
      </c>
      <c r="R10" s="213" t="s">
        <v>32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41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81"/>
      <c r="L11" s="39"/>
      <c r="M11" s="32">
        <v>0</v>
      </c>
      <c r="N11" s="33">
        <v>5718</v>
      </c>
      <c r="O11" s="2"/>
      <c r="P11" s="69">
        <f t="shared" si="2"/>
        <v>28522</v>
      </c>
      <c r="Q11" s="219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42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82"/>
      <c r="L12" s="39"/>
      <c r="M12" s="32">
        <v>7341</v>
      </c>
      <c r="N12" s="33">
        <v>10244</v>
      </c>
      <c r="O12" s="2"/>
      <c r="P12" s="69">
        <f t="shared" si="2"/>
        <v>31646</v>
      </c>
      <c r="Q12" s="219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44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16">
        <f t="shared" si="1"/>
        <v>1016.3499999999985</v>
      </c>
      <c r="R13" s="214" t="s">
        <v>43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45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18">
        <f t="shared" si="1"/>
        <v>177</v>
      </c>
      <c r="R14" s="214" t="s">
        <v>43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46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15">
        <f t="shared" si="1"/>
        <v>-2472.5</v>
      </c>
      <c r="R15" s="213" t="s">
        <v>32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47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82"/>
      <c r="L16" s="9"/>
      <c r="M16" s="32">
        <v>33550</v>
      </c>
      <c r="N16" s="33">
        <v>14745</v>
      </c>
      <c r="P16" s="69">
        <f t="shared" si="0"/>
        <v>49883</v>
      </c>
      <c r="Q16" s="220">
        <f t="shared" si="1"/>
        <v>1942</v>
      </c>
      <c r="R16" s="214" t="s">
        <v>43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20">
        <f t="shared" si="1"/>
        <v>378.5</v>
      </c>
      <c r="R17" s="214" t="s">
        <v>43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50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83" t="s">
        <v>52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17">
        <f t="shared" si="1"/>
        <v>-3452</v>
      </c>
      <c r="R18" s="213" t="s">
        <v>32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51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17">
        <f t="shared" si="1"/>
        <v>-822.5</v>
      </c>
      <c r="R19" s="213" t="s">
        <v>32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53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84"/>
      <c r="L20" s="45"/>
      <c r="M20" s="32">
        <v>0</v>
      </c>
      <c r="N20" s="33">
        <v>5866</v>
      </c>
      <c r="P20" s="69">
        <f t="shared" si="0"/>
        <v>39315.9</v>
      </c>
      <c r="Q20" s="219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54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19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55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17">
        <f t="shared" si="1"/>
        <v>-1457</v>
      </c>
      <c r="R22" s="213" t="s">
        <v>32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56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85" t="s">
        <v>57</v>
      </c>
      <c r="L23" s="45">
        <v>23657.14</v>
      </c>
      <c r="M23" s="195">
        <v>0</v>
      </c>
      <c r="N23" s="33">
        <v>21472</v>
      </c>
      <c r="P23" s="69">
        <f t="shared" si="0"/>
        <v>50727.14</v>
      </c>
      <c r="Q23" s="217">
        <f t="shared" si="1"/>
        <v>-18819.86</v>
      </c>
      <c r="R23" s="213" t="s">
        <v>32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86"/>
      <c r="L24" s="52"/>
      <c r="M24" s="195">
        <v>0</v>
      </c>
      <c r="N24" s="33">
        <v>9718</v>
      </c>
      <c r="P24" s="69">
        <f t="shared" si="0"/>
        <v>9868.5</v>
      </c>
      <c r="Q24" s="217">
        <f t="shared" si="1"/>
        <v>-24335.5</v>
      </c>
      <c r="R24" s="213" t="s">
        <v>32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29">
        <f t="shared" si="0"/>
        <v>0</v>
      </c>
      <c r="Q25" s="230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86"/>
      <c r="L26" s="45"/>
      <c r="M26" s="32">
        <v>0</v>
      </c>
      <c r="N26" s="33">
        <v>0</v>
      </c>
      <c r="P26" s="228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87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88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89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90"/>
      <c r="L39" s="61"/>
      <c r="M39" s="347">
        <f>SUM(M5:M38)</f>
        <v>247061</v>
      </c>
      <c r="N39" s="349">
        <f>SUM(N5:N38)</f>
        <v>172863</v>
      </c>
      <c r="P39" s="34">
        <f>SUM(P5:P38)</f>
        <v>626289.39</v>
      </c>
      <c r="Q39" s="231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348"/>
      <c r="N40" s="35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351" t="s">
        <v>11</v>
      </c>
      <c r="I52" s="352"/>
      <c r="J52" s="100"/>
      <c r="K52" s="353">
        <f>I50+L50</f>
        <v>53873.49</v>
      </c>
      <c r="L52" s="354"/>
      <c r="M52" s="355">
        <f>N39+M39</f>
        <v>419924</v>
      </c>
      <c r="N52" s="356"/>
      <c r="P52" s="34"/>
      <c r="Q52" s="9"/>
    </row>
    <row r="53" spans="1:17" ht="15.75" x14ac:dyDescent="0.25">
      <c r="D53" s="357" t="s">
        <v>12</v>
      </c>
      <c r="E53" s="35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357" t="s">
        <v>101</v>
      </c>
      <c r="E54" s="357"/>
      <c r="F54" s="96">
        <v>-549976.4</v>
      </c>
      <c r="I54" s="358" t="s">
        <v>13</v>
      </c>
      <c r="J54" s="359"/>
      <c r="K54" s="360">
        <f>F56+F57+F58</f>
        <v>-24577.400000000023</v>
      </c>
      <c r="L54" s="361"/>
      <c r="P54" s="34"/>
      <c r="Q54" s="9"/>
    </row>
    <row r="55" spans="1:17" ht="19.5" thickBot="1" x14ac:dyDescent="0.35">
      <c r="D55" s="202" t="s">
        <v>100</v>
      </c>
      <c r="E55" s="98"/>
      <c r="F55" s="104">
        <v>-513028.96</v>
      </c>
      <c r="I55" s="105"/>
      <c r="J55" s="106"/>
      <c r="K55" s="191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362">
        <f>-C4</f>
        <v>0</v>
      </c>
      <c r="L56" s="36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340" t="s">
        <v>18</v>
      </c>
      <c r="E58" s="341"/>
      <c r="F58" s="113">
        <v>567389.35</v>
      </c>
      <c r="I58" s="342" t="s">
        <v>103</v>
      </c>
      <c r="J58" s="343"/>
      <c r="K58" s="344">
        <f>K54+K56</f>
        <v>-24577.400000000023</v>
      </c>
      <c r="L58" s="34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E40" workbookViewId="0">
      <selection activeCell="O101" sqref="O101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6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66" t="s">
        <v>96</v>
      </c>
      <c r="B1" s="167"/>
      <c r="C1" s="168"/>
      <c r="D1" s="167"/>
      <c r="E1" s="168"/>
      <c r="F1" s="169" t="s">
        <v>31</v>
      </c>
      <c r="I1" s="200" t="s">
        <v>97</v>
      </c>
      <c r="J1" s="206"/>
      <c r="K1" s="201"/>
      <c r="L1" s="261"/>
      <c r="M1" s="201"/>
      <c r="N1" s="169" t="s">
        <v>31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205" t="s">
        <v>20</v>
      </c>
      <c r="K2" s="132" t="s">
        <v>21</v>
      </c>
      <c r="L2" s="26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59</v>
      </c>
      <c r="C3" s="69">
        <v>225686.58</v>
      </c>
      <c r="D3" s="136"/>
      <c r="E3" s="69"/>
      <c r="F3" s="196">
        <f>C3-E3</f>
        <v>225686.58</v>
      </c>
      <c r="I3" s="204">
        <v>44483</v>
      </c>
      <c r="J3" s="208">
        <v>2554</v>
      </c>
      <c r="K3" s="209">
        <v>19269</v>
      </c>
      <c r="L3" s="268">
        <v>44498</v>
      </c>
      <c r="M3" s="69">
        <v>19269</v>
      </c>
      <c r="N3" s="196">
        <f>K3-M3</f>
        <v>0</v>
      </c>
    </row>
    <row r="4" spans="1:14" ht="18.75" x14ac:dyDescent="0.3">
      <c r="A4" s="134">
        <v>44488</v>
      </c>
      <c r="B4" s="135" t="s">
        <v>61</v>
      </c>
      <c r="C4" s="69">
        <v>53647.199999999997</v>
      </c>
      <c r="D4" s="136"/>
      <c r="E4" s="69"/>
      <c r="F4" s="137">
        <f>F3+C4-E4</f>
        <v>279333.77999999997</v>
      </c>
      <c r="G4" s="138"/>
      <c r="I4" s="204">
        <v>44487</v>
      </c>
      <c r="J4" s="208">
        <v>2579</v>
      </c>
      <c r="K4" s="209">
        <v>25542</v>
      </c>
      <c r="L4" s="26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60</v>
      </c>
      <c r="C5" s="69">
        <v>117061.64</v>
      </c>
      <c r="D5" s="136"/>
      <c r="E5" s="69"/>
      <c r="F5" s="137">
        <f t="shared" ref="F5:F68" si="0">F4+C5-E5</f>
        <v>396395.42</v>
      </c>
      <c r="I5" s="204">
        <v>44487</v>
      </c>
      <c r="J5" s="208">
        <v>2581</v>
      </c>
      <c r="K5" s="209">
        <v>10208</v>
      </c>
      <c r="L5" s="270">
        <v>44498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62</v>
      </c>
      <c r="C6" s="69">
        <v>1300</v>
      </c>
      <c r="D6" s="136"/>
      <c r="E6" s="69"/>
      <c r="F6" s="137">
        <f t="shared" si="0"/>
        <v>397695.42</v>
      </c>
      <c r="I6" s="204">
        <v>44487</v>
      </c>
      <c r="J6" s="208">
        <v>2582</v>
      </c>
      <c r="K6" s="209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63</v>
      </c>
      <c r="C7" s="69">
        <v>1741.6</v>
      </c>
      <c r="D7" s="136"/>
      <c r="E7" s="69"/>
      <c r="F7" s="137">
        <f t="shared" si="0"/>
        <v>399437.01999999996</v>
      </c>
      <c r="I7" s="204">
        <v>44487</v>
      </c>
      <c r="J7" s="208">
        <v>2583</v>
      </c>
      <c r="K7" s="209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64</v>
      </c>
      <c r="C8" s="69">
        <v>15000</v>
      </c>
      <c r="D8" s="136"/>
      <c r="E8" s="69"/>
      <c r="F8" s="137">
        <f t="shared" si="0"/>
        <v>414437.01999999996</v>
      </c>
      <c r="I8" s="204">
        <v>44488</v>
      </c>
      <c r="J8" s="208">
        <v>2591</v>
      </c>
      <c r="K8" s="209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65</v>
      </c>
      <c r="C9" s="69">
        <v>23362.9</v>
      </c>
      <c r="D9" s="136"/>
      <c r="E9" s="69"/>
      <c r="F9" s="137">
        <f t="shared" si="0"/>
        <v>437799.92</v>
      </c>
      <c r="I9" s="204">
        <v>44488</v>
      </c>
      <c r="J9" s="208">
        <v>2592</v>
      </c>
      <c r="K9" s="209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66</v>
      </c>
      <c r="C10" s="69">
        <v>199330</v>
      </c>
      <c r="D10" s="136"/>
      <c r="E10" s="69"/>
      <c r="F10" s="137">
        <f t="shared" si="0"/>
        <v>637129.91999999993</v>
      </c>
      <c r="G10" s="138"/>
      <c r="I10" s="204">
        <v>44488</v>
      </c>
      <c r="J10" s="208">
        <v>2593</v>
      </c>
      <c r="K10" s="209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67</v>
      </c>
      <c r="C11" s="69">
        <v>198868.1</v>
      </c>
      <c r="D11" s="140"/>
      <c r="E11" s="69"/>
      <c r="F11" s="137">
        <f t="shared" si="0"/>
        <v>835998.0199999999</v>
      </c>
      <c r="I11" s="204">
        <v>44488</v>
      </c>
      <c r="J11" s="208">
        <v>2594</v>
      </c>
      <c r="K11" s="209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21" t="s">
        <v>68</v>
      </c>
      <c r="C12" s="69">
        <v>191153.5</v>
      </c>
      <c r="D12" s="140"/>
      <c r="E12" s="69"/>
      <c r="F12" s="137">
        <f t="shared" si="0"/>
        <v>1027151.5199999999</v>
      </c>
      <c r="I12" s="204">
        <v>44488</v>
      </c>
      <c r="J12" s="208">
        <v>2595</v>
      </c>
      <c r="K12" s="209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97">
        <v>44498</v>
      </c>
      <c r="B13" s="198" t="s">
        <v>69</v>
      </c>
      <c r="C13" s="199">
        <v>-1027151.52</v>
      </c>
      <c r="D13" s="140"/>
      <c r="E13" s="69"/>
      <c r="F13" s="137">
        <f t="shared" si="0"/>
        <v>-1.1641532182693481E-10</v>
      </c>
      <c r="I13" s="204">
        <v>44488</v>
      </c>
      <c r="J13" s="208">
        <v>2596</v>
      </c>
      <c r="K13" s="209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21" t="s">
        <v>68</v>
      </c>
      <c r="C14" s="69">
        <v>6239</v>
      </c>
      <c r="D14" s="140"/>
      <c r="E14" s="69"/>
      <c r="F14" s="137">
        <f t="shared" si="0"/>
        <v>6238.9999999998836</v>
      </c>
      <c r="I14" s="204">
        <v>44488</v>
      </c>
      <c r="J14" s="208">
        <v>2597</v>
      </c>
      <c r="K14" s="209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70</v>
      </c>
      <c r="C15" s="69">
        <v>2200</v>
      </c>
      <c r="D15" s="140"/>
      <c r="E15" s="69"/>
      <c r="F15" s="137">
        <f t="shared" si="0"/>
        <v>8438.9999999998836</v>
      </c>
      <c r="I15" s="204">
        <v>44488</v>
      </c>
      <c r="J15" s="208">
        <v>2598</v>
      </c>
      <c r="K15" s="209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139" t="s">
        <v>71</v>
      </c>
      <c r="C16" s="69">
        <v>283491.90000000002</v>
      </c>
      <c r="D16" s="140">
        <v>44499</v>
      </c>
      <c r="E16" s="69">
        <v>145000</v>
      </c>
      <c r="F16" s="276">
        <f t="shared" si="0"/>
        <v>146930.89999999991</v>
      </c>
      <c r="I16" s="204">
        <v>44489</v>
      </c>
      <c r="J16" s="208">
        <v>2600</v>
      </c>
      <c r="K16" s="209">
        <v>6297</v>
      </c>
      <c r="L16" s="26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72</v>
      </c>
      <c r="C17" s="69">
        <v>19643.5</v>
      </c>
      <c r="D17" s="140"/>
      <c r="E17" s="69"/>
      <c r="F17" s="137">
        <f t="shared" si="0"/>
        <v>166574.39999999991</v>
      </c>
      <c r="I17" s="204">
        <v>44489</v>
      </c>
      <c r="J17" s="208">
        <v>2601</v>
      </c>
      <c r="K17" s="209">
        <v>12350</v>
      </c>
      <c r="L17" s="26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73</v>
      </c>
      <c r="C18" s="69">
        <v>3737</v>
      </c>
      <c r="D18" s="140"/>
      <c r="E18" s="69"/>
      <c r="F18" s="137">
        <f t="shared" si="0"/>
        <v>170311.39999999991</v>
      </c>
      <c r="I18" s="204">
        <v>44489</v>
      </c>
      <c r="J18" s="208">
        <v>2602</v>
      </c>
      <c r="K18" s="209">
        <v>5444</v>
      </c>
      <c r="L18" s="26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74</v>
      </c>
      <c r="C19" s="69">
        <v>1072.5</v>
      </c>
      <c r="D19" s="140"/>
      <c r="E19" s="69"/>
      <c r="F19" s="137">
        <f t="shared" si="0"/>
        <v>171383.89999999991</v>
      </c>
      <c r="I19" s="204">
        <v>44489</v>
      </c>
      <c r="J19" s="208">
        <v>2603</v>
      </c>
      <c r="K19" s="209">
        <v>1717</v>
      </c>
      <c r="L19" s="26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75</v>
      </c>
      <c r="C20" s="69">
        <v>19152.8</v>
      </c>
      <c r="D20" s="140"/>
      <c r="E20" s="69"/>
      <c r="F20" s="137">
        <f t="shared" si="0"/>
        <v>190536.6999999999</v>
      </c>
      <c r="I20" s="204">
        <v>44489</v>
      </c>
      <c r="J20" s="208">
        <v>2608</v>
      </c>
      <c r="K20" s="209">
        <v>16136</v>
      </c>
      <c r="L20" s="26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76</v>
      </c>
      <c r="C21" s="69">
        <v>2509</v>
      </c>
      <c r="D21" s="140"/>
      <c r="E21" s="69"/>
      <c r="F21" s="137">
        <f t="shared" si="0"/>
        <v>193045.6999999999</v>
      </c>
      <c r="I21" s="204">
        <v>44489</v>
      </c>
      <c r="J21" s="208">
        <v>2609</v>
      </c>
      <c r="K21" s="209">
        <v>9256</v>
      </c>
      <c r="L21" s="26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77</v>
      </c>
      <c r="C22" s="69">
        <v>1228.5</v>
      </c>
      <c r="D22" s="140"/>
      <c r="E22" s="69"/>
      <c r="F22" s="137">
        <f t="shared" si="0"/>
        <v>194274.1999999999</v>
      </c>
      <c r="G22" s="138"/>
      <c r="I22" s="204">
        <v>44490</v>
      </c>
      <c r="J22" s="208">
        <v>2611</v>
      </c>
      <c r="K22" s="209">
        <v>5500</v>
      </c>
      <c r="L22" s="26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78</v>
      </c>
      <c r="C23" s="69">
        <v>46234</v>
      </c>
      <c r="D23" s="140"/>
      <c r="E23" s="69"/>
      <c r="F23" s="137">
        <f t="shared" si="0"/>
        <v>240508.1999999999</v>
      </c>
      <c r="I23" s="204">
        <v>44490</v>
      </c>
      <c r="J23" s="208">
        <v>2615</v>
      </c>
      <c r="K23" s="209">
        <v>1331</v>
      </c>
      <c r="L23" s="26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79</v>
      </c>
      <c r="C24" s="69">
        <v>6250</v>
      </c>
      <c r="D24" s="140"/>
      <c r="E24" s="69"/>
      <c r="F24" s="137">
        <f t="shared" si="0"/>
        <v>246758.1999999999</v>
      </c>
      <c r="I24" s="204">
        <v>44490</v>
      </c>
      <c r="J24" s="208">
        <v>2619</v>
      </c>
      <c r="K24" s="209">
        <v>420</v>
      </c>
      <c r="L24" s="26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80</v>
      </c>
      <c r="C25" s="69">
        <v>2092.1999999999998</v>
      </c>
      <c r="D25" s="140"/>
      <c r="E25" s="69"/>
      <c r="F25" s="137">
        <f t="shared" si="0"/>
        <v>248850.39999999991</v>
      </c>
      <c r="I25" s="204">
        <v>44490</v>
      </c>
      <c r="J25" s="208">
        <v>2620</v>
      </c>
      <c r="K25" s="209">
        <v>770</v>
      </c>
      <c r="L25" s="26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81</v>
      </c>
      <c r="C26" s="69">
        <v>2756</v>
      </c>
      <c r="D26" s="140"/>
      <c r="E26" s="69"/>
      <c r="F26" s="137">
        <f t="shared" si="0"/>
        <v>251606.39999999991</v>
      </c>
      <c r="I26" s="204">
        <v>44491</v>
      </c>
      <c r="J26" s="208">
        <v>2622</v>
      </c>
      <c r="K26" s="209">
        <v>2257</v>
      </c>
      <c r="L26" s="26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82</v>
      </c>
      <c r="C27" s="69">
        <v>9313.6</v>
      </c>
      <c r="D27" s="140"/>
      <c r="E27" s="69"/>
      <c r="F27" s="137">
        <f t="shared" si="0"/>
        <v>260919.99999999991</v>
      </c>
      <c r="I27" s="204">
        <v>44491</v>
      </c>
      <c r="J27" s="208">
        <v>2623</v>
      </c>
      <c r="K27" s="209">
        <v>60</v>
      </c>
      <c r="L27" s="26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83</v>
      </c>
      <c r="C28" s="69">
        <v>10048.5</v>
      </c>
      <c r="D28" s="140"/>
      <c r="E28" s="69"/>
      <c r="F28" s="137">
        <f t="shared" si="0"/>
        <v>270968.49999999988</v>
      </c>
      <c r="I28" s="204">
        <v>44491</v>
      </c>
      <c r="J28" s="208">
        <v>2628</v>
      </c>
      <c r="K28" s="209">
        <v>39533</v>
      </c>
      <c r="L28" s="26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84</v>
      </c>
      <c r="C29" s="69">
        <v>3233</v>
      </c>
      <c r="D29" s="140"/>
      <c r="E29" s="69"/>
      <c r="F29" s="137">
        <f t="shared" si="0"/>
        <v>274201.49999999988</v>
      </c>
      <c r="I29" s="204">
        <v>44492</v>
      </c>
      <c r="J29" s="208">
        <v>2633</v>
      </c>
      <c r="K29" s="209">
        <v>3727</v>
      </c>
      <c r="L29" s="26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85</v>
      </c>
      <c r="C30" s="69">
        <v>18440.3</v>
      </c>
      <c r="D30" s="140"/>
      <c r="E30" s="69"/>
      <c r="F30" s="137">
        <f t="shared" si="0"/>
        <v>292641.79999999987</v>
      </c>
      <c r="G30" s="138"/>
      <c r="I30" s="204">
        <v>44492</v>
      </c>
      <c r="J30" s="233">
        <v>2638</v>
      </c>
      <c r="K30" s="234">
        <v>3861</v>
      </c>
      <c r="L30" s="26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86</v>
      </c>
      <c r="C31" s="69">
        <v>5634.12</v>
      </c>
      <c r="D31" s="140"/>
      <c r="E31" s="69"/>
      <c r="F31" s="137">
        <f t="shared" si="0"/>
        <v>298275.91999999987</v>
      </c>
      <c r="I31" s="204">
        <v>44493</v>
      </c>
      <c r="J31" s="208">
        <v>2641</v>
      </c>
      <c r="K31" s="209">
        <v>24825</v>
      </c>
      <c r="L31" s="26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87</v>
      </c>
      <c r="C32" s="69">
        <v>42852</v>
      </c>
      <c r="D32" s="140"/>
      <c r="E32" s="69"/>
      <c r="F32" s="137">
        <f t="shared" si="0"/>
        <v>341127.91999999987</v>
      </c>
      <c r="I32" s="204">
        <v>44493</v>
      </c>
      <c r="J32" s="208">
        <v>2642</v>
      </c>
      <c r="K32" s="209">
        <v>614</v>
      </c>
      <c r="L32" s="26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88</v>
      </c>
      <c r="C33" s="69">
        <v>7757.6</v>
      </c>
      <c r="D33" s="140"/>
      <c r="E33" s="69"/>
      <c r="F33" s="137">
        <f t="shared" si="0"/>
        <v>348885.51999999984</v>
      </c>
      <c r="I33" s="204">
        <v>44494</v>
      </c>
      <c r="J33" s="208">
        <v>2644</v>
      </c>
      <c r="K33" s="209">
        <v>2901</v>
      </c>
      <c r="L33" s="26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89</v>
      </c>
      <c r="C34" s="69">
        <v>6498</v>
      </c>
      <c r="D34" s="140"/>
      <c r="E34" s="69"/>
      <c r="F34" s="137">
        <f t="shared" si="0"/>
        <v>355383.51999999984</v>
      </c>
      <c r="I34" s="204">
        <v>44495</v>
      </c>
      <c r="J34" s="208">
        <v>2648</v>
      </c>
      <c r="K34" s="209">
        <v>2623</v>
      </c>
      <c r="L34" s="26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90</v>
      </c>
      <c r="C35" s="69">
        <v>5926.3</v>
      </c>
      <c r="D35" s="140"/>
      <c r="E35" s="69"/>
      <c r="F35" s="137">
        <f t="shared" si="0"/>
        <v>361309.81999999983</v>
      </c>
      <c r="I35" s="204">
        <v>44495</v>
      </c>
      <c r="J35" s="208">
        <v>2653</v>
      </c>
      <c r="K35" s="209">
        <v>740</v>
      </c>
      <c r="L35" s="26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91</v>
      </c>
      <c r="C36" s="69">
        <v>19420.8</v>
      </c>
      <c r="D36" s="140"/>
      <c r="E36" s="69"/>
      <c r="F36" s="137">
        <f t="shared" si="0"/>
        <v>380730.61999999982</v>
      </c>
      <c r="I36" s="204">
        <v>44495</v>
      </c>
      <c r="J36" s="233">
        <v>2655</v>
      </c>
      <c r="K36" s="234">
        <v>1189</v>
      </c>
      <c r="L36" s="26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92</v>
      </c>
      <c r="C37" s="69">
        <v>10233.200000000001</v>
      </c>
      <c r="D37" s="140"/>
      <c r="E37" s="69"/>
      <c r="F37" s="137">
        <f t="shared" si="0"/>
        <v>390963.81999999983</v>
      </c>
      <c r="I37" s="204">
        <v>44496</v>
      </c>
      <c r="J37" s="208">
        <v>2659</v>
      </c>
      <c r="K37" s="209">
        <v>6711</v>
      </c>
      <c r="L37" s="26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93</v>
      </c>
      <c r="C38" s="69">
        <v>15301.7</v>
      </c>
      <c r="D38" s="140"/>
      <c r="E38" s="69"/>
      <c r="F38" s="137">
        <f t="shared" si="0"/>
        <v>406265.51999999984</v>
      </c>
      <c r="I38" s="204">
        <v>44497</v>
      </c>
      <c r="J38" s="208">
        <v>2666</v>
      </c>
      <c r="K38" s="209">
        <v>71111</v>
      </c>
      <c r="L38" s="26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94</v>
      </c>
      <c r="C39" s="69">
        <v>3101.84</v>
      </c>
      <c r="D39" s="140"/>
      <c r="E39" s="69"/>
      <c r="F39" s="137">
        <f t="shared" si="0"/>
        <v>409367.35999999987</v>
      </c>
      <c r="I39" s="204">
        <v>44497</v>
      </c>
      <c r="J39" s="208">
        <v>2668</v>
      </c>
      <c r="K39" s="209">
        <v>13525</v>
      </c>
      <c r="L39" s="26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95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204">
        <v>44497</v>
      </c>
      <c r="J40" s="208">
        <v>2669</v>
      </c>
      <c r="K40" s="209">
        <v>7227</v>
      </c>
      <c r="L40" s="263"/>
      <c r="M40" s="69"/>
      <c r="N40" s="137">
        <f t="shared" si="1"/>
        <v>475491.42</v>
      </c>
    </row>
    <row r="41" spans="1:14" ht="15.75" x14ac:dyDescent="0.25">
      <c r="A41" s="140">
        <v>44507</v>
      </c>
      <c r="B41" s="364" t="s">
        <v>98</v>
      </c>
      <c r="C41" s="203">
        <v>0</v>
      </c>
      <c r="D41" s="140"/>
      <c r="E41" s="69"/>
      <c r="F41" s="137">
        <f t="shared" si="0"/>
        <v>0</v>
      </c>
      <c r="I41" s="204">
        <v>44497</v>
      </c>
      <c r="J41" s="208">
        <v>2672</v>
      </c>
      <c r="K41" s="209">
        <v>2618</v>
      </c>
      <c r="L41" s="263"/>
      <c r="M41" s="69"/>
      <c r="N41" s="137">
        <f t="shared" si="1"/>
        <v>478109.42</v>
      </c>
    </row>
    <row r="42" spans="1:14" ht="15.75" x14ac:dyDescent="0.25">
      <c r="A42" s="140" t="s">
        <v>99</v>
      </c>
      <c r="B42" s="365"/>
      <c r="C42" s="143">
        <v>0</v>
      </c>
      <c r="D42" s="140"/>
      <c r="E42" s="69"/>
      <c r="F42" s="137">
        <f t="shared" si="0"/>
        <v>0</v>
      </c>
      <c r="I42" s="204">
        <v>44498</v>
      </c>
      <c r="J42" s="208">
        <v>2675</v>
      </c>
      <c r="K42" s="209">
        <v>8371</v>
      </c>
      <c r="L42" s="263"/>
      <c r="M42" s="69"/>
      <c r="N42" s="137">
        <f t="shared" si="1"/>
        <v>486480.42</v>
      </c>
    </row>
    <row r="43" spans="1:14" ht="15.75" x14ac:dyDescent="0.25">
      <c r="A43" s="140"/>
      <c r="B43" s="290">
        <v>4472.5600000000004</v>
      </c>
      <c r="C43" s="69"/>
      <c r="D43" s="140"/>
      <c r="E43" s="69"/>
      <c r="F43" s="137">
        <f t="shared" si="0"/>
        <v>0</v>
      </c>
      <c r="I43" s="204">
        <v>44498</v>
      </c>
      <c r="J43" s="208">
        <v>2676</v>
      </c>
      <c r="K43" s="209">
        <v>753</v>
      </c>
      <c r="L43" s="26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204">
        <v>44498</v>
      </c>
      <c r="J44" s="210" t="s">
        <v>102</v>
      </c>
      <c r="K44" s="211">
        <v>0</v>
      </c>
      <c r="L44" s="26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204">
        <v>44499</v>
      </c>
      <c r="J45" s="208">
        <v>2684</v>
      </c>
      <c r="K45" s="209">
        <v>5240</v>
      </c>
      <c r="L45" s="26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204">
        <v>44501</v>
      </c>
      <c r="J46" s="208">
        <v>2691</v>
      </c>
      <c r="K46" s="209">
        <v>15576</v>
      </c>
      <c r="L46" s="26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204">
        <v>44501</v>
      </c>
      <c r="J47" s="208">
        <v>2692</v>
      </c>
      <c r="K47" s="209">
        <v>739</v>
      </c>
      <c r="L47" s="26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204">
        <v>44501</v>
      </c>
      <c r="J48" s="208">
        <v>2693</v>
      </c>
      <c r="K48" s="209">
        <v>623</v>
      </c>
      <c r="L48" s="26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204">
        <v>44502</v>
      </c>
      <c r="J49" s="208">
        <v>2700</v>
      </c>
      <c r="K49" s="209">
        <v>2636</v>
      </c>
      <c r="L49" s="26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204">
        <v>44502</v>
      </c>
      <c r="J50" s="208">
        <v>2702</v>
      </c>
      <c r="K50" s="209">
        <v>120</v>
      </c>
      <c r="L50" s="26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204">
        <v>44503</v>
      </c>
      <c r="J51" s="208">
        <v>2711</v>
      </c>
      <c r="K51" s="209">
        <v>14669</v>
      </c>
      <c r="L51" s="26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204">
        <v>44504</v>
      </c>
      <c r="J52" s="208">
        <v>2712</v>
      </c>
      <c r="K52" s="209">
        <v>2897</v>
      </c>
      <c r="L52" s="26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204">
        <v>44504</v>
      </c>
      <c r="J53" s="208">
        <v>2717</v>
      </c>
      <c r="K53" s="209">
        <v>360</v>
      </c>
      <c r="L53" s="26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204">
        <v>44505</v>
      </c>
      <c r="J54" s="208">
        <v>2722</v>
      </c>
      <c r="K54" s="209">
        <v>4820</v>
      </c>
      <c r="L54" s="26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204">
        <v>44505</v>
      </c>
      <c r="J55" s="208">
        <v>2724</v>
      </c>
      <c r="K55" s="209">
        <v>4925</v>
      </c>
      <c r="L55" s="26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204">
        <v>44506</v>
      </c>
      <c r="J56" s="208">
        <v>2732</v>
      </c>
      <c r="K56" s="209">
        <v>5</v>
      </c>
      <c r="L56" s="26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204">
        <v>44506</v>
      </c>
      <c r="J57" s="208">
        <v>2733</v>
      </c>
      <c r="K57" s="209">
        <v>6665</v>
      </c>
      <c r="L57" s="26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204">
        <v>44507</v>
      </c>
      <c r="J58" s="208">
        <v>2738</v>
      </c>
      <c r="K58" s="209">
        <v>646</v>
      </c>
      <c r="L58" s="26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204">
        <v>44507</v>
      </c>
      <c r="J59" s="210" t="s">
        <v>102</v>
      </c>
      <c r="K59" s="211">
        <v>0</v>
      </c>
      <c r="L59" s="26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94">
        <v>44533</v>
      </c>
      <c r="M60" s="293">
        <v>547154.42000000004</v>
      </c>
      <c r="N60" s="291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6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6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6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6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6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6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6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6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6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6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6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6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6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6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6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6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6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6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6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6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6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6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6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6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6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6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6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6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6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64"/>
      <c r="M96" s="69"/>
      <c r="N96" s="137">
        <f t="shared" si="3"/>
        <v>0</v>
      </c>
    </row>
    <row r="97" spans="1:14" ht="16.5" hidden="1" thickBot="1" x14ac:dyDescent="0.3">
      <c r="A97" s="149"/>
      <c r="B97" s="223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65"/>
      <c r="M97" s="151"/>
      <c r="N97" s="137">
        <f t="shared" si="3"/>
        <v>0</v>
      </c>
    </row>
    <row r="98" spans="1:14" ht="18.75" x14ac:dyDescent="0.3">
      <c r="B98" s="224"/>
      <c r="C98" s="225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22">
        <f>SUM(K3:K97)</f>
        <v>598496</v>
      </c>
      <c r="L98" s="266"/>
      <c r="M98" s="1">
        <f>SUM(M3:M97)</f>
        <v>598496</v>
      </c>
      <c r="N98" s="153">
        <f>N97</f>
        <v>0</v>
      </c>
    </row>
    <row r="99" spans="1:14" ht="15.75" thickBot="1" x14ac:dyDescent="0.3">
      <c r="B99" s="226"/>
      <c r="C99" s="227"/>
      <c r="D99" s="97"/>
      <c r="E99" s="3"/>
      <c r="F99" s="1"/>
      <c r="K99" s="1"/>
      <c r="L99" s="26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66"/>
      <c r="M100" s="3"/>
      <c r="N100" s="1"/>
    </row>
    <row r="101" spans="1:14" x14ac:dyDescent="0.25">
      <c r="A101"/>
      <c r="B101" s="23"/>
      <c r="D101" s="23"/>
      <c r="I101"/>
      <c r="J101" s="207"/>
    </row>
    <row r="102" spans="1:14" x14ac:dyDescent="0.25">
      <c r="A102"/>
      <c r="B102" s="23"/>
      <c r="D102" s="23"/>
      <c r="I102"/>
      <c r="J102" s="207"/>
    </row>
    <row r="103" spans="1:14" x14ac:dyDescent="0.25">
      <c r="A103"/>
      <c r="B103" s="23"/>
      <c r="D103" s="23"/>
      <c r="I103"/>
      <c r="J103" s="207"/>
    </row>
    <row r="104" spans="1:14" x14ac:dyDescent="0.25">
      <c r="A104"/>
      <c r="B104" s="23"/>
      <c r="D104" s="23"/>
      <c r="F104"/>
      <c r="I104"/>
      <c r="J104" s="207"/>
      <c r="N104"/>
    </row>
    <row r="105" spans="1:14" x14ac:dyDescent="0.25">
      <c r="A105"/>
      <c r="B105" s="23"/>
      <c r="D105" s="23"/>
      <c r="F105"/>
      <c r="I105"/>
      <c r="J105" s="207"/>
      <c r="N105"/>
    </row>
    <row r="106" spans="1:14" x14ac:dyDescent="0.25">
      <c r="A106"/>
      <c r="B106" s="23"/>
      <c r="D106" s="23"/>
      <c r="F106"/>
      <c r="I106"/>
      <c r="J106" s="207"/>
      <c r="N106"/>
    </row>
    <row r="107" spans="1:14" x14ac:dyDescent="0.25">
      <c r="A107"/>
      <c r="B107" s="23"/>
      <c r="D107" s="23"/>
      <c r="F107"/>
      <c r="I107"/>
      <c r="J107" s="207"/>
      <c r="N107"/>
    </row>
    <row r="108" spans="1:14" x14ac:dyDescent="0.25">
      <c r="A108"/>
      <c r="B108" s="23"/>
      <c r="D108" s="23"/>
      <c r="F108"/>
      <c r="I108"/>
      <c r="J108" s="207"/>
      <c r="N108"/>
    </row>
    <row r="109" spans="1:14" x14ac:dyDescent="0.25">
      <c r="A109"/>
      <c r="B109" s="23"/>
      <c r="D109" s="23"/>
      <c r="F109"/>
      <c r="I109"/>
      <c r="J109" s="207"/>
      <c r="N109"/>
    </row>
    <row r="110" spans="1:14" x14ac:dyDescent="0.25">
      <c r="A110"/>
      <c r="B110" s="23"/>
      <c r="D110" s="23"/>
      <c r="F110"/>
      <c r="I110"/>
      <c r="J110" s="207"/>
      <c r="N110"/>
    </row>
    <row r="111" spans="1:14" x14ac:dyDescent="0.25">
      <c r="A111"/>
      <c r="B111" s="23"/>
      <c r="D111" s="23"/>
      <c r="F111"/>
      <c r="I111"/>
      <c r="J111" s="207"/>
      <c r="N111"/>
    </row>
    <row r="112" spans="1:14" x14ac:dyDescent="0.25">
      <c r="A112"/>
      <c r="B112" s="23"/>
      <c r="D112" s="23"/>
      <c r="F112"/>
      <c r="I112"/>
      <c r="J112" s="207"/>
      <c r="N112"/>
    </row>
    <row r="113" spans="1:14" x14ac:dyDescent="0.25">
      <c r="A113"/>
      <c r="B113" s="23"/>
      <c r="D113" s="23"/>
      <c r="E113"/>
      <c r="F113"/>
      <c r="I113"/>
      <c r="J113" s="207"/>
      <c r="M113"/>
      <c r="N113"/>
    </row>
    <row r="114" spans="1:14" x14ac:dyDescent="0.25">
      <c r="A114"/>
      <c r="B114" s="23"/>
      <c r="D114" s="23"/>
      <c r="E114"/>
      <c r="F114"/>
      <c r="I114"/>
      <c r="J114" s="207"/>
      <c r="M114"/>
      <c r="N114"/>
    </row>
    <row r="115" spans="1:14" x14ac:dyDescent="0.25">
      <c r="A115"/>
      <c r="B115" s="23"/>
      <c r="D115" s="23"/>
      <c r="E115"/>
      <c r="F115"/>
      <c r="I115"/>
      <c r="J115" s="207"/>
      <c r="M115"/>
      <c r="N115"/>
    </row>
    <row r="116" spans="1:14" x14ac:dyDescent="0.25">
      <c r="A116"/>
      <c r="B116" s="23"/>
      <c r="D116" s="23"/>
      <c r="E116"/>
      <c r="F116"/>
      <c r="I116"/>
      <c r="J116" s="207"/>
      <c r="M116"/>
      <c r="N116"/>
    </row>
    <row r="117" spans="1:14" x14ac:dyDescent="0.25">
      <c r="A117"/>
      <c r="B117" s="23"/>
      <c r="D117" s="23"/>
      <c r="E117"/>
      <c r="F117"/>
      <c r="I117"/>
      <c r="J117" s="207"/>
      <c r="M117"/>
      <c r="N117"/>
    </row>
    <row r="118" spans="1:14" x14ac:dyDescent="0.25">
      <c r="A118"/>
      <c r="B118" s="23"/>
      <c r="D118" s="23"/>
      <c r="E118"/>
      <c r="F118"/>
      <c r="I118"/>
      <c r="J118" s="207"/>
      <c r="M118"/>
      <c r="N118"/>
    </row>
    <row r="119" spans="1:14" x14ac:dyDescent="0.25">
      <c r="B119" s="23"/>
      <c r="D119" s="23"/>
      <c r="E119"/>
      <c r="J119" s="207"/>
      <c r="M119"/>
    </row>
    <row r="120" spans="1:14" x14ac:dyDescent="0.25">
      <c r="B120" s="23"/>
      <c r="D120" s="23"/>
      <c r="E120"/>
      <c r="J120" s="207"/>
      <c r="M120"/>
    </row>
    <row r="121" spans="1:14" x14ac:dyDescent="0.25">
      <c r="B121" s="23"/>
      <c r="D121" s="23"/>
      <c r="E121"/>
      <c r="J121" s="207"/>
      <c r="M121"/>
    </row>
    <row r="122" spans="1:14" x14ac:dyDescent="0.25">
      <c r="B122" s="23"/>
      <c r="D122" s="23"/>
      <c r="E122"/>
      <c r="J122" s="207"/>
      <c r="M122"/>
    </row>
    <row r="123" spans="1:14" x14ac:dyDescent="0.25">
      <c r="B123" s="23"/>
      <c r="D123" s="23"/>
      <c r="E123"/>
      <c r="J123" s="207"/>
      <c r="M123"/>
    </row>
    <row r="124" spans="1:14" x14ac:dyDescent="0.25">
      <c r="B124" s="23"/>
      <c r="D124" s="23"/>
      <c r="E124"/>
      <c r="J124" s="207"/>
      <c r="M124"/>
    </row>
    <row r="125" spans="1:14" x14ac:dyDescent="0.25">
      <c r="B125" s="23"/>
      <c r="D125" s="23"/>
      <c r="E125"/>
      <c r="J125" s="207"/>
      <c r="M125"/>
    </row>
    <row r="126" spans="1:14" x14ac:dyDescent="0.25">
      <c r="B126" s="23"/>
      <c r="D126" s="23"/>
      <c r="E126"/>
      <c r="J126" s="207"/>
      <c r="M126"/>
    </row>
    <row r="127" spans="1:14" x14ac:dyDescent="0.25">
      <c r="B127" s="23"/>
      <c r="D127" s="23"/>
      <c r="E127"/>
      <c r="J127" s="207"/>
      <c r="M127"/>
    </row>
    <row r="128" spans="1:14" x14ac:dyDescent="0.25">
      <c r="B128" s="23"/>
      <c r="J128" s="207"/>
    </row>
    <row r="129" spans="2:11" x14ac:dyDescent="0.25">
      <c r="B129" s="23"/>
      <c r="J129" s="207"/>
    </row>
    <row r="130" spans="2:11" x14ac:dyDescent="0.25">
      <c r="B130" s="23"/>
      <c r="D130" s="23"/>
      <c r="J130" s="207"/>
    </row>
    <row r="131" spans="2:11" x14ac:dyDescent="0.25">
      <c r="B131" s="23"/>
      <c r="J131" s="207"/>
    </row>
    <row r="132" spans="2:11" x14ac:dyDescent="0.25">
      <c r="B132" s="23"/>
      <c r="J132" s="207"/>
    </row>
    <row r="133" spans="2:11" x14ac:dyDescent="0.25">
      <c r="B133" s="23"/>
      <c r="J133" s="207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C31" workbookViewId="0">
      <selection activeCell="I61" sqref="I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75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38" customWidth="1"/>
    <col min="18" max="18" width="15.28515625" style="240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329"/>
      <c r="C1" s="331" t="s">
        <v>214</v>
      </c>
      <c r="D1" s="332"/>
      <c r="E1" s="332"/>
      <c r="F1" s="332"/>
      <c r="G1" s="332"/>
      <c r="H1" s="332"/>
      <c r="I1" s="332"/>
      <c r="J1" s="332"/>
      <c r="K1" s="332"/>
      <c r="L1" s="332"/>
      <c r="M1" s="332"/>
    </row>
    <row r="2" spans="1:25" ht="16.5" thickBot="1" x14ac:dyDescent="0.3">
      <c r="B2" s="330"/>
      <c r="C2" s="3"/>
      <c r="H2" s="5"/>
      <c r="I2" s="6"/>
      <c r="J2" s="7"/>
      <c r="L2" s="8"/>
      <c r="M2" s="6"/>
      <c r="N2" s="9"/>
    </row>
    <row r="3" spans="1:25" ht="21.75" thickBot="1" x14ac:dyDescent="0.35">
      <c r="B3" s="333" t="s">
        <v>0</v>
      </c>
      <c r="C3" s="334"/>
      <c r="D3" s="10"/>
      <c r="E3" s="11"/>
      <c r="F3" s="11"/>
      <c r="H3" s="335" t="s">
        <v>30</v>
      </c>
      <c r="I3" s="335"/>
      <c r="K3" s="178"/>
      <c r="L3" s="13"/>
      <c r="M3" s="14"/>
      <c r="P3" s="37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336" t="s">
        <v>2</v>
      </c>
      <c r="F4" s="337"/>
      <c r="H4" s="338" t="s">
        <v>3</v>
      </c>
      <c r="I4" s="339"/>
      <c r="J4" s="19"/>
      <c r="K4" s="179"/>
      <c r="L4" s="20"/>
      <c r="M4" s="21" t="s">
        <v>4</v>
      </c>
      <c r="N4" s="22" t="s">
        <v>5</v>
      </c>
      <c r="P4" s="373"/>
      <c r="Q4" s="298" t="s">
        <v>215</v>
      </c>
      <c r="W4" s="390" t="s">
        <v>130</v>
      </c>
      <c r="X4" s="390"/>
      <c r="Y4" s="240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104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99">
        <f>P5-F5</f>
        <v>-27936</v>
      </c>
      <c r="R5" s="242">
        <f>20000+7936</f>
        <v>27936</v>
      </c>
      <c r="W5" s="390"/>
      <c r="X5" s="390"/>
      <c r="Y5" s="246"/>
    </row>
    <row r="6" spans="1:25" ht="18" thickBot="1" x14ac:dyDescent="0.35">
      <c r="A6" s="23"/>
      <c r="B6" s="24">
        <v>44509</v>
      </c>
      <c r="C6" s="25">
        <v>366</v>
      </c>
      <c r="D6" s="35" t="s">
        <v>105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99">
        <f>P6-F6</f>
        <v>-26378</v>
      </c>
      <c r="R6" s="297">
        <f>22000+4378</f>
        <v>26378</v>
      </c>
      <c r="S6" s="147"/>
      <c r="W6" s="247">
        <v>50000</v>
      </c>
      <c r="X6" s="250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37"/>
      <c r="P7" s="39">
        <f t="shared" ref="P7:P32" si="0">N7+M7+L7+I7+C7</f>
        <v>4602</v>
      </c>
      <c r="Q7" s="299">
        <f t="shared" ref="Q7:Q35" si="1">P7-F7</f>
        <v>-30393</v>
      </c>
      <c r="R7" s="297">
        <f>26000+4393</f>
        <v>30393</v>
      </c>
      <c r="S7" s="147"/>
      <c r="W7" s="247">
        <v>50000</v>
      </c>
      <c r="X7" s="250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106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34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99">
        <f t="shared" si="1"/>
        <v>-20199</v>
      </c>
      <c r="R8" s="297">
        <f>20065+133</f>
        <v>20198</v>
      </c>
      <c r="S8" s="147"/>
      <c r="W8" s="247">
        <v>50000</v>
      </c>
      <c r="X8" s="250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107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36" t="s">
        <v>34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99">
        <f t="shared" si="1"/>
        <v>-35678</v>
      </c>
      <c r="R9" s="297">
        <f>35678</f>
        <v>35678</v>
      </c>
      <c r="S9" s="147"/>
      <c r="W9" s="247">
        <v>100000</v>
      </c>
      <c r="X9" s="251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108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80"/>
      <c r="L10" s="45">
        <v>0</v>
      </c>
      <c r="M10" s="32">
        <v>13100</v>
      </c>
      <c r="N10" s="33">
        <v>20880</v>
      </c>
      <c r="O10" s="2" t="s">
        <v>126</v>
      </c>
      <c r="P10" s="39">
        <f t="shared" ref="P10:P14" si="2">N10+M10+L10+I10+C10</f>
        <v>40368</v>
      </c>
      <c r="Q10" s="299">
        <f t="shared" si="1"/>
        <v>-30925</v>
      </c>
      <c r="R10" s="297">
        <f>30925</f>
        <v>30925</v>
      </c>
      <c r="S10" s="147"/>
      <c r="W10" s="247">
        <v>215000</v>
      </c>
      <c r="X10" s="251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81"/>
      <c r="L11" s="39"/>
      <c r="M11" s="32">
        <v>0</v>
      </c>
      <c r="N11" s="33">
        <v>11746</v>
      </c>
      <c r="O11" s="2"/>
      <c r="P11" s="39">
        <f t="shared" si="2"/>
        <v>13621</v>
      </c>
      <c r="Q11" s="299">
        <f t="shared" si="1"/>
        <v>-35238</v>
      </c>
      <c r="R11" s="297">
        <f>35238</f>
        <v>35238</v>
      </c>
      <c r="S11" s="147"/>
      <c r="W11" s="247">
        <v>200500</v>
      </c>
      <c r="X11" s="250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109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82" t="s">
        <v>110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99">
        <f t="shared" si="1"/>
        <v>-29846</v>
      </c>
      <c r="R12" s="297">
        <f>29000+846</f>
        <v>29846</v>
      </c>
      <c r="S12" s="147"/>
      <c r="W12" s="247">
        <v>260000</v>
      </c>
      <c r="X12" s="250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111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99">
        <f t="shared" si="1"/>
        <v>-41525.64</v>
      </c>
      <c r="R13" s="297">
        <f>41050+1147</f>
        <v>42197</v>
      </c>
      <c r="S13" s="244" t="s">
        <v>112</v>
      </c>
      <c r="T13" s="243"/>
      <c r="U13" s="243"/>
      <c r="W13" s="247">
        <v>9636</v>
      </c>
      <c r="X13" s="250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113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99">
        <f t="shared" si="1"/>
        <v>-27969.5</v>
      </c>
      <c r="R14" s="297">
        <v>27970</v>
      </c>
      <c r="S14" s="147"/>
      <c r="W14" s="247">
        <v>0</v>
      </c>
      <c r="X14" s="250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114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99">
        <f t="shared" si="1"/>
        <v>-32780</v>
      </c>
      <c r="R15" s="297">
        <v>32780</v>
      </c>
      <c r="S15" s="147"/>
      <c r="W15" s="247">
        <v>0</v>
      </c>
      <c r="X15" s="250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115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82"/>
      <c r="L16" s="9"/>
      <c r="M16" s="32">
        <v>0</v>
      </c>
      <c r="N16" s="33">
        <v>15295</v>
      </c>
      <c r="P16" s="39">
        <f t="shared" si="0"/>
        <v>21455</v>
      </c>
      <c r="Q16" s="299">
        <f t="shared" si="1"/>
        <v>-37376</v>
      </c>
      <c r="R16" s="297">
        <v>37376</v>
      </c>
      <c r="S16" s="147"/>
      <c r="W16" s="247">
        <v>0</v>
      </c>
      <c r="X16" s="252"/>
      <c r="Y16" s="246"/>
    </row>
    <row r="17" spans="1:26" ht="18" thickBot="1" x14ac:dyDescent="0.35">
      <c r="A17" s="23"/>
      <c r="B17" s="24">
        <v>44520</v>
      </c>
      <c r="C17" s="25">
        <v>16886.12</v>
      </c>
      <c r="D17" s="42" t="s">
        <v>116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45" t="s">
        <v>117</v>
      </c>
      <c r="L17" s="239">
        <f>1285.71</f>
        <v>1285.71</v>
      </c>
      <c r="M17" s="32">
        <v>12537.5</v>
      </c>
      <c r="N17" s="33">
        <v>18910</v>
      </c>
      <c r="O17" t="s">
        <v>126</v>
      </c>
      <c r="P17" s="39">
        <f t="shared" si="0"/>
        <v>49619.33</v>
      </c>
      <c r="Q17" s="299">
        <f t="shared" si="1"/>
        <v>-9805.6699999999983</v>
      </c>
      <c r="R17" s="297">
        <f>9805.9+12537.27+1285.71</f>
        <v>23628.879999999997</v>
      </c>
      <c r="S17" s="147"/>
      <c r="W17" s="248">
        <v>0</v>
      </c>
      <c r="X17" s="250"/>
      <c r="Y17" s="246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83"/>
      <c r="L18" s="39"/>
      <c r="M18" s="32">
        <v>0</v>
      </c>
      <c r="N18" s="33">
        <v>21981</v>
      </c>
      <c r="P18" s="39">
        <f t="shared" si="0"/>
        <v>23496</v>
      </c>
      <c r="Q18" s="299">
        <f t="shared" si="1"/>
        <v>-21680</v>
      </c>
      <c r="R18" s="297">
        <v>21680</v>
      </c>
      <c r="S18" s="147"/>
      <c r="W18" s="249">
        <v>0</v>
      </c>
      <c r="X18" s="253"/>
      <c r="Y18" s="246"/>
    </row>
    <row r="19" spans="1:26" ht="18" thickBot="1" x14ac:dyDescent="0.35">
      <c r="A19" s="23"/>
      <c r="B19" s="24">
        <v>44522</v>
      </c>
      <c r="C19" s="25">
        <v>2692</v>
      </c>
      <c r="D19" s="35" t="s">
        <v>109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99">
        <f t="shared" si="1"/>
        <v>-26370</v>
      </c>
      <c r="R19" s="297">
        <v>26370</v>
      </c>
      <c r="S19" s="147"/>
      <c r="W19" s="385">
        <f t="shared" ref="W19" si="3">SUM(W6:W18)</f>
        <v>935136</v>
      </c>
      <c r="X19" s="253"/>
      <c r="Y19" s="246"/>
    </row>
    <row r="20" spans="1:26" ht="18" thickBot="1" x14ac:dyDescent="0.35">
      <c r="A20" s="23"/>
      <c r="B20" s="24">
        <v>44523</v>
      </c>
      <c r="C20" s="25">
        <v>6094.61</v>
      </c>
      <c r="D20" s="35" t="s">
        <v>108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84"/>
      <c r="L20" s="45"/>
      <c r="M20" s="32">
        <v>0</v>
      </c>
      <c r="N20" s="33">
        <v>12383</v>
      </c>
      <c r="P20" s="39">
        <f t="shared" si="0"/>
        <v>22146.17</v>
      </c>
      <c r="Q20" s="299">
        <f t="shared" si="1"/>
        <v>-16395.830000000002</v>
      </c>
      <c r="R20" s="297">
        <v>16395.830000000002</v>
      </c>
      <c r="S20" s="147"/>
      <c r="W20" s="386"/>
      <c r="X20" s="279"/>
      <c r="Y20" s="246"/>
    </row>
    <row r="21" spans="1:26" ht="18" thickBot="1" x14ac:dyDescent="0.35">
      <c r="A21" s="23"/>
      <c r="B21" s="24">
        <v>44524</v>
      </c>
      <c r="C21" s="25">
        <v>2763.18</v>
      </c>
      <c r="D21" s="35" t="s">
        <v>118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99">
        <f t="shared" si="1"/>
        <v>-19188.82</v>
      </c>
      <c r="R21" s="297">
        <v>19188.82</v>
      </c>
      <c r="S21" s="147"/>
      <c r="W21" s="387"/>
      <c r="X21" s="387"/>
      <c r="Y21" s="246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119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99">
        <f t="shared" si="1"/>
        <v>-33647.72</v>
      </c>
      <c r="R22" s="297">
        <v>33647.72</v>
      </c>
      <c r="S22" s="147"/>
      <c r="W22" s="34"/>
      <c r="X22" s="34"/>
      <c r="Y22" s="246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120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85"/>
      <c r="L23" s="45"/>
      <c r="M23" s="32">
        <v>0</v>
      </c>
      <c r="N23" s="33">
        <v>27959</v>
      </c>
      <c r="P23" s="39">
        <f t="shared" si="0"/>
        <v>31708.71</v>
      </c>
      <c r="Q23" s="299">
        <f t="shared" si="1"/>
        <v>-45217.29</v>
      </c>
      <c r="R23" s="297">
        <v>45217.29</v>
      </c>
      <c r="S23" s="147"/>
      <c r="W23" s="388"/>
      <c r="X23" s="388"/>
      <c r="Y23" s="246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108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86"/>
      <c r="L24" s="52">
        <v>0</v>
      </c>
      <c r="M24" s="32">
        <v>9944.83</v>
      </c>
      <c r="N24" s="33">
        <v>25005</v>
      </c>
      <c r="O24" t="s">
        <v>126</v>
      </c>
      <c r="P24" s="39">
        <f t="shared" si="0"/>
        <v>42092.83</v>
      </c>
      <c r="Q24" s="299">
        <f t="shared" si="1"/>
        <v>-23159.17</v>
      </c>
      <c r="R24" s="297">
        <v>23159.17</v>
      </c>
      <c r="S24" s="147"/>
      <c r="W24" s="388"/>
      <c r="X24" s="388"/>
      <c r="Y24" s="246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95">
        <f t="shared" si="0"/>
        <v>10581</v>
      </c>
      <c r="Q25" s="299">
        <f t="shared" si="1"/>
        <v>-28952</v>
      </c>
      <c r="R25" s="297">
        <v>28952</v>
      </c>
      <c r="W25" s="389"/>
      <c r="X25" s="389"/>
      <c r="Y25" s="246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121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86"/>
      <c r="L26" s="45"/>
      <c r="M26" s="32">
        <v>6336</v>
      </c>
      <c r="N26" s="33">
        <v>16621</v>
      </c>
      <c r="O26" t="s">
        <v>125</v>
      </c>
      <c r="P26" s="296">
        <f t="shared" si="0"/>
        <v>29939.5</v>
      </c>
      <c r="Q26" s="299">
        <f t="shared" si="1"/>
        <v>-21771.5</v>
      </c>
      <c r="R26" s="297">
        <v>21771.5</v>
      </c>
      <c r="W26" s="389"/>
      <c r="X26" s="389"/>
      <c r="Y26" s="246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122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87"/>
      <c r="L27" s="54"/>
      <c r="M27" s="32">
        <v>0</v>
      </c>
      <c r="N27" s="33">
        <v>7579</v>
      </c>
      <c r="P27" s="39">
        <f t="shared" si="0"/>
        <v>16423</v>
      </c>
      <c r="Q27" s="299">
        <f t="shared" si="1"/>
        <v>-14637</v>
      </c>
      <c r="R27" s="297">
        <v>14637</v>
      </c>
      <c r="W27" s="382"/>
      <c r="X27" s="383"/>
      <c r="Y27" s="38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123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126</v>
      </c>
      <c r="P28" s="34">
        <f t="shared" si="0"/>
        <v>53075</v>
      </c>
      <c r="Q28" s="299">
        <f t="shared" si="1"/>
        <v>0</v>
      </c>
      <c r="R28" s="297">
        <v>0</v>
      </c>
      <c r="W28" s="383"/>
      <c r="X28" s="383"/>
      <c r="Y28" s="38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124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88"/>
      <c r="L29" s="54"/>
      <c r="M29" s="32">
        <f>21782+53508+59045+2732+4000</f>
        <v>141067</v>
      </c>
      <c r="N29" s="33">
        <v>16089</v>
      </c>
      <c r="O29" t="s">
        <v>126</v>
      </c>
      <c r="P29" s="34">
        <f t="shared" si="0"/>
        <v>174324</v>
      </c>
      <c r="Q29" s="299">
        <f t="shared" si="1"/>
        <v>0</v>
      </c>
      <c r="R29" s="297">
        <v>0</v>
      </c>
      <c r="W29" s="128"/>
      <c r="X29" s="323"/>
      <c r="Y29" s="324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127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99">
        <f t="shared" si="1"/>
        <v>0</v>
      </c>
      <c r="R30" s="297"/>
      <c r="X30" s="238"/>
      <c r="Y30" s="240"/>
    </row>
    <row r="31" spans="1:26" ht="18" thickBot="1" x14ac:dyDescent="0.35">
      <c r="A31" s="23"/>
      <c r="B31" s="24">
        <v>44534</v>
      </c>
      <c r="C31" s="25">
        <v>9820</v>
      </c>
      <c r="D31" s="64" t="s">
        <v>128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99">
        <f t="shared" si="1"/>
        <v>0</v>
      </c>
      <c r="R31" s="297"/>
    </row>
    <row r="32" spans="1:26" ht="18" thickBot="1" x14ac:dyDescent="0.35">
      <c r="A32" s="23"/>
      <c r="B32" s="24">
        <v>44535</v>
      </c>
      <c r="C32" s="25">
        <v>270</v>
      </c>
      <c r="D32" s="64" t="s">
        <v>129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99">
        <f t="shared" si="1"/>
        <v>0</v>
      </c>
      <c r="R32" s="241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200</v>
      </c>
      <c r="K33" s="25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99">
        <f t="shared" si="1"/>
        <v>0</v>
      </c>
      <c r="R33" s="241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77" t="s">
        <v>208</v>
      </c>
      <c r="K34" s="258">
        <v>44509</v>
      </c>
      <c r="L34" s="44">
        <v>5122.62</v>
      </c>
      <c r="M34" s="32">
        <v>0</v>
      </c>
      <c r="N34" s="33">
        <v>0</v>
      </c>
      <c r="P34" s="34">
        <v>0</v>
      </c>
      <c r="Q34" s="299">
        <f t="shared" si="1"/>
        <v>0</v>
      </c>
      <c r="R34" s="241"/>
    </row>
    <row r="35" spans="1:18" ht="18" thickBot="1" x14ac:dyDescent="0.35">
      <c r="A35" s="23"/>
      <c r="B35" s="24">
        <v>44510</v>
      </c>
      <c r="C35" s="25">
        <v>703580.1</v>
      </c>
      <c r="D35" s="65" t="s">
        <v>55</v>
      </c>
      <c r="E35" s="27"/>
      <c r="F35" s="28">
        <v>0</v>
      </c>
      <c r="G35" s="2"/>
      <c r="H35" s="36"/>
      <c r="I35" s="30">
        <v>0</v>
      </c>
      <c r="J35" s="277" t="s">
        <v>208</v>
      </c>
      <c r="K35" s="259">
        <v>44509</v>
      </c>
      <c r="L35" s="66">
        <v>182.52</v>
      </c>
      <c r="M35" s="278">
        <v>0</v>
      </c>
      <c r="N35" s="279">
        <v>0</v>
      </c>
      <c r="P35" s="34">
        <v>0</v>
      </c>
      <c r="Q35" s="284">
        <f t="shared" si="1"/>
        <v>0</v>
      </c>
      <c r="R35" s="241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55</v>
      </c>
      <c r="E36" s="27"/>
      <c r="F36" s="28">
        <v>0</v>
      </c>
      <c r="G36" s="2"/>
      <c r="H36" s="36"/>
      <c r="I36" s="30">
        <v>0</v>
      </c>
      <c r="J36" s="277" t="s">
        <v>209</v>
      </c>
      <c r="K36" s="260">
        <v>44511</v>
      </c>
      <c r="L36" s="44">
        <v>5940</v>
      </c>
      <c r="M36" s="374">
        <f t="shared" ref="M36" si="4">SUM(M5:M35)</f>
        <v>321168.83</v>
      </c>
      <c r="N36" s="376">
        <f t="shared" ref="N36" si="5">SUM(N5:N35)</f>
        <v>467016</v>
      </c>
      <c r="O36" s="287"/>
      <c r="P36" s="288">
        <v>0</v>
      </c>
      <c r="Q36" s="378">
        <f t="shared" ref="Q36" si="6">SUM(Q5:Q35)</f>
        <v>-637069.14000000013</v>
      </c>
      <c r="R36" s="241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55</v>
      </c>
      <c r="E37" s="27"/>
      <c r="F37" s="28">
        <v>0</v>
      </c>
      <c r="G37" s="2"/>
      <c r="H37" s="36"/>
      <c r="I37" s="30">
        <v>0</v>
      </c>
      <c r="J37" s="60" t="s">
        <v>205</v>
      </c>
      <c r="K37" s="41" t="s">
        <v>206</v>
      </c>
      <c r="L37" s="61">
        <v>7929.62</v>
      </c>
      <c r="M37" s="375"/>
      <c r="N37" s="377"/>
      <c r="O37" s="287"/>
      <c r="P37" s="288">
        <v>0</v>
      </c>
      <c r="Q37" s="379"/>
    </row>
    <row r="38" spans="1:18" ht="18" thickBot="1" x14ac:dyDescent="0.35">
      <c r="A38" s="23"/>
      <c r="B38" s="24">
        <v>44523</v>
      </c>
      <c r="C38" s="25">
        <v>1799.9</v>
      </c>
      <c r="D38" s="65" t="s">
        <v>210</v>
      </c>
      <c r="E38" s="27"/>
      <c r="F38" s="28">
        <v>0</v>
      </c>
      <c r="G38" s="2"/>
      <c r="H38" s="36"/>
      <c r="I38" s="30">
        <v>0</v>
      </c>
      <c r="J38" s="60" t="s">
        <v>212</v>
      </c>
      <c r="K38" s="190" t="s">
        <v>207</v>
      </c>
      <c r="L38" s="61">
        <v>549</v>
      </c>
      <c r="M38" s="281"/>
      <c r="N38" s="282"/>
      <c r="P38" s="151">
        <v>0</v>
      </c>
      <c r="Q38" s="285"/>
    </row>
    <row r="39" spans="1:18" ht="19.5" hidden="1" thickBot="1" x14ac:dyDescent="0.35">
      <c r="A39" s="23"/>
      <c r="B39" s="24"/>
      <c r="C39" s="69"/>
      <c r="D39" s="62"/>
      <c r="E39" s="27" t="s">
        <v>211</v>
      </c>
      <c r="F39" s="70"/>
      <c r="G39" s="2"/>
      <c r="H39" s="36"/>
      <c r="I39" s="71"/>
      <c r="J39" s="60"/>
      <c r="K39" s="190"/>
      <c r="L39" s="61"/>
      <c r="M39" s="289"/>
      <c r="N39" s="289"/>
      <c r="P39" s="34">
        <f>SUM(P5:P38)</f>
        <v>970067.86</v>
      </c>
      <c r="Q39" s="286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89"/>
      <c r="N40" s="289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80"/>
      <c r="N41" s="280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80"/>
      <c r="N42" s="280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80"/>
      <c r="N43" s="280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80"/>
      <c r="N44" s="280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80"/>
      <c r="N45" s="280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80"/>
      <c r="N46" s="280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80"/>
      <c r="N47" s="280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80"/>
      <c r="N48" s="280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77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351" t="s">
        <v>11</v>
      </c>
      <c r="I52" s="352"/>
      <c r="J52" s="100"/>
      <c r="K52" s="353">
        <f>I50+L50</f>
        <v>71911.59</v>
      </c>
      <c r="L52" s="380"/>
      <c r="M52" s="283"/>
      <c r="N52" s="283"/>
      <c r="P52" s="34"/>
      <c r="Q52" s="13"/>
    </row>
    <row r="53" spans="1:17" ht="16.5" thickBot="1" x14ac:dyDescent="0.3">
      <c r="D53" s="357" t="s">
        <v>12</v>
      </c>
      <c r="E53" s="357"/>
      <c r="F53" s="325">
        <f>F50-K52-C50</f>
        <v>-25952.549999999814</v>
      </c>
      <c r="I53" s="102"/>
      <c r="J53" s="103"/>
    </row>
    <row r="54" spans="1:17" ht="18.75" x14ac:dyDescent="0.3">
      <c r="D54" s="381" t="s">
        <v>101</v>
      </c>
      <c r="E54" s="381"/>
      <c r="F54" s="111">
        <v>-706888.38</v>
      </c>
      <c r="I54" s="358" t="s">
        <v>13</v>
      </c>
      <c r="J54" s="359"/>
      <c r="K54" s="360">
        <f>F56+F57+F58</f>
        <v>1308770.3500000003</v>
      </c>
      <c r="L54" s="360"/>
      <c r="M54" s="366" t="s">
        <v>217</v>
      </c>
      <c r="N54" s="367"/>
      <c r="O54" s="367"/>
      <c r="P54" s="367"/>
      <c r="Q54" s="368"/>
    </row>
    <row r="55" spans="1:17" ht="19.5" thickBot="1" x14ac:dyDescent="0.35">
      <c r="D55" s="326" t="s">
        <v>100</v>
      </c>
      <c r="E55" s="327"/>
      <c r="F55" s="328">
        <v>-164725.34</v>
      </c>
      <c r="I55" s="105"/>
      <c r="J55" s="106"/>
      <c r="K55" s="191"/>
      <c r="L55" s="107"/>
      <c r="M55" s="369"/>
      <c r="N55" s="370"/>
      <c r="O55" s="370"/>
      <c r="P55" s="370"/>
      <c r="Q55" s="37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362">
        <f>-C4</f>
        <v>-567389.35</v>
      </c>
      <c r="L56" s="363"/>
    </row>
    <row r="57" spans="1:17" ht="16.5" thickBot="1" x14ac:dyDescent="0.3">
      <c r="D57" s="110" t="s">
        <v>16</v>
      </c>
      <c r="E57" s="98" t="s">
        <v>17</v>
      </c>
      <c r="F57" s="111">
        <v>64029</v>
      </c>
    </row>
    <row r="58" spans="1:17" ht="20.25" thickTop="1" thickBot="1" x14ac:dyDescent="0.35">
      <c r="C58" s="112">
        <v>44535</v>
      </c>
      <c r="D58" s="340" t="s">
        <v>18</v>
      </c>
      <c r="E58" s="341"/>
      <c r="F58" s="113">
        <v>2142307.62</v>
      </c>
      <c r="I58" s="342" t="s">
        <v>204</v>
      </c>
      <c r="J58" s="343"/>
      <c r="K58" s="344">
        <f>K54+K56</f>
        <v>741381.00000000035</v>
      </c>
      <c r="L58" s="34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92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92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1:O122"/>
  <sheetViews>
    <sheetView tabSelected="1" topLeftCell="A32" workbookViewId="0">
      <selection activeCell="G94" sqref="G94"/>
    </sheetView>
  </sheetViews>
  <sheetFormatPr baseColWidth="10" defaultRowHeight="15" x14ac:dyDescent="0.25"/>
  <cols>
    <col min="2" max="2" width="13.42578125" style="98" bestFit="1" customWidth="1"/>
    <col min="3" max="3" width="14.7109375" customWidth="1"/>
    <col min="4" max="4" width="15.85546875" style="4" bestFit="1" customWidth="1"/>
    <col min="5" max="5" width="12.42578125" bestFit="1" customWidth="1"/>
    <col min="6" max="6" width="15.140625" style="4" bestFit="1" customWidth="1"/>
    <col min="7" max="7" width="19.5703125" style="3" bestFit="1" customWidth="1"/>
    <col min="8" max="8" width="4" customWidth="1"/>
    <col min="10" max="10" width="13.42578125" style="98" bestFit="1" customWidth="1"/>
    <col min="11" max="11" width="14.7109375" style="116" customWidth="1"/>
    <col min="12" max="12" width="16.85546875" style="4" customWidth="1"/>
    <col min="13" max="13" width="12.42578125" bestFit="1" customWidth="1"/>
    <col min="14" max="14" width="15.140625" style="4" bestFit="1" customWidth="1"/>
    <col min="15" max="15" width="19.5703125" style="3" bestFit="1" customWidth="1"/>
  </cols>
  <sheetData>
    <row r="1" spans="2:15" ht="36.75" customHeight="1" thickTop="1" thickBot="1" x14ac:dyDescent="0.3">
      <c r="B1" s="302" t="s">
        <v>96</v>
      </c>
      <c r="C1" s="303"/>
      <c r="D1" s="304"/>
      <c r="E1" s="303"/>
      <c r="F1" s="304"/>
      <c r="G1" s="169" t="s">
        <v>31</v>
      </c>
      <c r="J1" s="313" t="s">
        <v>97</v>
      </c>
      <c r="K1" s="314"/>
      <c r="L1" s="315"/>
      <c r="M1" s="316"/>
      <c r="N1" s="315"/>
      <c r="O1" s="317" t="s">
        <v>31</v>
      </c>
    </row>
    <row r="2" spans="2:15" ht="21.75" customHeight="1" thickTop="1" thickBot="1" x14ac:dyDescent="0.35">
      <c r="B2" s="309" t="s">
        <v>19</v>
      </c>
      <c r="C2" s="310" t="s">
        <v>20</v>
      </c>
      <c r="D2" s="311" t="s">
        <v>21</v>
      </c>
      <c r="E2" s="310" t="s">
        <v>22</v>
      </c>
      <c r="F2" s="312" t="s">
        <v>23</v>
      </c>
      <c r="G2" s="301" t="s">
        <v>216</v>
      </c>
      <c r="J2" s="309" t="s">
        <v>19</v>
      </c>
      <c r="K2" s="321" t="s">
        <v>20</v>
      </c>
      <c r="L2" s="311" t="s">
        <v>21</v>
      </c>
      <c r="M2" s="310" t="s">
        <v>22</v>
      </c>
      <c r="N2" s="311" t="s">
        <v>23</v>
      </c>
      <c r="O2" s="322" t="s">
        <v>216</v>
      </c>
    </row>
    <row r="3" spans="2:15" ht="15.75" x14ac:dyDescent="0.25">
      <c r="B3" s="305" t="s">
        <v>131</v>
      </c>
      <c r="C3" s="306" t="s">
        <v>132</v>
      </c>
      <c r="D3" s="307">
        <v>15652.4</v>
      </c>
      <c r="E3" s="308"/>
      <c r="F3" s="228"/>
      <c r="G3" s="196">
        <f>D3-F3</f>
        <v>15652.4</v>
      </c>
      <c r="J3" s="318"/>
      <c r="K3" s="319"/>
      <c r="L3" s="320"/>
      <c r="M3" s="318"/>
      <c r="N3" s="228"/>
      <c r="O3" s="196">
        <f>L3-N3</f>
        <v>0</v>
      </c>
    </row>
    <row r="4" spans="2:15" ht="18.75" x14ac:dyDescent="0.3">
      <c r="B4" s="255" t="s">
        <v>131</v>
      </c>
      <c r="C4" s="271" t="s">
        <v>133</v>
      </c>
      <c r="D4" s="272">
        <v>6679.8</v>
      </c>
      <c r="E4" s="136"/>
      <c r="F4" s="69"/>
      <c r="G4" s="137">
        <f>G3+D4-F4</f>
        <v>22332.2</v>
      </c>
      <c r="H4" s="138"/>
      <c r="J4" s="300" t="s">
        <v>131</v>
      </c>
      <c r="K4" s="38">
        <v>7749</v>
      </c>
      <c r="L4" s="111">
        <v>5707.22</v>
      </c>
      <c r="M4" s="300" t="s">
        <v>201</v>
      </c>
      <c r="N4" s="69"/>
      <c r="O4" s="137">
        <f>O3+L4-N4</f>
        <v>5707.22</v>
      </c>
    </row>
    <row r="5" spans="2:15" ht="15.75" x14ac:dyDescent="0.25">
      <c r="B5" s="255" t="s">
        <v>134</v>
      </c>
      <c r="C5" s="271" t="s">
        <v>135</v>
      </c>
      <c r="D5" s="272">
        <v>18704.419999999998</v>
      </c>
      <c r="E5" s="136"/>
      <c r="F5" s="69"/>
      <c r="G5" s="137">
        <f t="shared" ref="G5:G36" si="0">G4+D5-F5</f>
        <v>41036.619999999995</v>
      </c>
      <c r="J5" s="300" t="s">
        <v>131</v>
      </c>
      <c r="K5" s="38">
        <v>7746</v>
      </c>
      <c r="L5" s="111">
        <v>30</v>
      </c>
      <c r="M5" s="300" t="s">
        <v>201</v>
      </c>
      <c r="N5" s="69"/>
      <c r="O5" s="137">
        <f t="shared" ref="O5:O56" si="1">O4+L5-N5</f>
        <v>5737.22</v>
      </c>
    </row>
    <row r="6" spans="2:15" ht="15.75" x14ac:dyDescent="0.25">
      <c r="B6" s="255" t="s">
        <v>134</v>
      </c>
      <c r="C6" s="271" t="s">
        <v>136</v>
      </c>
      <c r="D6" s="272">
        <v>840</v>
      </c>
      <c r="E6" s="136"/>
      <c r="F6" s="69"/>
      <c r="G6" s="137">
        <f t="shared" si="0"/>
        <v>41876.619999999995</v>
      </c>
      <c r="J6" s="300" t="s">
        <v>134</v>
      </c>
      <c r="K6" s="38">
        <v>7753</v>
      </c>
      <c r="L6" s="111">
        <v>3667.5</v>
      </c>
      <c r="M6" s="300" t="s">
        <v>201</v>
      </c>
      <c r="N6" s="69"/>
      <c r="O6" s="137">
        <f t="shared" si="1"/>
        <v>9404.7200000000012</v>
      </c>
    </row>
    <row r="7" spans="2:15" ht="15.75" x14ac:dyDescent="0.25">
      <c r="B7" s="255" t="s">
        <v>137</v>
      </c>
      <c r="C7" s="256" t="s">
        <v>138</v>
      </c>
      <c r="D7" s="111">
        <v>7697.8</v>
      </c>
      <c r="E7" s="136"/>
      <c r="F7" s="69"/>
      <c r="G7" s="137">
        <f t="shared" si="0"/>
        <v>49574.42</v>
      </c>
      <c r="J7" s="300" t="s">
        <v>134</v>
      </c>
      <c r="K7" s="38">
        <v>7755</v>
      </c>
      <c r="L7" s="111">
        <v>120</v>
      </c>
      <c r="M7" s="300" t="s">
        <v>201</v>
      </c>
      <c r="N7" s="69"/>
      <c r="O7" s="137">
        <f t="shared" si="1"/>
        <v>9524.7200000000012</v>
      </c>
    </row>
    <row r="8" spans="2:15" ht="15.75" x14ac:dyDescent="0.25">
      <c r="B8" s="255" t="s">
        <v>137</v>
      </c>
      <c r="C8" s="256" t="s">
        <v>139</v>
      </c>
      <c r="D8" s="111">
        <v>23842.9</v>
      </c>
      <c r="E8" s="136"/>
      <c r="F8" s="69"/>
      <c r="G8" s="137">
        <f t="shared" si="0"/>
        <v>73417.320000000007</v>
      </c>
      <c r="J8" s="300" t="s">
        <v>134</v>
      </c>
      <c r="K8" s="38">
        <v>7756</v>
      </c>
      <c r="L8" s="111">
        <v>436.5</v>
      </c>
      <c r="M8" s="300" t="s">
        <v>201</v>
      </c>
      <c r="N8" s="69"/>
      <c r="O8" s="137">
        <f t="shared" si="1"/>
        <v>9961.2200000000012</v>
      </c>
    </row>
    <row r="9" spans="2:15" ht="15.75" x14ac:dyDescent="0.25">
      <c r="B9" s="255" t="s">
        <v>140</v>
      </c>
      <c r="C9" s="256" t="s">
        <v>141</v>
      </c>
      <c r="D9" s="111">
        <v>29188.7</v>
      </c>
      <c r="E9" s="136"/>
      <c r="F9" s="69"/>
      <c r="G9" s="137">
        <f t="shared" si="0"/>
        <v>102606.02</v>
      </c>
      <c r="J9" s="300" t="s">
        <v>137</v>
      </c>
      <c r="K9" s="38">
        <v>7771</v>
      </c>
      <c r="L9" s="111">
        <v>9412.4500000000007</v>
      </c>
      <c r="M9" s="300" t="s">
        <v>201</v>
      </c>
      <c r="N9" s="69"/>
      <c r="O9" s="137">
        <f t="shared" si="1"/>
        <v>19373.670000000002</v>
      </c>
    </row>
    <row r="10" spans="2:15" ht="18.75" x14ac:dyDescent="0.3">
      <c r="B10" s="255" t="s">
        <v>140</v>
      </c>
      <c r="C10" s="256" t="s">
        <v>142</v>
      </c>
      <c r="D10" s="111">
        <v>2112.5</v>
      </c>
      <c r="E10" s="136"/>
      <c r="F10" s="69"/>
      <c r="G10" s="137">
        <f t="shared" si="0"/>
        <v>104718.52</v>
      </c>
      <c r="H10" s="138"/>
      <c r="J10" s="300" t="s">
        <v>137</v>
      </c>
      <c r="K10" s="38">
        <v>7772</v>
      </c>
      <c r="L10" s="111">
        <v>10285</v>
      </c>
      <c r="M10" s="300" t="s">
        <v>201</v>
      </c>
      <c r="N10" s="69"/>
      <c r="O10" s="137">
        <f t="shared" si="1"/>
        <v>29658.670000000002</v>
      </c>
    </row>
    <row r="11" spans="2:15" ht="15.75" x14ac:dyDescent="0.25">
      <c r="B11" s="255" t="s">
        <v>143</v>
      </c>
      <c r="C11" s="256" t="s">
        <v>144</v>
      </c>
      <c r="D11" s="111">
        <v>10023.799999999999</v>
      </c>
      <c r="E11" s="140"/>
      <c r="F11" s="69"/>
      <c r="G11" s="137">
        <f t="shared" si="0"/>
        <v>114742.32</v>
      </c>
      <c r="J11" s="300" t="s">
        <v>140</v>
      </c>
      <c r="K11" s="38">
        <v>7774</v>
      </c>
      <c r="L11" s="111">
        <v>2504.94</v>
      </c>
      <c r="M11" s="300" t="s">
        <v>201</v>
      </c>
      <c r="N11" s="69"/>
      <c r="O11" s="137">
        <f t="shared" si="1"/>
        <v>32163.61</v>
      </c>
    </row>
    <row r="12" spans="2:15" ht="15.75" x14ac:dyDescent="0.25">
      <c r="B12" s="255" t="s">
        <v>145</v>
      </c>
      <c r="C12" s="256" t="s">
        <v>146</v>
      </c>
      <c r="D12" s="111">
        <v>29492.45</v>
      </c>
      <c r="E12" s="140"/>
      <c r="F12" s="69"/>
      <c r="G12" s="137">
        <f t="shared" si="0"/>
        <v>144234.77000000002</v>
      </c>
      <c r="J12" s="300" t="s">
        <v>143</v>
      </c>
      <c r="K12" s="38">
        <v>7778</v>
      </c>
      <c r="L12" s="111">
        <v>800</v>
      </c>
      <c r="M12" s="300" t="s">
        <v>143</v>
      </c>
      <c r="N12" s="69">
        <v>800</v>
      </c>
      <c r="O12" s="137">
        <f t="shared" si="1"/>
        <v>32163.61</v>
      </c>
    </row>
    <row r="13" spans="2:15" ht="15.75" x14ac:dyDescent="0.25">
      <c r="B13" s="255" t="s">
        <v>145</v>
      </c>
      <c r="C13" s="256" t="s">
        <v>147</v>
      </c>
      <c r="D13" s="111">
        <v>8447.5</v>
      </c>
      <c r="E13" s="140"/>
      <c r="F13" s="69"/>
      <c r="G13" s="137">
        <f t="shared" si="0"/>
        <v>152682.27000000002</v>
      </c>
      <c r="J13" s="300" t="s">
        <v>143</v>
      </c>
      <c r="K13" s="38">
        <v>7781</v>
      </c>
      <c r="L13" s="111">
        <v>733.6</v>
      </c>
      <c r="M13" s="300" t="s">
        <v>201</v>
      </c>
      <c r="N13" s="69"/>
      <c r="O13" s="137">
        <f t="shared" si="1"/>
        <v>32897.21</v>
      </c>
    </row>
    <row r="14" spans="2:15" ht="15.75" x14ac:dyDescent="0.25">
      <c r="B14" s="255" t="s">
        <v>148</v>
      </c>
      <c r="C14" s="256" t="s">
        <v>149</v>
      </c>
      <c r="D14" s="111">
        <v>1123.5</v>
      </c>
      <c r="E14" s="140"/>
      <c r="F14" s="69"/>
      <c r="G14" s="137">
        <f t="shared" si="0"/>
        <v>153805.77000000002</v>
      </c>
      <c r="J14" s="300" t="s">
        <v>143</v>
      </c>
      <c r="K14" s="38">
        <v>7783</v>
      </c>
      <c r="L14" s="111">
        <v>675</v>
      </c>
      <c r="M14" s="300" t="s">
        <v>201</v>
      </c>
      <c r="N14" s="69"/>
      <c r="O14" s="137">
        <f t="shared" si="1"/>
        <v>33572.21</v>
      </c>
    </row>
    <row r="15" spans="2:15" ht="15.75" x14ac:dyDescent="0.25">
      <c r="B15" s="255" t="s">
        <v>150</v>
      </c>
      <c r="C15" s="256" t="s">
        <v>151</v>
      </c>
      <c r="D15" s="111">
        <v>14678.6</v>
      </c>
      <c r="E15" s="140"/>
      <c r="F15" s="69"/>
      <c r="G15" s="137">
        <f t="shared" si="0"/>
        <v>168484.37000000002</v>
      </c>
      <c r="J15" s="300" t="s">
        <v>145</v>
      </c>
      <c r="K15" s="38">
        <v>7789</v>
      </c>
      <c r="L15" s="111">
        <v>5566.27</v>
      </c>
      <c r="M15" s="300" t="s">
        <v>201</v>
      </c>
      <c r="N15" s="69"/>
      <c r="O15" s="137">
        <f t="shared" si="1"/>
        <v>39138.479999999996</v>
      </c>
    </row>
    <row r="16" spans="2:15" ht="15.75" x14ac:dyDescent="0.25">
      <c r="B16" s="255" t="s">
        <v>150</v>
      </c>
      <c r="C16" s="256" t="s">
        <v>152</v>
      </c>
      <c r="D16" s="111">
        <v>31129.7</v>
      </c>
      <c r="E16" s="140"/>
      <c r="F16" s="69"/>
      <c r="G16" s="137">
        <f t="shared" si="0"/>
        <v>199614.07000000004</v>
      </c>
      <c r="J16" s="300" t="s">
        <v>202</v>
      </c>
      <c r="K16" s="38">
        <v>7794</v>
      </c>
      <c r="L16" s="111">
        <v>60</v>
      </c>
      <c r="M16" s="300" t="s">
        <v>201</v>
      </c>
      <c r="N16" s="69"/>
      <c r="O16" s="137">
        <f t="shared" si="1"/>
        <v>39198.479999999996</v>
      </c>
    </row>
    <row r="17" spans="2:15" ht="15.75" x14ac:dyDescent="0.25">
      <c r="B17" s="255" t="s">
        <v>153</v>
      </c>
      <c r="C17" s="256" t="s">
        <v>154</v>
      </c>
      <c r="D17" s="111">
        <v>14174.9</v>
      </c>
      <c r="E17" s="140"/>
      <c r="F17" s="69"/>
      <c r="G17" s="137">
        <f t="shared" si="0"/>
        <v>213788.97000000003</v>
      </c>
      <c r="J17" s="300" t="s">
        <v>202</v>
      </c>
      <c r="K17" s="38">
        <v>7796</v>
      </c>
      <c r="L17" s="111">
        <v>4155</v>
      </c>
      <c r="M17" s="300" t="s">
        <v>201</v>
      </c>
      <c r="N17" s="69"/>
      <c r="O17" s="137">
        <f t="shared" si="1"/>
        <v>43353.479999999996</v>
      </c>
    </row>
    <row r="18" spans="2:15" ht="15.75" x14ac:dyDescent="0.25">
      <c r="B18" s="255" t="s">
        <v>153</v>
      </c>
      <c r="C18" s="256" t="s">
        <v>155</v>
      </c>
      <c r="D18" s="111">
        <v>2463.75</v>
      </c>
      <c r="E18" s="140"/>
      <c r="F18" s="69"/>
      <c r="G18" s="137">
        <f t="shared" si="0"/>
        <v>216252.72000000003</v>
      </c>
      <c r="J18" s="300" t="s">
        <v>148</v>
      </c>
      <c r="K18" s="38">
        <v>7798</v>
      </c>
      <c r="L18" s="111">
        <v>1620.32</v>
      </c>
      <c r="M18" s="300" t="s">
        <v>201</v>
      </c>
      <c r="N18" s="69"/>
      <c r="O18" s="137">
        <f t="shared" si="1"/>
        <v>44973.799999999996</v>
      </c>
    </row>
    <row r="19" spans="2:15" ht="15.75" x14ac:dyDescent="0.25">
      <c r="B19" s="255" t="s">
        <v>153</v>
      </c>
      <c r="C19" s="256" t="s">
        <v>156</v>
      </c>
      <c r="D19" s="111">
        <v>9900</v>
      </c>
      <c r="E19" s="140"/>
      <c r="F19" s="69"/>
      <c r="G19" s="137">
        <f t="shared" si="0"/>
        <v>226152.72000000003</v>
      </c>
      <c r="J19" s="300" t="s">
        <v>150</v>
      </c>
      <c r="K19" s="38">
        <v>7805</v>
      </c>
      <c r="L19" s="111">
        <v>2386.12</v>
      </c>
      <c r="M19" s="300" t="s">
        <v>201</v>
      </c>
      <c r="N19" s="69"/>
      <c r="O19" s="137">
        <f t="shared" si="1"/>
        <v>47359.92</v>
      </c>
    </row>
    <row r="20" spans="2:15" ht="15.75" x14ac:dyDescent="0.25">
      <c r="B20" s="255" t="s">
        <v>157</v>
      </c>
      <c r="C20" s="256" t="s">
        <v>158</v>
      </c>
      <c r="D20" s="111">
        <v>20284.5</v>
      </c>
      <c r="E20" s="140"/>
      <c r="F20" s="69"/>
      <c r="G20" s="137">
        <f t="shared" si="0"/>
        <v>246437.22000000003</v>
      </c>
      <c r="J20" s="300" t="s">
        <v>150</v>
      </c>
      <c r="K20" s="38">
        <v>7809</v>
      </c>
      <c r="L20" s="111">
        <v>2376.56</v>
      </c>
      <c r="M20" s="300" t="s">
        <v>201</v>
      </c>
      <c r="N20" s="69"/>
      <c r="O20" s="137">
        <f t="shared" si="1"/>
        <v>49736.479999999996</v>
      </c>
    </row>
    <row r="21" spans="2:15" ht="15.75" x14ac:dyDescent="0.25">
      <c r="B21" s="255" t="s">
        <v>157</v>
      </c>
      <c r="C21" s="256" t="s">
        <v>159</v>
      </c>
      <c r="D21" s="111">
        <v>8609</v>
      </c>
      <c r="E21" s="140"/>
      <c r="F21" s="69"/>
      <c r="G21" s="137">
        <f t="shared" si="0"/>
        <v>255046.22000000003</v>
      </c>
      <c r="J21" s="300" t="s">
        <v>153</v>
      </c>
      <c r="K21" s="38">
        <v>7817</v>
      </c>
      <c r="L21" s="111">
        <v>3020.38</v>
      </c>
      <c r="M21" s="300" t="s">
        <v>201</v>
      </c>
      <c r="N21" s="69"/>
      <c r="O21" s="137">
        <f t="shared" si="1"/>
        <v>52756.859999999993</v>
      </c>
    </row>
    <row r="22" spans="2:15" ht="18.75" x14ac:dyDescent="0.3">
      <c r="B22" s="255" t="s">
        <v>160</v>
      </c>
      <c r="C22" s="256" t="s">
        <v>161</v>
      </c>
      <c r="D22" s="111">
        <v>32844.300000000003</v>
      </c>
      <c r="E22" s="140"/>
      <c r="F22" s="69"/>
      <c r="G22" s="137">
        <f t="shared" si="0"/>
        <v>287890.52</v>
      </c>
      <c r="H22" s="138"/>
      <c r="J22" s="300" t="s">
        <v>157</v>
      </c>
      <c r="K22" s="38">
        <v>7822</v>
      </c>
      <c r="L22" s="111">
        <v>2524.2399999999998</v>
      </c>
      <c r="M22" s="300" t="s">
        <v>201</v>
      </c>
      <c r="N22" s="69"/>
      <c r="O22" s="137">
        <f t="shared" si="1"/>
        <v>55281.099999999991</v>
      </c>
    </row>
    <row r="23" spans="2:15" ht="15.75" x14ac:dyDescent="0.25">
      <c r="B23" s="255" t="s">
        <v>160</v>
      </c>
      <c r="C23" s="256" t="s">
        <v>162</v>
      </c>
      <c r="D23" s="111">
        <v>1801.8</v>
      </c>
      <c r="E23" s="140"/>
      <c r="F23" s="69"/>
      <c r="G23" s="137">
        <f t="shared" si="0"/>
        <v>289692.32</v>
      </c>
      <c r="J23" s="300" t="s">
        <v>160</v>
      </c>
      <c r="K23" s="38">
        <v>7826</v>
      </c>
      <c r="L23" s="111">
        <v>1789.6</v>
      </c>
      <c r="M23" s="300" t="s">
        <v>201</v>
      </c>
      <c r="N23" s="69"/>
      <c r="O23" s="137">
        <f t="shared" si="1"/>
        <v>57070.69999999999</v>
      </c>
    </row>
    <row r="24" spans="2:15" ht="15.75" x14ac:dyDescent="0.25">
      <c r="B24" s="255" t="s">
        <v>163</v>
      </c>
      <c r="C24" s="256" t="s">
        <v>164</v>
      </c>
      <c r="D24" s="111">
        <v>700</v>
      </c>
      <c r="E24" s="140"/>
      <c r="F24" s="69"/>
      <c r="G24" s="137">
        <f t="shared" si="0"/>
        <v>290392.32000000001</v>
      </c>
      <c r="J24" s="300" t="s">
        <v>160</v>
      </c>
      <c r="K24" s="38">
        <v>7829</v>
      </c>
      <c r="L24" s="111">
        <v>2590.2199999999998</v>
      </c>
      <c r="M24" s="300" t="s">
        <v>201</v>
      </c>
      <c r="N24" s="69"/>
      <c r="O24" s="137">
        <f t="shared" si="1"/>
        <v>59660.919999999991</v>
      </c>
    </row>
    <row r="25" spans="2:15" ht="15.75" x14ac:dyDescent="0.25">
      <c r="B25" s="255" t="s">
        <v>163</v>
      </c>
      <c r="C25" s="256" t="s">
        <v>165</v>
      </c>
      <c r="D25" s="111">
        <v>0</v>
      </c>
      <c r="E25" s="140"/>
      <c r="F25" s="69"/>
      <c r="G25" s="137">
        <f t="shared" si="0"/>
        <v>290392.32000000001</v>
      </c>
      <c r="J25" s="300" t="s">
        <v>163</v>
      </c>
      <c r="K25" s="38">
        <v>7831</v>
      </c>
      <c r="L25" s="111">
        <v>5268.02</v>
      </c>
      <c r="M25" s="300" t="s">
        <v>201</v>
      </c>
      <c r="N25" s="69"/>
      <c r="O25" s="137">
        <f t="shared" si="1"/>
        <v>64928.939999999988</v>
      </c>
    </row>
    <row r="26" spans="2:15" ht="15.75" x14ac:dyDescent="0.25">
      <c r="B26" s="255" t="s">
        <v>163</v>
      </c>
      <c r="C26" s="256" t="s">
        <v>166</v>
      </c>
      <c r="D26" s="111">
        <v>34909.9</v>
      </c>
      <c r="E26" s="140"/>
      <c r="F26" s="69"/>
      <c r="G26" s="137">
        <f t="shared" si="0"/>
        <v>325302.22000000003</v>
      </c>
      <c r="J26" s="300" t="s">
        <v>163</v>
      </c>
      <c r="K26" s="38">
        <v>7835</v>
      </c>
      <c r="L26" s="111">
        <v>1272.24</v>
      </c>
      <c r="M26" s="300" t="s">
        <v>201</v>
      </c>
      <c r="N26" s="69"/>
      <c r="O26" s="137">
        <f t="shared" si="1"/>
        <v>66201.179999999993</v>
      </c>
    </row>
    <row r="27" spans="2:15" ht="15.75" x14ac:dyDescent="0.25">
      <c r="B27" s="255" t="s">
        <v>163</v>
      </c>
      <c r="C27" s="256" t="s">
        <v>167</v>
      </c>
      <c r="D27" s="111">
        <v>5451.9</v>
      </c>
      <c r="E27" s="140"/>
      <c r="F27" s="69"/>
      <c r="G27" s="137">
        <f t="shared" si="0"/>
        <v>330754.12000000005</v>
      </c>
      <c r="J27" s="300" t="s">
        <v>203</v>
      </c>
      <c r="K27" s="38">
        <v>7837</v>
      </c>
      <c r="L27" s="111">
        <v>2132.7199999999998</v>
      </c>
      <c r="M27" s="300" t="s">
        <v>201</v>
      </c>
      <c r="N27" s="69"/>
      <c r="O27" s="137">
        <f t="shared" si="1"/>
        <v>68333.899999999994</v>
      </c>
    </row>
    <row r="28" spans="2:15" ht="15.75" x14ac:dyDescent="0.25">
      <c r="B28" s="255" t="s">
        <v>168</v>
      </c>
      <c r="C28" s="256" t="s">
        <v>169</v>
      </c>
      <c r="D28" s="111">
        <v>6120</v>
      </c>
      <c r="E28" s="140"/>
      <c r="F28" s="69"/>
      <c r="G28" s="137">
        <f t="shared" si="0"/>
        <v>336874.12000000005</v>
      </c>
      <c r="J28" s="300" t="s">
        <v>168</v>
      </c>
      <c r="K28" s="38">
        <v>7841</v>
      </c>
      <c r="L28" s="111">
        <v>5711.74</v>
      </c>
      <c r="M28" s="300" t="s">
        <v>201</v>
      </c>
      <c r="N28" s="69"/>
      <c r="O28" s="137">
        <f t="shared" si="1"/>
        <v>74045.64</v>
      </c>
    </row>
    <row r="29" spans="2:15" ht="15.75" x14ac:dyDescent="0.25">
      <c r="B29" s="255" t="s">
        <v>168</v>
      </c>
      <c r="C29" s="256" t="s">
        <v>170</v>
      </c>
      <c r="D29" s="111">
        <v>200.4</v>
      </c>
      <c r="E29" s="140"/>
      <c r="F29" s="69"/>
      <c r="G29" s="137">
        <f t="shared" si="0"/>
        <v>337074.52000000008</v>
      </c>
      <c r="J29" s="300" t="s">
        <v>171</v>
      </c>
      <c r="K29" s="38">
        <v>7850</v>
      </c>
      <c r="L29" s="111">
        <v>1624.34</v>
      </c>
      <c r="M29" s="300" t="s">
        <v>201</v>
      </c>
      <c r="N29" s="69"/>
      <c r="O29" s="137">
        <f t="shared" si="1"/>
        <v>75669.98</v>
      </c>
    </row>
    <row r="30" spans="2:15" ht="18.75" x14ac:dyDescent="0.3">
      <c r="B30" s="255" t="s">
        <v>171</v>
      </c>
      <c r="C30" s="256" t="s">
        <v>172</v>
      </c>
      <c r="D30" s="111">
        <v>16436.2</v>
      </c>
      <c r="E30" s="140"/>
      <c r="F30" s="69"/>
      <c r="G30" s="137">
        <f t="shared" si="0"/>
        <v>353510.72000000009</v>
      </c>
      <c r="H30" s="138"/>
      <c r="J30" s="300" t="s">
        <v>173</v>
      </c>
      <c r="K30" s="38">
        <v>7855</v>
      </c>
      <c r="L30" s="111">
        <v>1017</v>
      </c>
      <c r="M30" s="300" t="s">
        <v>201</v>
      </c>
      <c r="N30" s="69"/>
      <c r="O30" s="137">
        <f t="shared" si="1"/>
        <v>76686.98</v>
      </c>
    </row>
    <row r="31" spans="2:15" ht="15.75" x14ac:dyDescent="0.25">
      <c r="B31" s="255" t="s">
        <v>173</v>
      </c>
      <c r="C31" s="256" t="s">
        <v>174</v>
      </c>
      <c r="D31" s="111">
        <v>5770.5</v>
      </c>
      <c r="E31" s="140"/>
      <c r="F31" s="69"/>
      <c r="G31" s="137">
        <f t="shared" si="0"/>
        <v>359281.22000000009</v>
      </c>
      <c r="J31" s="300" t="s">
        <v>176</v>
      </c>
      <c r="K31" s="38">
        <v>7861</v>
      </c>
      <c r="L31" s="111">
        <v>2570.5</v>
      </c>
      <c r="M31" s="300" t="s">
        <v>201</v>
      </c>
      <c r="N31" s="69"/>
      <c r="O31" s="137">
        <f t="shared" si="1"/>
        <v>79257.48</v>
      </c>
    </row>
    <row r="32" spans="2:15" ht="15.75" x14ac:dyDescent="0.25">
      <c r="B32" s="255" t="s">
        <v>173</v>
      </c>
      <c r="C32" s="256" t="s">
        <v>175</v>
      </c>
      <c r="D32" s="111">
        <v>31786.83</v>
      </c>
      <c r="E32" s="140"/>
      <c r="F32" s="69"/>
      <c r="G32" s="137">
        <f t="shared" si="0"/>
        <v>391068.0500000001</v>
      </c>
      <c r="J32" s="300" t="s">
        <v>176</v>
      </c>
      <c r="K32" s="38">
        <v>7862</v>
      </c>
      <c r="L32" s="111">
        <v>220</v>
      </c>
      <c r="M32" s="300" t="s">
        <v>201</v>
      </c>
      <c r="N32" s="69"/>
      <c r="O32" s="137">
        <f t="shared" si="1"/>
        <v>79477.48</v>
      </c>
    </row>
    <row r="33" spans="2:15" ht="15.75" x14ac:dyDescent="0.25">
      <c r="B33" s="255" t="s">
        <v>176</v>
      </c>
      <c r="C33" s="256" t="s">
        <v>177</v>
      </c>
      <c r="D33" s="111">
        <v>1033.5999999999999</v>
      </c>
      <c r="E33" s="140"/>
      <c r="F33" s="69"/>
      <c r="G33" s="137">
        <f t="shared" si="0"/>
        <v>392101.65000000008</v>
      </c>
      <c r="J33" s="300" t="s">
        <v>179</v>
      </c>
      <c r="K33" s="38">
        <v>7868</v>
      </c>
      <c r="L33" s="111">
        <v>1057.4000000000001</v>
      </c>
      <c r="M33" s="300" t="s">
        <v>201</v>
      </c>
      <c r="N33" s="69"/>
      <c r="O33" s="137">
        <f t="shared" si="1"/>
        <v>80534.87999999999</v>
      </c>
    </row>
    <row r="34" spans="2:15" ht="15.75" x14ac:dyDescent="0.25">
      <c r="B34" s="255" t="s">
        <v>176</v>
      </c>
      <c r="C34" s="256" t="s">
        <v>178</v>
      </c>
      <c r="D34" s="111">
        <v>23327.4</v>
      </c>
      <c r="E34" s="140"/>
      <c r="F34" s="69"/>
      <c r="G34" s="137">
        <f t="shared" si="0"/>
        <v>415429.0500000001</v>
      </c>
      <c r="J34" s="300" t="s">
        <v>182</v>
      </c>
      <c r="K34" s="38">
        <v>7874</v>
      </c>
      <c r="L34" s="111">
        <v>2185.46</v>
      </c>
      <c r="M34" s="300" t="s">
        <v>201</v>
      </c>
      <c r="N34" s="69"/>
      <c r="O34" s="137">
        <f t="shared" si="1"/>
        <v>82720.34</v>
      </c>
    </row>
    <row r="35" spans="2:15" ht="15.75" x14ac:dyDescent="0.25">
      <c r="B35" s="255" t="s">
        <v>179</v>
      </c>
      <c r="C35" s="273" t="s">
        <v>180</v>
      </c>
      <c r="D35" s="274">
        <v>9701.98</v>
      </c>
      <c r="E35" s="275"/>
      <c r="F35" s="69"/>
      <c r="G35" s="137">
        <f t="shared" si="0"/>
        <v>425131.03000000009</v>
      </c>
      <c r="J35" s="300" t="s">
        <v>185</v>
      </c>
      <c r="K35" s="38">
        <v>7885</v>
      </c>
      <c r="L35" s="111">
        <v>7065.94</v>
      </c>
      <c r="M35" s="300" t="s">
        <v>201</v>
      </c>
      <c r="N35" s="69"/>
      <c r="O35" s="137">
        <f t="shared" si="1"/>
        <v>89786.28</v>
      </c>
    </row>
    <row r="36" spans="2:15" ht="15.75" x14ac:dyDescent="0.25">
      <c r="B36" s="255" t="s">
        <v>179</v>
      </c>
      <c r="C36" s="256" t="s">
        <v>181</v>
      </c>
      <c r="D36" s="111">
        <v>19002.599999999999</v>
      </c>
      <c r="E36" s="140">
        <v>44536</v>
      </c>
      <c r="F36" s="69">
        <v>440783.04</v>
      </c>
      <c r="G36" s="291">
        <f t="shared" si="0"/>
        <v>3350.5900000000838</v>
      </c>
      <c r="J36" s="300" t="s">
        <v>185</v>
      </c>
      <c r="K36" s="38">
        <v>7886</v>
      </c>
      <c r="L36" s="111">
        <v>2509.7199999999998</v>
      </c>
      <c r="M36" s="300" t="s">
        <v>201</v>
      </c>
      <c r="N36" s="69"/>
      <c r="O36" s="137">
        <f t="shared" si="1"/>
        <v>92296</v>
      </c>
    </row>
    <row r="37" spans="2:15" ht="15.75" x14ac:dyDescent="0.25">
      <c r="B37" s="255" t="s">
        <v>182</v>
      </c>
      <c r="C37" s="256" t="s">
        <v>183</v>
      </c>
      <c r="D37" s="111">
        <v>15004.5</v>
      </c>
      <c r="E37" s="140"/>
      <c r="F37" s="69"/>
      <c r="G37" s="137">
        <f>G36+D37-F37</f>
        <v>18355.090000000084</v>
      </c>
      <c r="J37" s="300" t="s">
        <v>187</v>
      </c>
      <c r="K37" s="38">
        <v>7894</v>
      </c>
      <c r="L37" s="111">
        <v>6480.14</v>
      </c>
      <c r="M37" s="300" t="s">
        <v>201</v>
      </c>
      <c r="N37" s="69"/>
      <c r="O37" s="137">
        <f t="shared" si="1"/>
        <v>98776.14</v>
      </c>
    </row>
    <row r="38" spans="2:15" ht="15.75" x14ac:dyDescent="0.25">
      <c r="B38" s="255" t="s">
        <v>182</v>
      </c>
      <c r="C38" s="256" t="s">
        <v>184</v>
      </c>
      <c r="D38" s="111">
        <v>11653</v>
      </c>
      <c r="E38" s="140"/>
      <c r="F38" s="69"/>
      <c r="G38" s="137">
        <f t="shared" ref="G38:G86" si="2">G37+D38-F38</f>
        <v>30008.090000000084</v>
      </c>
      <c r="J38" s="300" t="s">
        <v>190</v>
      </c>
      <c r="K38" s="38">
        <v>7902</v>
      </c>
      <c r="L38" s="111">
        <v>14917</v>
      </c>
      <c r="M38" s="300" t="s">
        <v>201</v>
      </c>
      <c r="N38" s="69"/>
      <c r="O38" s="137">
        <f t="shared" si="1"/>
        <v>113693.14</v>
      </c>
    </row>
    <row r="39" spans="2:15" ht="15.75" x14ac:dyDescent="0.25">
      <c r="B39" s="255" t="s">
        <v>185</v>
      </c>
      <c r="C39" s="256" t="s">
        <v>186</v>
      </c>
      <c r="D39" s="111">
        <v>13564.4</v>
      </c>
      <c r="E39" s="140"/>
      <c r="F39" s="69"/>
      <c r="G39" s="137">
        <f t="shared" si="2"/>
        <v>43572.490000000085</v>
      </c>
      <c r="J39" s="300" t="s">
        <v>190</v>
      </c>
      <c r="K39" s="38">
        <v>7904</v>
      </c>
      <c r="L39" s="111">
        <v>23258.400000000001</v>
      </c>
      <c r="M39" s="300" t="s">
        <v>201</v>
      </c>
      <c r="N39" s="69"/>
      <c r="O39" s="137">
        <f t="shared" si="1"/>
        <v>136951.54</v>
      </c>
    </row>
    <row r="40" spans="2:15" ht="15.75" x14ac:dyDescent="0.25">
      <c r="B40" s="255" t="s">
        <v>187</v>
      </c>
      <c r="C40" s="256" t="s">
        <v>188</v>
      </c>
      <c r="D40" s="111">
        <v>23352.1</v>
      </c>
      <c r="E40" s="140"/>
      <c r="F40" s="69"/>
      <c r="G40" s="137">
        <f t="shared" si="2"/>
        <v>66924.590000000084</v>
      </c>
      <c r="J40" s="300" t="s">
        <v>192</v>
      </c>
      <c r="K40" s="38">
        <v>7909</v>
      </c>
      <c r="L40" s="111">
        <v>4062.48</v>
      </c>
      <c r="M40" s="300" t="s">
        <v>201</v>
      </c>
      <c r="N40" s="69"/>
      <c r="O40" s="137">
        <f t="shared" si="1"/>
        <v>141014.02000000002</v>
      </c>
    </row>
    <row r="41" spans="2:15" ht="15.75" x14ac:dyDescent="0.25">
      <c r="B41" s="255" t="s">
        <v>187</v>
      </c>
      <c r="C41" s="256" t="s">
        <v>189</v>
      </c>
      <c r="D41" s="111">
        <v>1062.5999999999999</v>
      </c>
      <c r="E41" s="140"/>
      <c r="F41" s="69"/>
      <c r="G41" s="137">
        <f t="shared" si="2"/>
        <v>67987.19000000009</v>
      </c>
      <c r="J41" s="300" t="s">
        <v>195</v>
      </c>
      <c r="K41" s="38">
        <v>7918</v>
      </c>
      <c r="L41" s="111">
        <v>2667.28</v>
      </c>
      <c r="M41" s="300" t="s">
        <v>201</v>
      </c>
      <c r="N41" s="69"/>
      <c r="O41" s="137">
        <f t="shared" si="1"/>
        <v>143681.30000000002</v>
      </c>
    </row>
    <row r="42" spans="2:15" ht="15.75" x14ac:dyDescent="0.25">
      <c r="B42" s="255" t="s">
        <v>190</v>
      </c>
      <c r="C42" s="256" t="s">
        <v>191</v>
      </c>
      <c r="D42" s="111">
        <v>23716.9</v>
      </c>
      <c r="E42" s="140"/>
      <c r="F42" s="69"/>
      <c r="G42" s="137">
        <f t="shared" si="2"/>
        <v>91704.090000000084</v>
      </c>
      <c r="J42" s="300" t="s">
        <v>195</v>
      </c>
      <c r="K42" s="38">
        <v>7920</v>
      </c>
      <c r="L42" s="111">
        <v>19440.8</v>
      </c>
      <c r="M42" s="300" t="s">
        <v>201</v>
      </c>
      <c r="N42" s="69"/>
      <c r="O42" s="137">
        <f t="shared" si="1"/>
        <v>163122.1</v>
      </c>
    </row>
    <row r="43" spans="2:15" ht="15.75" x14ac:dyDescent="0.25">
      <c r="B43" s="255" t="s">
        <v>192</v>
      </c>
      <c r="C43" s="256" t="s">
        <v>193</v>
      </c>
      <c r="D43" s="111">
        <v>0</v>
      </c>
      <c r="E43" s="140"/>
      <c r="F43" s="69"/>
      <c r="G43" s="137">
        <f t="shared" si="2"/>
        <v>91704.090000000084</v>
      </c>
      <c r="J43" s="300" t="s">
        <v>195</v>
      </c>
      <c r="K43" s="38">
        <v>7925</v>
      </c>
      <c r="L43" s="111">
        <v>803.24</v>
      </c>
      <c r="M43" s="300" t="s">
        <v>201</v>
      </c>
      <c r="N43" s="69"/>
      <c r="O43" s="137">
        <f t="shared" si="1"/>
        <v>163925.34</v>
      </c>
    </row>
    <row r="44" spans="2:15" ht="18.75" x14ac:dyDescent="0.25">
      <c r="B44" s="255" t="s">
        <v>192</v>
      </c>
      <c r="C44" s="256" t="s">
        <v>194</v>
      </c>
      <c r="D44" s="111">
        <v>22472</v>
      </c>
      <c r="E44" s="140"/>
      <c r="F44" s="69"/>
      <c r="G44" s="137">
        <f t="shared" si="2"/>
        <v>114176.09000000008</v>
      </c>
      <c r="J44" s="232"/>
      <c r="K44" s="233"/>
      <c r="L44" s="235"/>
      <c r="M44" s="292">
        <v>44536</v>
      </c>
      <c r="N44" s="293">
        <v>163925.34</v>
      </c>
      <c r="O44" s="291">
        <f t="shared" si="1"/>
        <v>0</v>
      </c>
    </row>
    <row r="45" spans="2:15" ht="15.75" x14ac:dyDescent="0.25">
      <c r="B45" s="255" t="s">
        <v>195</v>
      </c>
      <c r="C45" s="57" t="s">
        <v>196</v>
      </c>
      <c r="D45" s="111">
        <v>77166.05</v>
      </c>
      <c r="E45" s="140"/>
      <c r="F45" s="69"/>
      <c r="G45" s="137">
        <f t="shared" si="2"/>
        <v>191342.14000000007</v>
      </c>
      <c r="J45" s="232"/>
      <c r="K45" s="233"/>
      <c r="L45" s="234"/>
      <c r="M45" s="140"/>
      <c r="N45" s="69"/>
      <c r="O45" s="137">
        <f t="shared" si="1"/>
        <v>0</v>
      </c>
    </row>
    <row r="46" spans="2:15" ht="15.75" x14ac:dyDescent="0.25">
      <c r="B46" s="255" t="s">
        <v>195</v>
      </c>
      <c r="C46" s="57" t="s">
        <v>197</v>
      </c>
      <c r="D46" s="254">
        <v>104.4</v>
      </c>
      <c r="E46" s="140"/>
      <c r="F46" s="69"/>
      <c r="G46" s="137">
        <f t="shared" si="2"/>
        <v>191446.54000000007</v>
      </c>
      <c r="J46" s="232"/>
      <c r="K46" s="233"/>
      <c r="L46" s="234"/>
      <c r="M46" s="140"/>
      <c r="N46" s="69"/>
      <c r="O46" s="137">
        <f t="shared" si="1"/>
        <v>0</v>
      </c>
    </row>
    <row r="47" spans="2:15" ht="15.75" x14ac:dyDescent="0.25">
      <c r="B47" s="255" t="s">
        <v>195</v>
      </c>
      <c r="C47" s="57" t="s">
        <v>198</v>
      </c>
      <c r="D47" s="254">
        <v>702</v>
      </c>
      <c r="E47" s="140"/>
      <c r="F47" s="69"/>
      <c r="G47" s="137">
        <f t="shared" si="2"/>
        <v>192148.54000000007</v>
      </c>
      <c r="J47" s="232"/>
      <c r="K47" s="233"/>
      <c r="L47" s="234"/>
      <c r="M47" s="140"/>
      <c r="N47" s="69"/>
      <c r="O47" s="137">
        <f t="shared" si="1"/>
        <v>0</v>
      </c>
    </row>
    <row r="48" spans="2:15" ht="15.75" x14ac:dyDescent="0.25">
      <c r="B48" s="396">
        <v>44533</v>
      </c>
      <c r="C48" s="398" t="s">
        <v>219</v>
      </c>
      <c r="D48" s="228">
        <v>17024.8</v>
      </c>
      <c r="E48" s="140"/>
      <c r="F48" s="69"/>
      <c r="G48" s="137">
        <f t="shared" si="2"/>
        <v>209173.34000000005</v>
      </c>
      <c r="J48" s="232"/>
      <c r="K48" s="233"/>
      <c r="L48" s="234"/>
      <c r="M48" s="140"/>
      <c r="N48" s="69"/>
      <c r="O48" s="137">
        <f t="shared" si="1"/>
        <v>0</v>
      </c>
    </row>
    <row r="49" spans="2:15" ht="15.75" x14ac:dyDescent="0.25">
      <c r="B49" s="134">
        <v>44533</v>
      </c>
      <c r="C49" s="139" t="s">
        <v>218</v>
      </c>
      <c r="D49" s="228">
        <v>7870.56</v>
      </c>
      <c r="E49" s="140"/>
      <c r="F49" s="69"/>
      <c r="G49" s="137">
        <f t="shared" si="2"/>
        <v>217043.90000000005</v>
      </c>
      <c r="J49" s="232"/>
      <c r="K49" s="233"/>
      <c r="L49" s="234"/>
      <c r="M49" s="140"/>
      <c r="N49" s="69"/>
      <c r="O49" s="137">
        <f t="shared" si="1"/>
        <v>0</v>
      </c>
    </row>
    <row r="50" spans="2:15" ht="16.5" thickBot="1" x14ac:dyDescent="0.3">
      <c r="B50" s="397">
        <v>44534</v>
      </c>
      <c r="C50" s="57" t="s">
        <v>199</v>
      </c>
      <c r="D50" s="254">
        <v>73956.800000000003</v>
      </c>
      <c r="E50" s="140"/>
      <c r="F50" s="69"/>
      <c r="G50" s="137">
        <f t="shared" si="2"/>
        <v>291000.70000000007</v>
      </c>
      <c r="J50" s="134"/>
      <c r="K50" s="139"/>
      <c r="L50" s="69"/>
      <c r="M50" s="140"/>
      <c r="N50" s="69"/>
      <c r="O50" s="137">
        <f t="shared" si="1"/>
        <v>0</v>
      </c>
    </row>
    <row r="51" spans="2:15" ht="15" hidden="1" customHeight="1" x14ac:dyDescent="0.25">
      <c r="B51" s="141"/>
      <c r="C51" s="142"/>
      <c r="D51" s="143"/>
      <c r="E51" s="140"/>
      <c r="F51" s="69"/>
      <c r="G51" s="137">
        <f t="shared" si="2"/>
        <v>291000.70000000007</v>
      </c>
      <c r="J51" s="141"/>
      <c r="K51" s="142"/>
      <c r="L51" s="143"/>
      <c r="M51" s="140"/>
      <c r="N51" s="69"/>
      <c r="O51" s="137">
        <f t="shared" si="1"/>
        <v>0</v>
      </c>
    </row>
    <row r="52" spans="2:15" ht="16.5" hidden="1" thickBot="1" x14ac:dyDescent="0.3">
      <c r="B52" s="141"/>
      <c r="C52" s="142"/>
      <c r="D52" s="143"/>
      <c r="E52" s="140"/>
      <c r="F52" s="69"/>
      <c r="G52" s="137">
        <f t="shared" si="2"/>
        <v>291000.70000000007</v>
      </c>
      <c r="J52" s="141"/>
      <c r="K52" s="142"/>
      <c r="L52" s="143"/>
      <c r="M52" s="140"/>
      <c r="N52" s="69"/>
      <c r="O52" s="137">
        <f t="shared" si="1"/>
        <v>0</v>
      </c>
    </row>
    <row r="53" spans="2:15" ht="16.5" hidden="1" thickBot="1" x14ac:dyDescent="0.3">
      <c r="B53" s="141"/>
      <c r="C53" s="142"/>
      <c r="D53" s="143"/>
      <c r="E53" s="140"/>
      <c r="F53" s="69"/>
      <c r="G53" s="137">
        <f t="shared" si="2"/>
        <v>291000.70000000007</v>
      </c>
      <c r="J53" s="141"/>
      <c r="K53" s="142"/>
      <c r="L53" s="143"/>
      <c r="M53" s="140"/>
      <c r="N53" s="69"/>
      <c r="O53" s="137">
        <f t="shared" si="1"/>
        <v>0</v>
      </c>
    </row>
    <row r="54" spans="2:15" ht="16.5" hidden="1" thickBot="1" x14ac:dyDescent="0.3">
      <c r="B54" s="141"/>
      <c r="C54" s="142"/>
      <c r="D54" s="143"/>
      <c r="E54" s="140"/>
      <c r="F54" s="69"/>
      <c r="G54" s="137">
        <f t="shared" si="2"/>
        <v>291000.70000000007</v>
      </c>
      <c r="J54" s="141"/>
      <c r="K54" s="142"/>
      <c r="L54" s="143"/>
      <c r="M54" s="140"/>
      <c r="N54" s="69"/>
      <c r="O54" s="137">
        <f t="shared" si="1"/>
        <v>0</v>
      </c>
    </row>
    <row r="55" spans="2:15" ht="16.5" hidden="1" thickBot="1" x14ac:dyDescent="0.3">
      <c r="B55" s="141"/>
      <c r="C55" s="142"/>
      <c r="D55" s="143"/>
      <c r="E55" s="140"/>
      <c r="F55" s="69"/>
      <c r="G55" s="137">
        <f t="shared" si="2"/>
        <v>291000.70000000007</v>
      </c>
      <c r="J55" s="141"/>
      <c r="K55" s="142"/>
      <c r="L55" s="143"/>
      <c r="M55" s="140"/>
      <c r="N55" s="69"/>
      <c r="O55" s="137">
        <f t="shared" si="1"/>
        <v>0</v>
      </c>
    </row>
    <row r="56" spans="2:15" ht="16.5" hidden="1" thickBot="1" x14ac:dyDescent="0.3">
      <c r="B56" s="141"/>
      <c r="C56" s="142"/>
      <c r="D56" s="143"/>
      <c r="E56" s="140"/>
      <c r="F56" s="69"/>
      <c r="G56" s="137">
        <f t="shared" si="2"/>
        <v>291000.70000000007</v>
      </c>
      <c r="J56" s="141"/>
      <c r="K56" s="142"/>
      <c r="L56" s="143"/>
      <c r="M56" s="140"/>
      <c r="N56" s="69"/>
      <c r="O56" s="137">
        <f t="shared" si="1"/>
        <v>0</v>
      </c>
    </row>
    <row r="57" spans="2:15" ht="16.5" hidden="1" thickBot="1" x14ac:dyDescent="0.3">
      <c r="B57" s="141"/>
      <c r="C57" s="142"/>
      <c r="D57" s="143"/>
      <c r="E57" s="140"/>
      <c r="F57" s="69"/>
      <c r="G57" s="137">
        <f t="shared" si="2"/>
        <v>291000.70000000007</v>
      </c>
      <c r="J57" s="141"/>
      <c r="K57" s="142"/>
      <c r="L57" s="143"/>
      <c r="M57" s="140"/>
      <c r="N57" s="69"/>
      <c r="O57" s="137">
        <f t="shared" ref="O57:O85" si="3">O56+L57-N57</f>
        <v>0</v>
      </c>
    </row>
    <row r="58" spans="2:15" ht="16.5" hidden="1" thickBot="1" x14ac:dyDescent="0.3">
      <c r="B58" s="141"/>
      <c r="C58" s="142"/>
      <c r="D58" s="143"/>
      <c r="E58" s="140"/>
      <c r="F58" s="69"/>
      <c r="G58" s="137">
        <f t="shared" si="2"/>
        <v>291000.70000000007</v>
      </c>
      <c r="J58" s="141"/>
      <c r="K58" s="142"/>
      <c r="L58" s="143"/>
      <c r="M58" s="140"/>
      <c r="N58" s="69"/>
      <c r="O58" s="137">
        <f t="shared" si="3"/>
        <v>0</v>
      </c>
    </row>
    <row r="59" spans="2:15" ht="16.5" hidden="1" thickBot="1" x14ac:dyDescent="0.3">
      <c r="B59" s="141"/>
      <c r="C59" s="142"/>
      <c r="D59" s="143"/>
      <c r="E59" s="140"/>
      <c r="F59" s="69"/>
      <c r="G59" s="137">
        <f t="shared" si="2"/>
        <v>291000.70000000007</v>
      </c>
      <c r="J59" s="141"/>
      <c r="K59" s="142"/>
      <c r="L59" s="143"/>
      <c r="M59" s="140"/>
      <c r="N59" s="69"/>
      <c r="O59" s="137">
        <f t="shared" si="3"/>
        <v>0</v>
      </c>
    </row>
    <row r="60" spans="2:15" ht="16.5" hidden="1" thickBot="1" x14ac:dyDescent="0.3">
      <c r="B60" s="141"/>
      <c r="C60" s="142"/>
      <c r="D60" s="143"/>
      <c r="E60" s="140"/>
      <c r="F60" s="69"/>
      <c r="G60" s="137">
        <f t="shared" si="2"/>
        <v>291000.70000000007</v>
      </c>
      <c r="J60" s="141"/>
      <c r="K60" s="142"/>
      <c r="L60" s="143"/>
      <c r="M60" s="140"/>
      <c r="N60" s="69"/>
      <c r="O60" s="137">
        <f t="shared" si="3"/>
        <v>0</v>
      </c>
    </row>
    <row r="61" spans="2:15" ht="16.5" hidden="1" thickBot="1" x14ac:dyDescent="0.3">
      <c r="B61" s="141"/>
      <c r="C61" s="142"/>
      <c r="D61" s="143"/>
      <c r="E61" s="140"/>
      <c r="F61" s="69"/>
      <c r="G61" s="137">
        <f t="shared" si="2"/>
        <v>291000.70000000007</v>
      </c>
      <c r="J61" s="141"/>
      <c r="K61" s="142"/>
      <c r="L61" s="143"/>
      <c r="M61" s="140"/>
      <c r="N61" s="69"/>
      <c r="O61" s="137">
        <f t="shared" si="3"/>
        <v>0</v>
      </c>
    </row>
    <row r="62" spans="2:15" ht="16.5" hidden="1" thickBot="1" x14ac:dyDescent="0.3">
      <c r="B62" s="141"/>
      <c r="C62" s="142"/>
      <c r="D62" s="143"/>
      <c r="E62" s="140"/>
      <c r="F62" s="69"/>
      <c r="G62" s="137">
        <f t="shared" si="2"/>
        <v>291000.70000000007</v>
      </c>
      <c r="J62" s="141"/>
      <c r="K62" s="142"/>
      <c r="L62" s="143"/>
      <c r="M62" s="140"/>
      <c r="N62" s="69"/>
      <c r="O62" s="137">
        <f t="shared" si="3"/>
        <v>0</v>
      </c>
    </row>
    <row r="63" spans="2:15" ht="16.5" hidden="1" thickBot="1" x14ac:dyDescent="0.3">
      <c r="B63" s="141"/>
      <c r="C63" s="142"/>
      <c r="D63" s="143"/>
      <c r="E63" s="140"/>
      <c r="F63" s="69"/>
      <c r="G63" s="137">
        <f t="shared" si="2"/>
        <v>291000.70000000007</v>
      </c>
      <c r="J63" s="141"/>
      <c r="K63" s="142"/>
      <c r="L63" s="143"/>
      <c r="M63" s="140"/>
      <c r="N63" s="69"/>
      <c r="O63" s="137">
        <f t="shared" si="3"/>
        <v>0</v>
      </c>
    </row>
    <row r="64" spans="2:15" ht="16.5" hidden="1" thickBot="1" x14ac:dyDescent="0.3">
      <c r="B64" s="141"/>
      <c r="C64" s="142"/>
      <c r="D64" s="143"/>
      <c r="E64" s="140"/>
      <c r="F64" s="69"/>
      <c r="G64" s="137">
        <f t="shared" si="2"/>
        <v>291000.70000000007</v>
      </c>
      <c r="J64" s="141"/>
      <c r="K64" s="142"/>
      <c r="L64" s="143"/>
      <c r="M64" s="140"/>
      <c r="N64" s="69"/>
      <c r="O64" s="137">
        <f t="shared" si="3"/>
        <v>0</v>
      </c>
    </row>
    <row r="65" spans="2:15" ht="16.5" hidden="1" thickBot="1" x14ac:dyDescent="0.3">
      <c r="B65" s="141"/>
      <c r="C65" s="142"/>
      <c r="D65" s="143"/>
      <c r="E65" s="140"/>
      <c r="F65" s="69"/>
      <c r="G65" s="137">
        <f t="shared" si="2"/>
        <v>291000.70000000007</v>
      </c>
      <c r="J65" s="141"/>
      <c r="K65" s="142"/>
      <c r="L65" s="143"/>
      <c r="M65" s="140"/>
      <c r="N65" s="69"/>
      <c r="O65" s="137">
        <f t="shared" si="3"/>
        <v>0</v>
      </c>
    </row>
    <row r="66" spans="2:15" ht="16.5" hidden="1" thickBot="1" x14ac:dyDescent="0.3">
      <c r="B66" s="141"/>
      <c r="C66" s="142"/>
      <c r="D66" s="143"/>
      <c r="E66" s="140"/>
      <c r="F66" s="69"/>
      <c r="G66" s="137">
        <f t="shared" si="2"/>
        <v>291000.70000000007</v>
      </c>
      <c r="J66" s="141"/>
      <c r="K66" s="142"/>
      <c r="L66" s="143"/>
      <c r="M66" s="140"/>
      <c r="N66" s="69"/>
      <c r="O66" s="137">
        <f t="shared" si="3"/>
        <v>0</v>
      </c>
    </row>
    <row r="67" spans="2:15" ht="16.5" hidden="1" thickBot="1" x14ac:dyDescent="0.3">
      <c r="B67" s="141"/>
      <c r="C67" s="142"/>
      <c r="D67" s="143"/>
      <c r="E67" s="140"/>
      <c r="F67" s="69"/>
      <c r="G67" s="137">
        <f t="shared" si="2"/>
        <v>291000.70000000007</v>
      </c>
      <c r="J67" s="141"/>
      <c r="K67" s="142"/>
      <c r="L67" s="143"/>
      <c r="M67" s="140"/>
      <c r="N67" s="69"/>
      <c r="O67" s="137">
        <f t="shared" si="3"/>
        <v>0</v>
      </c>
    </row>
    <row r="68" spans="2:15" ht="16.5" hidden="1" thickBot="1" x14ac:dyDescent="0.3">
      <c r="B68" s="141"/>
      <c r="C68" s="142"/>
      <c r="D68" s="143"/>
      <c r="E68" s="140"/>
      <c r="F68" s="69"/>
      <c r="G68" s="137">
        <f t="shared" si="2"/>
        <v>291000.70000000007</v>
      </c>
      <c r="J68" s="141"/>
      <c r="K68" s="142"/>
      <c r="L68" s="143"/>
      <c r="M68" s="140"/>
      <c r="N68" s="69"/>
      <c r="O68" s="137">
        <f t="shared" si="3"/>
        <v>0</v>
      </c>
    </row>
    <row r="69" spans="2:15" ht="16.5" hidden="1" thickBot="1" x14ac:dyDescent="0.3">
      <c r="B69" s="144"/>
      <c r="C69" s="145"/>
      <c r="D69" s="146"/>
      <c r="E69" s="147"/>
      <c r="F69" s="34"/>
      <c r="G69" s="137">
        <f t="shared" si="2"/>
        <v>291000.70000000007</v>
      </c>
      <c r="J69" s="144"/>
      <c r="K69" s="145"/>
      <c r="L69" s="146"/>
      <c r="M69" s="147"/>
      <c r="N69" s="34"/>
      <c r="O69" s="137">
        <f t="shared" si="3"/>
        <v>0</v>
      </c>
    </row>
    <row r="70" spans="2:15" ht="16.5" hidden="1" thickBot="1" x14ac:dyDescent="0.3">
      <c r="B70" s="144"/>
      <c r="C70" s="145"/>
      <c r="D70" s="146"/>
      <c r="E70" s="147"/>
      <c r="F70" s="34"/>
      <c r="G70" s="137">
        <f t="shared" si="2"/>
        <v>291000.70000000007</v>
      </c>
      <c r="J70" s="144"/>
      <c r="K70" s="145"/>
      <c r="L70" s="146"/>
      <c r="M70" s="147"/>
      <c r="N70" s="34"/>
      <c r="O70" s="137">
        <f t="shared" si="3"/>
        <v>0</v>
      </c>
    </row>
    <row r="71" spans="2:15" ht="16.5" hidden="1" thickBot="1" x14ac:dyDescent="0.3">
      <c r="B71" s="144"/>
      <c r="C71" s="145"/>
      <c r="D71" s="146"/>
      <c r="E71" s="147"/>
      <c r="F71" s="34"/>
      <c r="G71" s="137">
        <f t="shared" si="2"/>
        <v>291000.70000000007</v>
      </c>
      <c r="J71" s="144"/>
      <c r="K71" s="145"/>
      <c r="L71" s="146"/>
      <c r="M71" s="147"/>
      <c r="N71" s="34"/>
      <c r="O71" s="137">
        <f t="shared" si="3"/>
        <v>0</v>
      </c>
    </row>
    <row r="72" spans="2:15" ht="16.5" hidden="1" thickBot="1" x14ac:dyDescent="0.3">
      <c r="B72" s="144"/>
      <c r="C72" s="145"/>
      <c r="D72" s="146"/>
      <c r="E72" s="147"/>
      <c r="F72" s="34"/>
      <c r="G72" s="137">
        <f t="shared" si="2"/>
        <v>291000.70000000007</v>
      </c>
      <c r="J72" s="144"/>
      <c r="K72" s="145"/>
      <c r="L72" s="146"/>
      <c r="M72" s="147"/>
      <c r="N72" s="34"/>
      <c r="O72" s="137">
        <f t="shared" si="3"/>
        <v>0</v>
      </c>
    </row>
    <row r="73" spans="2:15" ht="16.5" hidden="1" thickBot="1" x14ac:dyDescent="0.3">
      <c r="B73" s="144"/>
      <c r="C73" s="145"/>
      <c r="D73" s="146"/>
      <c r="E73" s="147"/>
      <c r="F73" s="34"/>
      <c r="G73" s="137">
        <f t="shared" si="2"/>
        <v>291000.70000000007</v>
      </c>
      <c r="J73" s="144"/>
      <c r="K73" s="145"/>
      <c r="L73" s="146"/>
      <c r="M73" s="147"/>
      <c r="N73" s="34"/>
      <c r="O73" s="137">
        <f t="shared" si="3"/>
        <v>0</v>
      </c>
    </row>
    <row r="74" spans="2:15" ht="16.5" hidden="1" thickBot="1" x14ac:dyDescent="0.3">
      <c r="B74" s="144"/>
      <c r="C74" s="145"/>
      <c r="D74" s="146"/>
      <c r="E74" s="147"/>
      <c r="F74" s="34"/>
      <c r="G74" s="137">
        <f t="shared" si="2"/>
        <v>291000.70000000007</v>
      </c>
      <c r="J74" s="144"/>
      <c r="K74" s="145"/>
      <c r="L74" s="146"/>
      <c r="M74" s="147"/>
      <c r="N74" s="34"/>
      <c r="O74" s="137">
        <f t="shared" si="3"/>
        <v>0</v>
      </c>
    </row>
    <row r="75" spans="2:15" ht="16.5" hidden="1" thickBot="1" x14ac:dyDescent="0.3">
      <c r="B75" s="141"/>
      <c r="C75" s="142"/>
      <c r="D75" s="143"/>
      <c r="E75" s="148"/>
      <c r="F75" s="69"/>
      <c r="G75" s="137">
        <f t="shared" si="2"/>
        <v>291000.70000000007</v>
      </c>
      <c r="J75" s="141"/>
      <c r="K75" s="142"/>
      <c r="L75" s="143"/>
      <c r="M75" s="148"/>
      <c r="N75" s="69"/>
      <c r="O75" s="137">
        <f t="shared" si="3"/>
        <v>0</v>
      </c>
    </row>
    <row r="76" spans="2:15" ht="16.5" hidden="1" thickBot="1" x14ac:dyDescent="0.3">
      <c r="B76" s="141"/>
      <c r="C76" s="142"/>
      <c r="D76" s="143"/>
      <c r="E76" s="148"/>
      <c r="F76" s="69"/>
      <c r="G76" s="137">
        <f t="shared" si="2"/>
        <v>291000.70000000007</v>
      </c>
      <c r="J76" s="141"/>
      <c r="K76" s="142"/>
      <c r="L76" s="143"/>
      <c r="M76" s="148"/>
      <c r="N76" s="69"/>
      <c r="O76" s="137">
        <f t="shared" si="3"/>
        <v>0</v>
      </c>
    </row>
    <row r="77" spans="2:15" ht="16.5" hidden="1" thickBot="1" x14ac:dyDescent="0.3">
      <c r="B77" s="141"/>
      <c r="C77" s="142"/>
      <c r="D77" s="143"/>
      <c r="E77" s="148"/>
      <c r="F77" s="69"/>
      <c r="G77" s="137">
        <f t="shared" si="2"/>
        <v>291000.70000000007</v>
      </c>
      <c r="J77" s="141"/>
      <c r="K77" s="142"/>
      <c r="L77" s="143"/>
      <c r="M77" s="148"/>
      <c r="N77" s="69"/>
      <c r="O77" s="137">
        <f t="shared" si="3"/>
        <v>0</v>
      </c>
    </row>
    <row r="78" spans="2:15" ht="16.5" hidden="1" thickBot="1" x14ac:dyDescent="0.3">
      <c r="B78" s="141"/>
      <c r="C78" s="142"/>
      <c r="D78" s="143"/>
      <c r="E78" s="148"/>
      <c r="F78" s="69"/>
      <c r="G78" s="137">
        <f t="shared" si="2"/>
        <v>291000.70000000007</v>
      </c>
      <c r="J78" s="141"/>
      <c r="K78" s="142"/>
      <c r="L78" s="143"/>
      <c r="M78" s="148"/>
      <c r="N78" s="69"/>
      <c r="O78" s="137">
        <f t="shared" si="3"/>
        <v>0</v>
      </c>
    </row>
    <row r="79" spans="2:15" ht="16.5" hidden="1" thickBot="1" x14ac:dyDescent="0.3">
      <c r="B79" s="141"/>
      <c r="C79" s="142"/>
      <c r="D79" s="143"/>
      <c r="E79" s="148"/>
      <c r="F79" s="69"/>
      <c r="G79" s="137">
        <f t="shared" si="2"/>
        <v>291000.70000000007</v>
      </c>
      <c r="J79" s="141"/>
      <c r="K79" s="142"/>
      <c r="L79" s="143"/>
      <c r="M79" s="148"/>
      <c r="N79" s="69"/>
      <c r="O79" s="137">
        <f t="shared" si="3"/>
        <v>0</v>
      </c>
    </row>
    <row r="80" spans="2:15" ht="16.5" hidden="1" thickBot="1" x14ac:dyDescent="0.3">
      <c r="B80" s="141"/>
      <c r="C80" s="142"/>
      <c r="D80" s="143"/>
      <c r="E80" s="148"/>
      <c r="F80" s="69"/>
      <c r="G80" s="137">
        <f t="shared" si="2"/>
        <v>291000.70000000007</v>
      </c>
      <c r="J80" s="141"/>
      <c r="K80" s="142"/>
      <c r="L80" s="143"/>
      <c r="M80" s="148"/>
      <c r="N80" s="69"/>
      <c r="O80" s="137">
        <f t="shared" si="3"/>
        <v>0</v>
      </c>
    </row>
    <row r="81" spans="2:15" ht="16.5" hidden="1" thickBot="1" x14ac:dyDescent="0.3">
      <c r="B81" s="141"/>
      <c r="C81" s="142"/>
      <c r="D81" s="143"/>
      <c r="E81" s="148"/>
      <c r="F81" s="69"/>
      <c r="G81" s="137">
        <f t="shared" si="2"/>
        <v>291000.70000000007</v>
      </c>
      <c r="J81" s="141"/>
      <c r="K81" s="142"/>
      <c r="L81" s="143"/>
      <c r="M81" s="148"/>
      <c r="N81" s="69"/>
      <c r="O81" s="137">
        <f t="shared" si="3"/>
        <v>0</v>
      </c>
    </row>
    <row r="82" spans="2:15" ht="16.5" hidden="1" thickBot="1" x14ac:dyDescent="0.3">
      <c r="B82" s="141"/>
      <c r="C82" s="142"/>
      <c r="D82" s="143"/>
      <c r="E82" s="148"/>
      <c r="F82" s="69"/>
      <c r="G82" s="137">
        <f t="shared" si="2"/>
        <v>291000.70000000007</v>
      </c>
      <c r="J82" s="141"/>
      <c r="K82" s="142"/>
      <c r="L82" s="143"/>
      <c r="M82" s="148"/>
      <c r="N82" s="69"/>
      <c r="O82" s="137">
        <f t="shared" si="3"/>
        <v>0</v>
      </c>
    </row>
    <row r="83" spans="2:15" ht="16.5" hidden="1" thickBot="1" x14ac:dyDescent="0.3">
      <c r="B83" s="141"/>
      <c r="C83" s="142"/>
      <c r="D83" s="143"/>
      <c r="E83" s="148"/>
      <c r="F83" s="69"/>
      <c r="G83" s="137">
        <f t="shared" si="2"/>
        <v>291000.70000000007</v>
      </c>
      <c r="J83" s="141"/>
      <c r="K83" s="142"/>
      <c r="L83" s="143"/>
      <c r="M83" s="148"/>
      <c r="N83" s="69"/>
      <c r="O83" s="137">
        <f t="shared" si="3"/>
        <v>0</v>
      </c>
    </row>
    <row r="84" spans="2:15" ht="16.5" hidden="1" thickBot="1" x14ac:dyDescent="0.3">
      <c r="B84" s="141"/>
      <c r="C84" s="142"/>
      <c r="D84" s="143"/>
      <c r="E84" s="148"/>
      <c r="F84" s="69"/>
      <c r="G84" s="137">
        <f t="shared" si="2"/>
        <v>291000.70000000007</v>
      </c>
      <c r="J84" s="141"/>
      <c r="K84" s="142"/>
      <c r="L84" s="143"/>
      <c r="M84" s="148"/>
      <c r="N84" s="69"/>
      <c r="O84" s="137">
        <f t="shared" si="3"/>
        <v>0</v>
      </c>
    </row>
    <row r="85" spans="2:15" ht="16.5" hidden="1" thickBot="1" x14ac:dyDescent="0.3">
      <c r="B85" s="149"/>
      <c r="C85" s="223"/>
      <c r="D85" s="34">
        <v>0</v>
      </c>
      <c r="E85" s="152"/>
      <c r="F85" s="151"/>
      <c r="G85" s="137">
        <f t="shared" si="2"/>
        <v>291000.70000000007</v>
      </c>
      <c r="J85" s="149"/>
      <c r="K85" s="150"/>
      <c r="L85" s="151">
        <v>0</v>
      </c>
      <c r="M85" s="152"/>
      <c r="N85" s="151"/>
      <c r="O85" s="137">
        <f t="shared" si="3"/>
        <v>0</v>
      </c>
    </row>
    <row r="86" spans="2:15" ht="18.75" x14ac:dyDescent="0.3">
      <c r="C86" s="224"/>
      <c r="D86" s="225">
        <f>SUM(D3:D85)</f>
        <v>731783.74000000022</v>
      </c>
      <c r="E86" s="97"/>
      <c r="F86" s="1"/>
      <c r="G86" s="399">
        <f>G85</f>
        <v>291000.70000000007</v>
      </c>
      <c r="L86" s="222">
        <f>SUM(L3:L85)</f>
        <v>164725.34</v>
      </c>
      <c r="M86" s="97"/>
      <c r="N86" s="1"/>
      <c r="O86" s="153">
        <f>O85</f>
        <v>0</v>
      </c>
    </row>
    <row r="87" spans="2:15" ht="15.75" thickBot="1" x14ac:dyDescent="0.3">
      <c r="C87" s="226"/>
      <c r="D87" s="227"/>
      <c r="E87" s="97"/>
      <c r="F87" s="3"/>
      <c r="G87" s="391" t="s">
        <v>213</v>
      </c>
      <c r="L87" s="1"/>
      <c r="M87" s="97"/>
      <c r="N87" s="3"/>
      <c r="O87" s="1"/>
    </row>
    <row r="88" spans="2:15" x14ac:dyDescent="0.25">
      <c r="C88" s="98"/>
      <c r="D88" s="1"/>
      <c r="E88" s="97"/>
      <c r="F88" s="3"/>
      <c r="G88" s="392"/>
      <c r="L88" s="1"/>
      <c r="M88" s="97"/>
      <c r="N88" s="3"/>
      <c r="O88" s="1"/>
    </row>
    <row r="89" spans="2:15" x14ac:dyDescent="0.25">
      <c r="B89"/>
      <c r="C89" s="23"/>
      <c r="E89" s="23"/>
      <c r="J89"/>
      <c r="K89" s="207"/>
      <c r="M89" s="23"/>
    </row>
    <row r="90" spans="2:15" x14ac:dyDescent="0.25">
      <c r="B90"/>
      <c r="C90" s="23"/>
      <c r="E90" s="23"/>
      <c r="J90"/>
      <c r="K90" s="207"/>
      <c r="M90" s="23"/>
    </row>
    <row r="91" spans="2:15" x14ac:dyDescent="0.25">
      <c r="B91"/>
      <c r="C91" s="23"/>
      <c r="E91" s="23"/>
      <c r="J91"/>
      <c r="K91" s="207"/>
      <c r="M91" s="23"/>
    </row>
    <row r="92" spans="2:15" x14ac:dyDescent="0.25">
      <c r="B92"/>
      <c r="C92" s="23"/>
      <c r="E92" s="23"/>
      <c r="G92"/>
      <c r="J92"/>
      <c r="K92" s="207"/>
      <c r="M92" s="23"/>
      <c r="O92"/>
    </row>
    <row r="93" spans="2:15" x14ac:dyDescent="0.25">
      <c r="B93"/>
      <c r="C93" s="23"/>
      <c r="E93" s="23"/>
      <c r="G93"/>
      <c r="J93"/>
      <c r="K93" s="207"/>
      <c r="M93" s="23"/>
      <c r="O93"/>
    </row>
    <row r="94" spans="2:15" x14ac:dyDescent="0.25">
      <c r="B94"/>
      <c r="C94" s="23"/>
      <c r="E94" s="23"/>
      <c r="G94"/>
      <c r="J94"/>
      <c r="K94" s="207"/>
      <c r="M94" s="23"/>
      <c r="O94"/>
    </row>
    <row r="95" spans="2:15" x14ac:dyDescent="0.25">
      <c r="B95"/>
      <c r="C95" s="23"/>
      <c r="E95" s="23"/>
      <c r="G95"/>
      <c r="J95"/>
      <c r="K95" s="207"/>
      <c r="M95" s="23"/>
      <c r="O95"/>
    </row>
    <row r="96" spans="2:15" x14ac:dyDescent="0.25">
      <c r="B96"/>
      <c r="C96" s="23"/>
      <c r="E96" s="23"/>
      <c r="G96"/>
      <c r="J96"/>
      <c r="K96" s="207"/>
      <c r="M96" s="23"/>
      <c r="O96"/>
    </row>
    <row r="97" spans="2:15" x14ac:dyDescent="0.25">
      <c r="B97"/>
      <c r="C97" s="23"/>
      <c r="E97" s="23"/>
      <c r="G97"/>
      <c r="J97"/>
      <c r="K97" s="207"/>
      <c r="M97" s="23"/>
      <c r="O97"/>
    </row>
    <row r="98" spans="2:15" x14ac:dyDescent="0.25">
      <c r="B98"/>
      <c r="C98" s="23"/>
      <c r="E98" s="23"/>
      <c r="G98"/>
      <c r="J98"/>
      <c r="K98" s="207"/>
      <c r="M98" s="23"/>
      <c r="O98"/>
    </row>
    <row r="99" spans="2:15" x14ac:dyDescent="0.25">
      <c r="B99"/>
      <c r="C99" s="23"/>
      <c r="E99" s="23"/>
      <c r="G99"/>
      <c r="J99"/>
      <c r="K99" s="207"/>
      <c r="M99" s="23"/>
      <c r="O99"/>
    </row>
    <row r="100" spans="2:15" x14ac:dyDescent="0.25">
      <c r="B100"/>
      <c r="C100" s="23"/>
      <c r="E100" s="23"/>
      <c r="G100"/>
      <c r="J100"/>
      <c r="K100" s="207"/>
      <c r="M100" s="23"/>
      <c r="O100"/>
    </row>
    <row r="101" spans="2:15" x14ac:dyDescent="0.25">
      <c r="B101"/>
      <c r="C101" s="23"/>
      <c r="E101" s="23"/>
      <c r="F101"/>
      <c r="G101"/>
      <c r="J101"/>
      <c r="K101" s="207"/>
      <c r="M101" s="23"/>
      <c r="N101"/>
      <c r="O101"/>
    </row>
    <row r="102" spans="2:15" x14ac:dyDescent="0.25">
      <c r="B102"/>
      <c r="C102" s="23"/>
      <c r="E102" s="23"/>
      <c r="F102"/>
      <c r="G102"/>
      <c r="J102"/>
      <c r="K102" s="207"/>
      <c r="M102" s="23"/>
      <c r="N102"/>
      <c r="O102"/>
    </row>
    <row r="103" spans="2:15" x14ac:dyDescent="0.25">
      <c r="B103"/>
      <c r="C103" s="23"/>
      <c r="E103" s="23"/>
      <c r="F103"/>
      <c r="G103"/>
      <c r="J103"/>
      <c r="K103" s="207"/>
      <c r="M103" s="23"/>
      <c r="N103"/>
      <c r="O103"/>
    </row>
    <row r="104" spans="2:15" x14ac:dyDescent="0.25">
      <c r="B104"/>
      <c r="C104" s="23"/>
      <c r="E104" s="23"/>
      <c r="F104"/>
      <c r="G104"/>
      <c r="J104"/>
      <c r="K104" s="207"/>
      <c r="M104" s="23"/>
      <c r="N104"/>
      <c r="O104"/>
    </row>
    <row r="105" spans="2:15" x14ac:dyDescent="0.25">
      <c r="B105"/>
      <c r="C105" s="23"/>
      <c r="E105" s="23"/>
      <c r="F105"/>
      <c r="G105"/>
      <c r="J105"/>
      <c r="K105" s="207"/>
      <c r="M105" s="23"/>
      <c r="N105"/>
      <c r="O105"/>
    </row>
    <row r="106" spans="2:15" x14ac:dyDescent="0.25">
      <c r="B106"/>
      <c r="C106" s="23"/>
      <c r="E106" s="23"/>
      <c r="F106"/>
      <c r="G106"/>
      <c r="J106"/>
      <c r="K106" s="207"/>
      <c r="M106" s="23"/>
      <c r="N106"/>
      <c r="O106"/>
    </row>
    <row r="107" spans="2:15" x14ac:dyDescent="0.25">
      <c r="C107" s="23"/>
      <c r="E107" s="23"/>
      <c r="F107"/>
      <c r="K107" s="207"/>
      <c r="M107" s="23"/>
      <c r="N107"/>
    </row>
    <row r="108" spans="2:15" x14ac:dyDescent="0.25">
      <c r="C108" s="23"/>
      <c r="E108" s="23"/>
      <c r="F108"/>
      <c r="K108" s="207"/>
      <c r="M108" s="23"/>
      <c r="N108"/>
    </row>
    <row r="109" spans="2:15" x14ac:dyDescent="0.25">
      <c r="C109" s="23"/>
      <c r="E109" s="23"/>
      <c r="F109"/>
      <c r="K109" s="207"/>
      <c r="M109" s="23"/>
      <c r="N109"/>
    </row>
    <row r="110" spans="2:15" x14ac:dyDescent="0.25">
      <c r="C110" s="23"/>
      <c r="E110" s="23"/>
      <c r="F110"/>
      <c r="K110" s="207"/>
      <c r="M110" s="23"/>
      <c r="N110"/>
    </row>
    <row r="111" spans="2:15" x14ac:dyDescent="0.25">
      <c r="C111" s="23"/>
      <c r="E111" s="23"/>
      <c r="F111"/>
      <c r="K111" s="207"/>
      <c r="M111" s="23"/>
      <c r="N111"/>
    </row>
    <row r="112" spans="2:15" x14ac:dyDescent="0.25">
      <c r="C112" s="23"/>
      <c r="E112" s="23"/>
      <c r="F112"/>
      <c r="K112" s="207"/>
      <c r="M112" s="23"/>
      <c r="N112"/>
    </row>
    <row r="113" spans="3:14" x14ac:dyDescent="0.25">
      <c r="C113" s="23"/>
      <c r="E113" s="23"/>
      <c r="F113"/>
      <c r="K113" s="207"/>
      <c r="M113" s="23"/>
      <c r="N113"/>
    </row>
    <row r="114" spans="3:14" x14ac:dyDescent="0.25">
      <c r="C114" s="23"/>
      <c r="E114" s="23"/>
      <c r="F114"/>
      <c r="K114" s="207"/>
      <c r="M114" s="23"/>
      <c r="N114"/>
    </row>
    <row r="115" spans="3:14" x14ac:dyDescent="0.25">
      <c r="C115" s="23"/>
      <c r="E115" s="23"/>
      <c r="F115"/>
      <c r="K115" s="207"/>
      <c r="M115" s="23"/>
      <c r="N115"/>
    </row>
    <row r="116" spans="3:14" x14ac:dyDescent="0.25">
      <c r="C116" s="23"/>
      <c r="K116" s="207"/>
    </row>
    <row r="117" spans="3:14" x14ac:dyDescent="0.25">
      <c r="C117" s="23"/>
      <c r="K117" s="207"/>
    </row>
    <row r="118" spans="3:14" x14ac:dyDescent="0.25">
      <c r="C118" s="23"/>
      <c r="E118" s="23"/>
      <c r="K118" s="207"/>
      <c r="M118" s="23"/>
    </row>
    <row r="119" spans="3:14" x14ac:dyDescent="0.25">
      <c r="C119" s="23"/>
      <c r="K119" s="207"/>
    </row>
    <row r="120" spans="3:14" x14ac:dyDescent="0.25">
      <c r="C120" s="23"/>
      <c r="K120" s="207"/>
    </row>
    <row r="121" spans="3:14" x14ac:dyDescent="0.25">
      <c r="C121" s="23"/>
      <c r="K121" s="207"/>
    </row>
    <row r="122" spans="3:14" ht="18.75" x14ac:dyDescent="0.3">
      <c r="D122" s="154"/>
      <c r="L122" s="154"/>
    </row>
  </sheetData>
  <sortState ref="B44:D50">
    <sortCondition ref="C44:C50"/>
  </sortState>
  <mergeCells count="1">
    <mergeCell ref="G87:G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"/>
  <sheetViews>
    <sheetView workbookViewId="0">
      <selection activeCell="A17" sqref="A17"/>
    </sheetView>
  </sheetViews>
  <sheetFormatPr baseColWidth="10" defaultRowHeight="15" x14ac:dyDescent="0.25"/>
  <cols>
    <col min="4" max="4" width="19.5703125" style="3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23:G51"/>
  <sheetViews>
    <sheetView topLeftCell="A28" workbookViewId="0">
      <selection activeCell="B65" sqref="B65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  <col min="7" max="7" width="19.28515625" customWidth="1"/>
  </cols>
  <sheetData>
    <row r="23" spans="1:1" x14ac:dyDescent="0.25">
      <c r="A23" t="s">
        <v>24</v>
      </c>
    </row>
    <row r="30" spans="1:1" ht="14.25" customHeight="1" x14ac:dyDescent="0.25"/>
    <row r="42" spans="1:7" ht="15.75" thickBot="1" x14ac:dyDescent="0.3"/>
    <row r="43" spans="1:7" ht="16.5" thickBot="1" x14ac:dyDescent="0.3">
      <c r="A43" s="155"/>
      <c r="B43" s="393" t="s">
        <v>25</v>
      </c>
      <c r="C43" s="394"/>
      <c r="D43" s="394"/>
      <c r="E43" s="395"/>
      <c r="F43" s="1"/>
    </row>
    <row r="44" spans="1:7" ht="19.5" customHeight="1" x14ac:dyDescent="0.25">
      <c r="A44" s="156">
        <v>44501</v>
      </c>
      <c r="B44" s="157" t="s">
        <v>48</v>
      </c>
      <c r="C44" s="158">
        <v>484.09</v>
      </c>
      <c r="D44" s="159" t="s">
        <v>26</v>
      </c>
      <c r="E44" s="160" t="s">
        <v>49</v>
      </c>
      <c r="F44" s="101">
        <v>333</v>
      </c>
      <c r="G44" s="170"/>
    </row>
    <row r="45" spans="1:7" ht="19.5" customHeight="1" x14ac:dyDescent="0.25">
      <c r="A45" s="156"/>
      <c r="B45" s="157" t="s">
        <v>28</v>
      </c>
      <c r="C45" s="158">
        <v>0</v>
      </c>
      <c r="D45" s="161" t="s">
        <v>26</v>
      </c>
      <c r="E45" s="160" t="s">
        <v>27</v>
      </c>
      <c r="F45" s="101">
        <v>0</v>
      </c>
      <c r="G45" s="171"/>
    </row>
    <row r="46" spans="1:7" ht="19.5" hidden="1" customHeight="1" x14ac:dyDescent="0.25">
      <c r="A46" s="156"/>
      <c r="B46" s="157" t="s">
        <v>28</v>
      </c>
      <c r="C46" s="158">
        <v>0</v>
      </c>
      <c r="D46" s="161" t="s">
        <v>26</v>
      </c>
      <c r="E46" s="160" t="s">
        <v>27</v>
      </c>
      <c r="F46" s="101">
        <v>0</v>
      </c>
    </row>
    <row r="47" spans="1:7" ht="18.75" hidden="1" customHeight="1" x14ac:dyDescent="0.25">
      <c r="A47" s="156"/>
      <c r="B47" s="157" t="s">
        <v>28</v>
      </c>
      <c r="C47" s="158">
        <v>0</v>
      </c>
      <c r="D47" s="161" t="s">
        <v>26</v>
      </c>
      <c r="E47" s="160" t="s">
        <v>27</v>
      </c>
      <c r="F47" s="101">
        <v>0</v>
      </c>
    </row>
    <row r="48" spans="1:7" ht="15.75" hidden="1" x14ac:dyDescent="0.25">
      <c r="A48" s="162"/>
      <c r="B48" s="157" t="s">
        <v>28</v>
      </c>
      <c r="C48" s="158">
        <v>0</v>
      </c>
      <c r="D48" s="163" t="s">
        <v>26</v>
      </c>
      <c r="E48" s="160" t="s">
        <v>27</v>
      </c>
      <c r="F48" s="101">
        <v>0</v>
      </c>
    </row>
    <row r="49" spans="1:6" ht="15.75" hidden="1" x14ac:dyDescent="0.25">
      <c r="A49" s="162"/>
      <c r="B49" s="157" t="s">
        <v>28</v>
      </c>
      <c r="C49" s="158">
        <v>0</v>
      </c>
      <c r="D49" s="163" t="s">
        <v>26</v>
      </c>
      <c r="E49" s="160" t="s">
        <v>27</v>
      </c>
      <c r="F49" s="101">
        <v>0</v>
      </c>
    </row>
    <row r="50" spans="1:6" ht="15.75" hidden="1" x14ac:dyDescent="0.25">
      <c r="A50" s="162"/>
      <c r="B50" s="157" t="s">
        <v>28</v>
      </c>
      <c r="C50" s="158">
        <v>0</v>
      </c>
      <c r="D50" s="163" t="s">
        <v>26</v>
      </c>
      <c r="E50" s="160" t="s">
        <v>27</v>
      </c>
      <c r="F50" s="101">
        <v>0</v>
      </c>
    </row>
    <row r="51" spans="1:6" ht="16.5" hidden="1" thickBot="1" x14ac:dyDescent="0.3">
      <c r="A51" s="164"/>
      <c r="B51" s="157" t="s">
        <v>28</v>
      </c>
      <c r="C51" s="158">
        <v>0</v>
      </c>
      <c r="D51" s="165" t="s">
        <v>26</v>
      </c>
      <c r="E51" s="160" t="s">
        <v>27</v>
      </c>
      <c r="F51" s="101">
        <v>0</v>
      </c>
    </row>
  </sheetData>
  <mergeCells count="1">
    <mergeCell ref="B43:E43"/>
  </mergeCells>
  <pageMargins left="0.28999999999999998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OCTUBRE      2 0 2 1     </vt:lpstr>
      <vt:lpstr>REMISIONES    OCTUBRE    2021  </vt:lpstr>
      <vt:lpstr>     NOVIEMBRE   2 0 2 1     </vt:lpstr>
      <vt:lpstr>REMISIONES  NOVIEMBRE  2021  </vt:lpstr>
      <vt:lpstr>Hoja2</vt:lpstr>
      <vt:lpstr>COMPRAS MENOS DEVOLUCIONES </vt:lpstr>
      <vt:lpstr>C AN C E L A C I O N E S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2021-12-18T18:08:06Z</cp:lastPrinted>
  <dcterms:created xsi:type="dcterms:W3CDTF">2021-11-04T19:08:42Z</dcterms:created>
  <dcterms:modified xsi:type="dcterms:W3CDTF">2021-12-24T21:08:32Z</dcterms:modified>
</cp:coreProperties>
</file>