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6" activeTab="6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Hoja2" sheetId="11" r:id="rId9"/>
    <sheet name="CANCELACIONES         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0" l="1"/>
  <c r="F11" i="10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" i="10"/>
  <c r="F8" i="10"/>
  <c r="F7" i="10"/>
  <c r="F4" i="10"/>
  <c r="F3" i="10"/>
  <c r="M32" i="9"/>
  <c r="M31" i="9"/>
  <c r="M30" i="9"/>
  <c r="M29" i="9"/>
  <c r="M28" i="9"/>
  <c r="M27" i="9"/>
  <c r="M25" i="9" l="1"/>
  <c r="M26" i="9"/>
  <c r="M24" i="9" l="1"/>
  <c r="M23" i="9"/>
  <c r="M22" i="9"/>
  <c r="M21" i="9" l="1"/>
  <c r="M20" i="9"/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9" i="10"/>
  <c r="C99" i="10"/>
  <c r="F5" i="10"/>
  <c r="F6" i="10" s="1"/>
  <c r="F9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<sst xmlns="http://schemas.openxmlformats.org/spreadsheetml/2006/main" count="476" uniqueCount="322">
  <si>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</si>
  <si>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</si>
  <si>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</si>
  <si>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</si>
  <si>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</si>
  <si>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</si>
  <si>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</si>
  <si>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</si>
  <si>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</si>
  <si>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</si>
  <si>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</si>
  <si>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</si>
  <si>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</si>
  <si>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</si>
  <si>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</si>
  <si>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</si>
  <si>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</si>
  <si>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</si>
  <si>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</si>
  <si>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</si>
  <si>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</si>
  <si>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</si>
  <si>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</si>
  <si>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</si>
  <si>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</si>
  <si>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</si>
  <si>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</si>
  <si>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</si>
  <si>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</si>
  <si>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</si>
  <si>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</si>
  <si>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</si>
  <si>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</si>
  <si>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</si>
  <si>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</si>
  <si>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</si>
  <si>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</si>
  <si>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</si>
  <si>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</si>
  <si>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</si>
  <si>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</si>
  <si>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</si>
  <si>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</si>
  <si>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</si>
  <si>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</si>
  <si>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</si>
  <si>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</si>
  <si>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</si>
  <si>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</si>
  <si>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</si>
  <si>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</si>
  <si>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</si>
  <si>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</si>
  <si>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</si>
  <si>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</si>
  <si>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</si>
  <si>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</si>
  <si>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</si>
  <si>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</si>
  <si>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</si>
  <si>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</si>
  <si>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</si>
  <si>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</si>
  <si>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</si>
  <si>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</si>
  <si>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</si>
  <si>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</si>
  <si>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</si>
  <si>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</si>
  <si>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</si>
  <si>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</si>
  <si>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</si>
  <si>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</si>
  <si>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</si>
  <si>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</si>
  <si>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</si>
  <si>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</si>
  <si>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</si>
  <si>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</si>
  <si>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</si>
  <si>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</si>
  <si>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</si>
  <si>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</si>
  <si>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</si>
  <si>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</si>
  <si>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</si>
  <si>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</si>
  <si>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</si>
  <si>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</si>
  <si>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</si>
  <si>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</si>
  <si>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</si>
  <si>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</si>
  <si>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</si>
  <si>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</si>
  <si>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</si>
  <si>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</si>
  <si>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</si>
  <si>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</si>
  <si>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</si>
  <si>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</si>
  <si>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</si>
  <si>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</si>
  <si>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</si>
  <si>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</si>
  <si>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</si>
  <si>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</si>
  <si>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</si>
  <si>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</si>
  <si>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</si>
  <si>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</si>
  <si>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</si>
  <si>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</si>
  <si>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</si>
  <si>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</si>
  <si>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</si>
  <si>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</si>
  <si>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</si>
  <si>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</si>
  <si>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</si>
  <si>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</si>
  <si>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</si>
  <si>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</si>
  <si>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</si>
  <si>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</si>
  <si>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</si>
  <si>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</si>
  <si>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</si>
  <si>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</si>
  <si>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</si>
  <si>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</si>
  <si>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</si>
  <si>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</si>
  <si>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</si>
  <si>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</si>
  <si>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</si>
  <si>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</si>
  <si>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</si>
  <si>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</si>
  <si>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</si>
  <si>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</si>
  <si>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</si>
  <si>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</si>
  <si>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</si>
  <si>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</si>
  <si>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</si>
  <si>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</si>
  <si>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</si>
  <si>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</si>
  <si>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</si>
  <si>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</si>
  <si>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</si>
  <si>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</si>
  <si>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</si>
  <si>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</si>
  <si>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</si>
  <si>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</si>
  <si>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</si>
  <si>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</si>
  <si>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</si>
  <si>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</si>
  <si>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</si>
  <si>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</si>
  <si>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</si>
  <si>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</si>
  <si>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</si>
  <si>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</si>
  <si>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</si>
  <si>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</si>
  <si>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</si>
  <si>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</si>
  <si>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</si>
  <si>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</si>
  <si>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</si>
  <si>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</si>
  <si>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</si>
  <si>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</si>
  <si>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</si>
  <si>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</si>
  <si>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</si>
  <si>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</si>
  <si>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</si>
  <si>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</si>
  <si>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</si>
  <si>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</si>
  <si>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</si>
  <si>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</si>
  <si>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</si>
  <si>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</si>
  <si>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</si>
  <si>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</si>
  <si>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</si>
  <si>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</si>
  <si>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</si>
  <si>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</si>
  <si>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</si>
  <si>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</si>
  <si>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</si>
  <si>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</si>
  <si>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</si>
  <si>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</si>
  <si>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</si>
  <si>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</si>
  <si>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</si>
  <si>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</si>
  <si>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</si>
  <si>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</si>
  <si>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</si>
  <si>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</si>
  <si>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</si>
  <si>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</si>
  <si>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</si>
  <si>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</si>
  <si>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</si>
  <si>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</si>
  <si>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</si>
  <si>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</si>
  <si>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</si>
  <si>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</si>
  <si>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</si>
  <si>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</si>
  <si>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</si>
  <si>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</si>
  <si>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</si>
  <si>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</si>
  <si>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</si>
  <si>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</si>
  <si>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</si>
  <si>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</si>
  <si>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</si>
  <si>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</si>
  <si>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</si>
  <si>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</si>
  <si>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</si>
  <si>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</si>
  <si>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</si>
  <si>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</si>
  <si>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</si>
  <si>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</si>
  <si>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</si>
  <si>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</si>
  <si>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</si>
  <si>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</si>
  <si>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</si>
  <si>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</si>
  <si>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</si>
  <si>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</si>
  <si>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</si>
  <si>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</si>
  <si>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</si>
  <si>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</si>
  <si>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</si>
  <si>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</si>
  <si>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</si>
  <si>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</si>
  <si>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</si>
  <si>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</si>
  <si>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</si>
  <si>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</si>
  <si>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</si>
  <si>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</si>
  <si>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</si>
  <si>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</si>
  <si>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</si>
  <si>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</si>
  <si>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</si>
  <si>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</si>
  <si>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</si>
  <si>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</si>
  <si>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</si>
  <si>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</si>
  <si>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</si>
  <si>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</si>
  <si>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</si>
  <si>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</si>
  <si>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</si>
  <si>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</si>
  <si>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</si>
  <si>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</si>
  <si>
    <t>00972 C</t>
  </si>
  <si>
    <t>01243 C</t>
  </si>
  <si>
    <t>01245 C</t>
  </si>
  <si>
    <t>01256 C</t>
  </si>
  <si>
    <t>01328 C</t>
  </si>
  <si>
    <t>01540 C</t>
  </si>
  <si>
    <t>01556 C</t>
  </si>
  <si>
    <t>01597 C</t>
  </si>
  <si>
    <t>01626 C</t>
  </si>
  <si>
    <t>01761 C</t>
  </si>
  <si>
    <t>01781 C</t>
  </si>
  <si>
    <t>01976 C</t>
  </si>
  <si>
    <t>01977 C</t>
  </si>
  <si>
    <t>02046 C</t>
  </si>
  <si>
    <t>PEREJIL--CEBOLLA</t>
  </si>
  <si>
    <t>ARRACHERA-CONCHA DE RES</t>
  </si>
  <si>
    <t>NOMINA # 48</t>
  </si>
  <si>
    <t>RES-SALCHICHA-QUESO-JAMON</t>
  </si>
  <si>
    <t>LONGANIZA--ARABE</t>
  </si>
  <si>
    <t>NOMINA # 49</t>
  </si>
  <si>
    <t>02169 C</t>
  </si>
  <si>
    <t>02171 C</t>
  </si>
  <si>
    <t>02355 C</t>
  </si>
  <si>
    <t>02357 C</t>
  </si>
  <si>
    <t>02359 C</t>
  </si>
  <si>
    <t>02512 C</t>
  </si>
  <si>
    <t>02636 C</t>
  </si>
  <si>
    <t>02744 C</t>
  </si>
  <si>
    <t>02821 C</t>
  </si>
  <si>
    <t>02905 C</t>
  </si>
  <si>
    <t>03047 C</t>
  </si>
  <si>
    <t>03048 C</t>
  </si>
  <si>
    <t>03220 C</t>
  </si>
  <si>
    <t>03320 C</t>
  </si>
  <si>
    <t>03376 C</t>
  </si>
  <si>
    <t>03495 C</t>
  </si>
  <si>
    <t>03537 C</t>
  </si>
  <si>
    <t>03664 C</t>
  </si>
  <si>
    <t>03734 C</t>
  </si>
  <si>
    <t>03950 C</t>
  </si>
  <si>
    <t>04015 C</t>
  </si>
  <si>
    <t>04017 C</t>
  </si>
  <si>
    <t>04079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</si>
</sst>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4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4" fillId="4" borderId="59" xfId="0" applyFont="1" applyFill="1" applyBorder="1" applyAlignment="1">
      <alignment vertical="center"/>
    </xf>
    <xf numFmtId="0" fontId="0" fillId="4" borderId="60" xfId="0" applyFill="1" applyBorder="1"/>
    <xf numFmtId="44" fontId="1" fillId="4" borderId="60" xfId="1" applyFill="1" applyBorder="1"/>
    <xf numFmtId="164" fontId="39" fillId="4" borderId="61" xfId="0" applyNumberFormat="1" applyFont="1" applyFill="1" applyBorder="1" applyAlignment="1">
      <alignment horizontal="center" vertical="center"/>
    </xf>
    <xf numFmtId="164" fontId="35" fillId="0" borderId="19" xfId="0" applyNumberFormat="1" applyFont="1" applyFill="1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44" fontId="45" fillId="0" borderId="50" xfId="1" applyFont="1" applyFill="1" applyBorder="1"/>
    <xf numFmtId="164" fontId="35" fillId="0" borderId="51" xfId="0" applyNumberFormat="1" applyFont="1" applyBorder="1" applyAlignment="1">
      <alignment horizontal="center"/>
    </xf>
    <xf numFmtId="1" fontId="36" fillId="0" borderId="5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164" fontId="0" fillId="0" borderId="7" xfId="0" applyNumberFormat="1" applyBorder="1" applyAlignment="1">
      <alignment horizontal="center"/>
    </xf>
    <xf numFmtId="44" fontId="2" fillId="0" borderId="48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51"/>
      <c r="C1" s="260" t="s">
        <v>19</v>
      </c>
      <c r="D1" s="261"/>
      <c r="E1" s="261"/>
      <c r="F1" s="261"/>
      <c r="G1" s="261"/>
      <c r="H1" s="261"/>
      <c r="I1" s="261"/>
      <c r="J1" s="261"/>
      <c r="K1" s="261"/>
      <c r="L1" s="261"/>
      <c r="M1" s="261"/>
    </row>
    <row r="2" spans="1:18" ht="16.5" thickBot="1" x14ac:dyDescent="0.3">
      <c r="B2" s="252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3" t="s">
        <v>0</v>
      </c>
      <c r="C3" s="254"/>
      <c r="D3" s="10"/>
      <c r="E3" s="11"/>
      <c r="F3" s="11"/>
      <c r="H3" s="255" t="s">
        <v>18</v>
      </c>
      <c r="I3" s="255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56" t="s">
        <v>2</v>
      </c>
      <c r="F4" s="257"/>
      <c r="H4" s="258" t="s">
        <v>3</v>
      </c>
      <c r="I4" s="259"/>
      <c r="J4" s="17"/>
      <c r="K4" s="18"/>
      <c r="L4" s="19"/>
      <c r="M4" s="159" t="s">
        <v>20</v>
      </c>
      <c r="N4" s="160" t="s">
        <v>29</v>
      </c>
      <c r="P4" s="245" t="s">
        <v>28</v>
      </c>
      <c r="Q4" s="246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47">
        <f>SUM(M5:M38)</f>
        <v>1393675.5</v>
      </c>
      <c r="N39" s="249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48"/>
      <c r="N40" s="250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5" t="s">
        <v>8</v>
      </c>
      <c r="I52" s="236"/>
      <c r="J52" s="106"/>
      <c r="K52" s="237">
        <f>I50+L50</f>
        <v>80916.84</v>
      </c>
      <c r="L52" s="238"/>
      <c r="M52" s="226">
        <f>N39+M39</f>
        <v>1422075.47</v>
      </c>
      <c r="N52" s="227"/>
      <c r="P52" s="83"/>
      <c r="Q52" s="9"/>
    </row>
    <row r="53" spans="1:17" ht="15.75" x14ac:dyDescent="0.25">
      <c r="D53" s="239" t="s">
        <v>9</v>
      </c>
      <c r="E53" s="239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40" t="s">
        <v>10</v>
      </c>
      <c r="E54" s="240"/>
      <c r="F54" s="102">
        <v>-1523111</v>
      </c>
      <c r="I54" s="241" t="s">
        <v>11</v>
      </c>
      <c r="J54" s="242"/>
      <c r="K54" s="243">
        <f>F56+F57+F58</f>
        <v>9305.2099999999336</v>
      </c>
      <c r="L54" s="244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28">
        <v>0</v>
      </c>
      <c r="L56" s="229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30" t="s">
        <v>16</v>
      </c>
      <c r="E58" s="231"/>
      <c r="F58" s="121">
        <v>136234.76999999999</v>
      </c>
      <c r="I58" s="232" t="s">
        <v>17</v>
      </c>
      <c r="J58" s="233"/>
      <c r="K58" s="234">
        <f>K54+K56</f>
        <v>9305.2099999999336</v>
      </c>
      <c r="L58" s="234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65" t="s">
        <v>31</v>
      </c>
      <c r="C45" s="266"/>
      <c r="D45" s="266"/>
      <c r="E45" s="267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62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63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63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63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63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63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63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64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51"/>
      <c r="C1" s="260" t="s">
        <v>112</v>
      </c>
      <c r="D1" s="261"/>
      <c r="E1" s="261"/>
      <c r="F1" s="261"/>
      <c r="G1" s="261"/>
      <c r="H1" s="261"/>
      <c r="I1" s="261"/>
      <c r="J1" s="261"/>
      <c r="K1" s="261"/>
      <c r="L1" s="261"/>
      <c r="M1" s="261"/>
    </row>
    <row r="2" spans="1:18" ht="16.5" thickBot="1" x14ac:dyDescent="0.3">
      <c r="B2" s="252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3" t="s">
        <v>0</v>
      </c>
      <c r="C3" s="254"/>
      <c r="D3" s="10"/>
      <c r="E3" s="11"/>
      <c r="F3" s="11"/>
      <c r="H3" s="255" t="s">
        <v>18</v>
      </c>
      <c r="I3" s="255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56" t="s">
        <v>2</v>
      </c>
      <c r="F4" s="257"/>
      <c r="H4" s="258" t="s">
        <v>3</v>
      </c>
      <c r="I4" s="259"/>
      <c r="J4" s="17"/>
      <c r="K4" s="18"/>
      <c r="L4" s="19"/>
      <c r="M4" s="159" t="s">
        <v>20</v>
      </c>
      <c r="N4" s="160" t="s">
        <v>29</v>
      </c>
      <c r="P4" s="245" t="s">
        <v>28</v>
      </c>
      <c r="Q4" s="246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47">
        <f>SUM(M5:M38)</f>
        <v>1464441</v>
      </c>
      <c r="N39" s="249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48"/>
      <c r="N40" s="250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5" t="s">
        <v>8</v>
      </c>
      <c r="I52" s="236"/>
      <c r="J52" s="106"/>
      <c r="K52" s="237">
        <f>I50+L50</f>
        <v>69642.26999999999</v>
      </c>
      <c r="L52" s="238"/>
      <c r="M52" s="226">
        <f>N39+M39</f>
        <v>1517935</v>
      </c>
      <c r="N52" s="227"/>
      <c r="P52" s="83"/>
      <c r="Q52" s="9"/>
    </row>
    <row r="53" spans="1:17" ht="15.75" x14ac:dyDescent="0.25">
      <c r="D53" s="239" t="s">
        <v>9</v>
      </c>
      <c r="E53" s="239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40" t="s">
        <v>10</v>
      </c>
      <c r="E54" s="240"/>
      <c r="F54" s="102">
        <v>-1424333.95</v>
      </c>
      <c r="I54" s="241" t="s">
        <v>11</v>
      </c>
      <c r="J54" s="242"/>
      <c r="K54" s="243">
        <f>F56+F57+F58</f>
        <v>222140.17000000004</v>
      </c>
      <c r="L54" s="244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28">
        <f>-C4</f>
        <v>-136234.76999999999</v>
      </c>
      <c r="L56" s="229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30" t="s">
        <v>16</v>
      </c>
      <c r="E58" s="231"/>
      <c r="F58" s="121">
        <v>134848.89000000001</v>
      </c>
      <c r="I58" s="232" t="s">
        <v>17</v>
      </c>
      <c r="J58" s="233"/>
      <c r="K58" s="234">
        <f>K54+K56</f>
        <v>85905.400000000052</v>
      </c>
      <c r="L58" s="234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28" workbookViewId="0">
      <selection activeCell="A28" sqref="A1:XFD104857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51"/>
      <c r="C1" s="260" t="s">
        <v>185</v>
      </c>
      <c r="D1" s="261"/>
      <c r="E1" s="261"/>
      <c r="F1" s="261"/>
      <c r="G1" s="261"/>
      <c r="H1" s="261"/>
      <c r="I1" s="261"/>
      <c r="J1" s="261"/>
      <c r="K1" s="261"/>
      <c r="L1" s="261"/>
      <c r="M1" s="261"/>
    </row>
    <row r="2" spans="1:18" ht="16.5" thickBot="1" x14ac:dyDescent="0.3">
      <c r="B2" s="252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3" t="s">
        <v>0</v>
      </c>
      <c r="C3" s="254"/>
      <c r="D3" s="10"/>
      <c r="E3" s="11"/>
      <c r="F3" s="11"/>
      <c r="H3" s="255" t="s">
        <v>18</v>
      </c>
      <c r="I3" s="255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56" t="s">
        <v>2</v>
      </c>
      <c r="F4" s="257"/>
      <c r="H4" s="258" t="s">
        <v>3</v>
      </c>
      <c r="I4" s="259"/>
      <c r="J4" s="17"/>
      <c r="K4" s="18"/>
      <c r="L4" s="19"/>
      <c r="M4" s="159" t="s">
        <v>20</v>
      </c>
      <c r="N4" s="160" t="s">
        <v>29</v>
      </c>
      <c r="P4" s="245" t="s">
        <v>28</v>
      </c>
      <c r="Q4" s="246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47">
        <f>SUM(M5:M39)</f>
        <v>1982944.5</v>
      </c>
      <c r="N40" s="249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48"/>
      <c r="N41" s="250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35" t="s">
        <v>8</v>
      </c>
      <c r="I53" s="236"/>
      <c r="J53" s="106"/>
      <c r="K53" s="237">
        <f>I51+L51</f>
        <v>104139.16999999998</v>
      </c>
      <c r="L53" s="238"/>
      <c r="M53" s="226">
        <f>N40+M40</f>
        <v>2044992.5</v>
      </c>
      <c r="N53" s="227"/>
      <c r="P53" s="83"/>
      <c r="Q53" s="9"/>
    </row>
    <row r="54" spans="1:17" ht="15.75" x14ac:dyDescent="0.25">
      <c r="D54" s="239" t="s">
        <v>9</v>
      </c>
      <c r="E54" s="239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40" t="s">
        <v>10</v>
      </c>
      <c r="E55" s="240"/>
      <c r="F55" s="102">
        <v>-2026393.17</v>
      </c>
      <c r="I55" s="241" t="s">
        <v>11</v>
      </c>
      <c r="J55" s="242"/>
      <c r="K55" s="243">
        <f>F57+F58+F59</f>
        <v>178711.56000000014</v>
      </c>
      <c r="L55" s="244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28">
        <f>-C4</f>
        <v>-134848.89000000001</v>
      </c>
      <c r="L57" s="229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30" t="s">
        <v>16</v>
      </c>
      <c r="E59" s="231"/>
      <c r="F59" s="121">
        <v>192529.4</v>
      </c>
      <c r="I59" s="232" t="s">
        <v>17</v>
      </c>
      <c r="J59" s="233"/>
      <c r="K59" s="234">
        <f>K55+K57</f>
        <v>43862.670000000129</v>
      </c>
      <c r="L59" s="234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0" workbookViewId="0">
      <selection activeCell="D52" sqref="D52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44">
        <v>44503</v>
      </c>
      <c r="B50" s="142" t="s">
        <v>253</v>
      </c>
      <c r="C50" s="79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44">
        <v>44503</v>
      </c>
      <c r="B51" s="142" t="s">
        <v>254</v>
      </c>
      <c r="C51" s="79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79">
        <v>0</v>
      </c>
      <c r="D52" s="144"/>
      <c r="E52" s="79"/>
      <c r="F52" s="145">
        <f t="shared" si="0"/>
        <v>90153.1</v>
      </c>
    </row>
    <row r="53" spans="1:6" ht="15.75" x14ac:dyDescent="0.25">
      <c r="A53" s="144">
        <v>44504</v>
      </c>
      <c r="B53" s="142" t="s">
        <v>256</v>
      </c>
      <c r="C53" s="79">
        <v>2750</v>
      </c>
      <c r="D53" s="144"/>
      <c r="E53" s="79"/>
      <c r="F53" s="145">
        <f t="shared" si="0"/>
        <v>92903.1</v>
      </c>
    </row>
    <row r="54" spans="1:6" ht="15.75" x14ac:dyDescent="0.25">
      <c r="A54" s="141">
        <v>44504</v>
      </c>
      <c r="B54" s="142" t="s">
        <v>257</v>
      </c>
      <c r="C54" s="79">
        <v>5694</v>
      </c>
      <c r="D54" s="144"/>
      <c r="E54" s="79"/>
      <c r="F54" s="145">
        <f t="shared" si="0"/>
        <v>98597.1</v>
      </c>
    </row>
    <row r="55" spans="1:6" ht="15.75" x14ac:dyDescent="0.25">
      <c r="A55" s="141">
        <v>44505</v>
      </c>
      <c r="B55" s="142" t="s">
        <v>258</v>
      </c>
      <c r="C55" s="79">
        <v>97618</v>
      </c>
      <c r="D55" s="144"/>
      <c r="E55" s="79"/>
      <c r="F55" s="145">
        <f t="shared" si="0"/>
        <v>196215.1</v>
      </c>
    </row>
    <row r="56" spans="1:6" ht="15.75" x14ac:dyDescent="0.25">
      <c r="A56" s="141">
        <v>44505</v>
      </c>
      <c r="B56" s="142" t="s">
        <v>259</v>
      </c>
      <c r="C56" s="79">
        <v>6914</v>
      </c>
      <c r="D56" s="144"/>
      <c r="E56" s="79"/>
      <c r="F56" s="145">
        <f t="shared" si="0"/>
        <v>203129.1</v>
      </c>
    </row>
    <row r="57" spans="1:6" ht="15.75" x14ac:dyDescent="0.25">
      <c r="A57" s="144">
        <v>44506</v>
      </c>
      <c r="B57" s="142" t="s">
        <v>260</v>
      </c>
      <c r="C57" s="79">
        <v>96936.9</v>
      </c>
      <c r="D57" s="144"/>
      <c r="E57" s="79"/>
      <c r="F57" s="145">
        <f t="shared" si="0"/>
        <v>300066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306643.20000000001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>
        <v>44512</v>
      </c>
      <c r="E59" s="79">
        <v>307249.2</v>
      </c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2021287.17</v>
      </c>
      <c r="D98" s="103"/>
      <c r="E98" s="3">
        <f>SUM(E3:E97)</f>
        <v>2021287.17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abSelected="1" topLeftCell="A31" workbookViewId="0">
      <selection activeCell="C61" sqref="C6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51"/>
      <c r="C1" s="260" t="s">
        <v>266</v>
      </c>
      <c r="D1" s="261"/>
      <c r="E1" s="261"/>
      <c r="F1" s="261"/>
      <c r="G1" s="261"/>
      <c r="H1" s="261"/>
      <c r="I1" s="261"/>
      <c r="J1" s="261"/>
      <c r="K1" s="261"/>
      <c r="L1" s="261"/>
      <c r="M1" s="261"/>
    </row>
    <row r="2" spans="1:18" ht="16.5" thickBot="1" x14ac:dyDescent="0.3">
      <c r="B2" s="252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3" t="s">
        <v>0</v>
      </c>
      <c r="C3" s="254"/>
      <c r="D3" s="10"/>
      <c r="E3" s="11"/>
      <c r="F3" s="11"/>
      <c r="H3" s="255" t="s">
        <v>18</v>
      </c>
      <c r="I3" s="255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56" t="s">
        <v>2</v>
      </c>
      <c r="F4" s="257"/>
      <c r="H4" s="258" t="s">
        <v>3</v>
      </c>
      <c r="I4" s="259"/>
      <c r="J4" s="17"/>
      <c r="K4" s="18"/>
      <c r="L4" s="19"/>
      <c r="M4" s="159" t="s">
        <v>20</v>
      </c>
      <c r="N4" s="160" t="s">
        <v>29</v>
      </c>
      <c r="P4" s="245" t="s">
        <v>28</v>
      </c>
      <c r="Q4" s="246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>
        <v>0</v>
      </c>
      <c r="D20" s="31"/>
      <c r="E20" s="24">
        <v>44523</v>
      </c>
      <c r="F20" s="25">
        <v>38803</v>
      </c>
      <c r="G20" s="26"/>
      <c r="H20" s="32">
        <v>44523</v>
      </c>
      <c r="I20" s="28">
        <v>15</v>
      </c>
      <c r="J20" s="33"/>
      <c r="K20" s="50"/>
      <c r="L20" s="43"/>
      <c r="M20" s="138">
        <f>20000+18790</f>
        <v>38790</v>
      </c>
      <c r="N20" s="30">
        <v>0</v>
      </c>
      <c r="P20" s="83">
        <f t="shared" si="0"/>
        <v>38805</v>
      </c>
      <c r="Q20" s="9">
        <f t="shared" si="1"/>
        <v>2</v>
      </c>
      <c r="R20" s="26"/>
    </row>
    <row r="21" spans="1:19" ht="18" thickBot="1" x14ac:dyDescent="0.35">
      <c r="A21" s="20"/>
      <c r="B21" s="21">
        <v>44524</v>
      </c>
      <c r="C21" s="22">
        <v>4880</v>
      </c>
      <c r="D21" s="31" t="s">
        <v>267</v>
      </c>
      <c r="E21" s="24">
        <v>44524</v>
      </c>
      <c r="F21" s="25">
        <v>41176</v>
      </c>
      <c r="G21" s="26"/>
      <c r="H21" s="32">
        <v>44524</v>
      </c>
      <c r="I21" s="28">
        <v>35</v>
      </c>
      <c r="J21" s="33"/>
      <c r="K21" s="177"/>
      <c r="L21" s="43"/>
      <c r="M21" s="138">
        <f>20000+16260</f>
        <v>36260</v>
      </c>
      <c r="N21" s="30">
        <v>0</v>
      </c>
      <c r="P21" s="83">
        <f t="shared" si="0"/>
        <v>41175</v>
      </c>
      <c r="Q21" s="217">
        <f t="shared" si="1"/>
        <v>-1</v>
      </c>
      <c r="R21" s="26"/>
    </row>
    <row r="22" spans="1:19" ht="18" thickBot="1" x14ac:dyDescent="0.35">
      <c r="A22" s="20"/>
      <c r="B22" s="21">
        <v>44525</v>
      </c>
      <c r="C22" s="22">
        <v>0</v>
      </c>
      <c r="D22" s="31"/>
      <c r="E22" s="24">
        <v>44525</v>
      </c>
      <c r="F22" s="25">
        <v>62185</v>
      </c>
      <c r="G22" s="26"/>
      <c r="H22" s="32">
        <v>44525</v>
      </c>
      <c r="I22" s="28">
        <v>15</v>
      </c>
      <c r="J22" s="33"/>
      <c r="K22" s="51"/>
      <c r="L22" s="52"/>
      <c r="M22" s="138">
        <f>25000+37170</f>
        <v>62170</v>
      </c>
      <c r="N22" s="30">
        <v>0</v>
      </c>
      <c r="P22" s="83">
        <f t="shared" si="0"/>
        <v>62185</v>
      </c>
      <c r="Q22" s="136">
        <f t="shared" si="1"/>
        <v>0</v>
      </c>
      <c r="R22" s="26"/>
    </row>
    <row r="23" spans="1:19" ht="18" thickBot="1" x14ac:dyDescent="0.35">
      <c r="A23" s="20"/>
      <c r="B23" s="21">
        <v>44526</v>
      </c>
      <c r="C23" s="22">
        <v>11</v>
      </c>
      <c r="D23" s="31" t="s">
        <v>293</v>
      </c>
      <c r="E23" s="24">
        <v>44526</v>
      </c>
      <c r="F23" s="25">
        <v>76130</v>
      </c>
      <c r="G23" s="26"/>
      <c r="H23" s="32">
        <v>44526</v>
      </c>
      <c r="I23" s="28">
        <v>68</v>
      </c>
      <c r="J23" s="53"/>
      <c r="K23" s="54"/>
      <c r="L23" s="43"/>
      <c r="M23" s="138">
        <f>40000+35720</f>
        <v>75720</v>
      </c>
      <c r="N23" s="30">
        <v>325</v>
      </c>
      <c r="P23" s="83">
        <f t="shared" si="0"/>
        <v>76124</v>
      </c>
      <c r="Q23" s="217">
        <f t="shared" si="1"/>
        <v>-6</v>
      </c>
      <c r="R23" s="26"/>
    </row>
    <row r="24" spans="1:19" ht="18" thickBot="1" x14ac:dyDescent="0.35">
      <c r="A24" s="20"/>
      <c r="B24" s="21">
        <v>44527</v>
      </c>
      <c r="C24" s="22">
        <v>2932</v>
      </c>
      <c r="D24" s="31" t="s">
        <v>294</v>
      </c>
      <c r="E24" s="24">
        <v>44527</v>
      </c>
      <c r="F24" s="25">
        <v>81104</v>
      </c>
      <c r="G24" s="26"/>
      <c r="H24" s="32">
        <v>44527</v>
      </c>
      <c r="I24" s="28">
        <v>64</v>
      </c>
      <c r="J24" s="55">
        <v>44527</v>
      </c>
      <c r="K24" s="56" t="s">
        <v>295</v>
      </c>
      <c r="L24" s="57">
        <v>11641.34</v>
      </c>
      <c r="M24" s="138">
        <f>25000+32590</f>
        <v>57590</v>
      </c>
      <c r="N24" s="30">
        <v>8884</v>
      </c>
      <c r="P24" s="83">
        <f t="shared" si="0"/>
        <v>81111.34</v>
      </c>
      <c r="Q24" s="136">
        <f t="shared" si="1"/>
        <v>7.3399999999965075</v>
      </c>
      <c r="R24" s="26"/>
    </row>
    <row r="25" spans="1:19" ht="18" thickBot="1" x14ac:dyDescent="0.35">
      <c r="A25" s="20"/>
      <c r="B25" s="21">
        <v>44528</v>
      </c>
      <c r="C25" s="22">
        <v>0</v>
      </c>
      <c r="D25" s="31"/>
      <c r="E25" s="24">
        <v>44528</v>
      </c>
      <c r="F25" s="25">
        <v>114169</v>
      </c>
      <c r="G25" s="26"/>
      <c r="H25" s="32">
        <v>44528</v>
      </c>
      <c r="I25" s="28">
        <v>0</v>
      </c>
      <c r="J25" s="58"/>
      <c r="K25" s="59"/>
      <c r="L25" s="60"/>
      <c r="M25" s="138">
        <f>100000+14124</f>
        <v>114124</v>
      </c>
      <c r="N25" s="30">
        <v>45</v>
      </c>
      <c r="O25" t="s">
        <v>4</v>
      </c>
      <c r="P25" s="83">
        <f t="shared" si="0"/>
        <v>114169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>
        <v>0</v>
      </c>
      <c r="D26" s="31"/>
      <c r="E26" s="24">
        <v>44529</v>
      </c>
      <c r="F26" s="25">
        <v>57148</v>
      </c>
      <c r="G26" s="26"/>
      <c r="H26" s="32">
        <v>44529</v>
      </c>
      <c r="I26" s="28">
        <v>43</v>
      </c>
      <c r="J26" s="33"/>
      <c r="K26" s="56"/>
      <c r="L26" s="43"/>
      <c r="M26" s="138">
        <f>24705+32400</f>
        <v>57105</v>
      </c>
      <c r="N26" s="30">
        <v>0</v>
      </c>
      <c r="P26" s="83">
        <f t="shared" si="0"/>
        <v>57148</v>
      </c>
      <c r="Q26" s="136">
        <f t="shared" si="1"/>
        <v>0</v>
      </c>
      <c r="R26" s="51"/>
    </row>
    <row r="27" spans="1:19" ht="18" thickBot="1" x14ac:dyDescent="0.35">
      <c r="A27" s="20"/>
      <c r="B27" s="21">
        <v>44530</v>
      </c>
      <c r="C27" s="22">
        <v>0</v>
      </c>
      <c r="D27" s="38"/>
      <c r="E27" s="24">
        <v>44530</v>
      </c>
      <c r="F27" s="25">
        <v>60332</v>
      </c>
      <c r="G27" s="26"/>
      <c r="H27" s="32">
        <v>44530</v>
      </c>
      <c r="I27" s="28">
        <v>3010</v>
      </c>
      <c r="J27" s="61"/>
      <c r="K27" s="62"/>
      <c r="L27" s="60"/>
      <c r="M27" s="138">
        <f>20000+37065</f>
        <v>57065</v>
      </c>
      <c r="N27" s="30">
        <v>257</v>
      </c>
      <c r="P27" s="83">
        <f t="shared" si="0"/>
        <v>60332</v>
      </c>
      <c r="Q27" s="136">
        <f t="shared" si="1"/>
        <v>0</v>
      </c>
      <c r="R27" s="26"/>
    </row>
    <row r="28" spans="1:19" ht="18" thickBot="1" x14ac:dyDescent="0.35">
      <c r="A28" s="20"/>
      <c r="B28" s="21">
        <v>44531</v>
      </c>
      <c r="C28" s="22">
        <v>0</v>
      </c>
      <c r="D28" s="38"/>
      <c r="E28" s="24">
        <v>44531</v>
      </c>
      <c r="F28" s="25">
        <v>56883</v>
      </c>
      <c r="G28" s="26"/>
      <c r="H28" s="32">
        <v>44531</v>
      </c>
      <c r="I28" s="28">
        <v>440</v>
      </c>
      <c r="J28" s="63"/>
      <c r="K28" s="34"/>
      <c r="L28" s="60"/>
      <c r="M28" s="138">
        <f>25000+31450</f>
        <v>56450</v>
      </c>
      <c r="N28" s="30">
        <v>0</v>
      </c>
      <c r="P28" s="83">
        <f t="shared" si="0"/>
        <v>56890</v>
      </c>
      <c r="Q28" s="136">
        <f t="shared" si="1"/>
        <v>7</v>
      </c>
      <c r="R28" s="26"/>
    </row>
    <row r="29" spans="1:19" ht="18" thickBot="1" x14ac:dyDescent="0.35">
      <c r="A29" s="20"/>
      <c r="B29" s="21">
        <v>44532</v>
      </c>
      <c r="C29" s="22">
        <v>0</v>
      </c>
      <c r="D29" s="64"/>
      <c r="E29" s="24">
        <v>44532</v>
      </c>
      <c r="F29" s="25">
        <v>57610</v>
      </c>
      <c r="G29" s="26"/>
      <c r="H29" s="32">
        <v>44532</v>
      </c>
      <c r="I29" s="28">
        <v>15</v>
      </c>
      <c r="J29" s="65"/>
      <c r="K29" s="66"/>
      <c r="L29" s="60"/>
      <c r="M29" s="138">
        <f>15000+42590</f>
        <v>57590</v>
      </c>
      <c r="N29" s="30">
        <v>0</v>
      </c>
      <c r="P29" s="83">
        <f t="shared" si="0"/>
        <v>57605</v>
      </c>
      <c r="Q29" s="136">
        <f t="shared" si="1"/>
        <v>-5</v>
      </c>
      <c r="R29" s="26"/>
    </row>
    <row r="30" spans="1:19" ht="18" thickBot="1" x14ac:dyDescent="0.35">
      <c r="A30" s="20"/>
      <c r="B30" s="21">
        <v>44533</v>
      </c>
      <c r="C30" s="22">
        <v>10946</v>
      </c>
      <c r="D30" s="64" t="s">
        <v>296</v>
      </c>
      <c r="E30" s="24">
        <v>44533</v>
      </c>
      <c r="F30" s="25">
        <v>96473</v>
      </c>
      <c r="G30" s="26"/>
      <c r="H30" s="32">
        <v>44533</v>
      </c>
      <c r="I30" s="28">
        <v>68</v>
      </c>
      <c r="J30" s="67"/>
      <c r="K30" s="68"/>
      <c r="L30" s="69"/>
      <c r="M30" s="138">
        <f>30000+55460</f>
        <v>85460</v>
      </c>
      <c r="N30" s="30">
        <v>0</v>
      </c>
      <c r="P30" s="83">
        <f t="shared" si="0"/>
        <v>96474</v>
      </c>
      <c r="Q30" s="9">
        <f t="shared" si="1"/>
        <v>1</v>
      </c>
      <c r="R30" s="26"/>
    </row>
    <row r="31" spans="1:19" ht="18" thickBot="1" x14ac:dyDescent="0.35">
      <c r="A31" s="20"/>
      <c r="B31" s="21">
        <v>44534</v>
      </c>
      <c r="C31" s="22">
        <v>5370</v>
      </c>
      <c r="D31" s="70" t="s">
        <v>297</v>
      </c>
      <c r="E31" s="24">
        <v>44534</v>
      </c>
      <c r="F31" s="25">
        <v>89958</v>
      </c>
      <c r="G31" s="26"/>
      <c r="H31" s="32">
        <v>44534</v>
      </c>
      <c r="I31" s="28">
        <v>30</v>
      </c>
      <c r="J31" s="67">
        <v>44534</v>
      </c>
      <c r="K31" s="71" t="s">
        <v>298</v>
      </c>
      <c r="L31" s="72">
        <v>9900</v>
      </c>
      <c r="M31" s="138">
        <f>35000+32120</f>
        <v>67120</v>
      </c>
      <c r="N31" s="30">
        <v>7539</v>
      </c>
      <c r="P31" s="83">
        <f t="shared" si="0"/>
        <v>89959</v>
      </c>
      <c r="Q31" s="9">
        <f t="shared" si="1"/>
        <v>1</v>
      </c>
      <c r="R31" s="26"/>
    </row>
    <row r="32" spans="1:19" ht="18" thickBot="1" x14ac:dyDescent="0.35">
      <c r="A32" s="20"/>
      <c r="B32" s="21">
        <v>44535</v>
      </c>
      <c r="C32" s="22">
        <v>0</v>
      </c>
      <c r="D32" s="73"/>
      <c r="E32" s="24">
        <v>44535</v>
      </c>
      <c r="F32" s="25">
        <v>127971</v>
      </c>
      <c r="G32" s="26"/>
      <c r="H32" s="32">
        <v>44535</v>
      </c>
      <c r="I32" s="28">
        <v>10</v>
      </c>
      <c r="J32" s="67"/>
      <c r="K32" s="68"/>
      <c r="L32" s="69"/>
      <c r="M32" s="138">
        <f>60000+50000+17482</f>
        <v>127482</v>
      </c>
      <c r="N32" s="30">
        <v>479</v>
      </c>
      <c r="P32" s="83">
        <f t="shared" si="0"/>
        <v>127971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47">
        <f>SUM(M5:M39)</f>
        <v>1799884</v>
      </c>
      <c r="N40" s="249">
        <f>SUM(N5:N39)</f>
        <v>38112</v>
      </c>
      <c r="P40" s="83">
        <f>SUM(P5:P39)</f>
        <v>1956519.68</v>
      </c>
      <c r="Q40" s="222">
        <f>SUM(Q5:Q38)</f>
        <v>8005.679999999993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48"/>
      <c r="N41" s="250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62023</v>
      </c>
      <c r="D51" s="94"/>
      <c r="E51" s="95" t="s">
        <v>5</v>
      </c>
      <c r="F51" s="96">
        <f>SUM(F5:F50)</f>
        <v>1948514</v>
      </c>
      <c r="G51" s="94"/>
      <c r="H51" s="97" t="s">
        <v>6</v>
      </c>
      <c r="I51" s="98">
        <f>SUM(I5:I50)</f>
        <v>9518</v>
      </c>
      <c r="J51" s="99"/>
      <c r="K51" s="100" t="s">
        <v>7</v>
      </c>
      <c r="L51" s="101">
        <f>SUM(L5:L50)</f>
        <v>46982.68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35" t="s">
        <v>8</v>
      </c>
      <c r="I53" s="236"/>
      <c r="J53" s="106"/>
      <c r="K53" s="237">
        <f>I51+L51</f>
        <v>56500.68</v>
      </c>
      <c r="L53" s="238"/>
      <c r="M53" s="226">
        <f>N40+M40</f>
        <v>1837996</v>
      </c>
      <c r="N53" s="227"/>
      <c r="P53" s="83"/>
      <c r="Q53" s="9"/>
    </row>
    <row r="54" spans="1:17" ht="15.75" x14ac:dyDescent="0.25">
      <c r="D54" s="239" t="s">
        <v>9</v>
      </c>
      <c r="E54" s="239"/>
      <c r="F54" s="107">
        <f>F51-K53-C51</f>
        <v>1829990.32</v>
      </c>
      <c r="I54" s="108"/>
      <c r="J54" s="109"/>
      <c r="P54" s="83"/>
      <c r="Q54" s="9"/>
    </row>
    <row r="55" spans="1:17" ht="18.75" x14ac:dyDescent="0.3">
      <c r="D55" s="240" t="s">
        <v>10</v>
      </c>
      <c r="E55" s="240"/>
      <c r="F55" s="102">
        <v>-1751881.55</v>
      </c>
      <c r="I55" s="241" t="s">
        <v>11</v>
      </c>
      <c r="J55" s="242"/>
      <c r="K55" s="243">
        <f>F57+F58+F59</f>
        <v>86914.770000000019</v>
      </c>
      <c r="L55" s="244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78108.770000000019</v>
      </c>
      <c r="H57" s="20"/>
      <c r="I57" s="116" t="s">
        <v>13</v>
      </c>
      <c r="J57" s="117"/>
      <c r="K57" s="228">
        <f>-C4</f>
        <v>-192529.4</v>
      </c>
      <c r="L57" s="229"/>
    </row>
    <row r="58" spans="1:17" ht="16.5" thickBot="1" x14ac:dyDescent="0.3">
      <c r="D58" s="118" t="s">
        <v>14</v>
      </c>
      <c r="E58" s="104" t="s">
        <v>15</v>
      </c>
      <c r="F58" s="119">
        <v>8806</v>
      </c>
    </row>
    <row r="59" spans="1:17" ht="20.25" thickTop="1" thickBot="1" x14ac:dyDescent="0.35">
      <c r="C59" s="120"/>
      <c r="D59" s="230" t="s">
        <v>16</v>
      </c>
      <c r="E59" s="231"/>
      <c r="F59" s="121">
        <v>0</v>
      </c>
      <c r="I59" s="232" t="s">
        <v>17</v>
      </c>
      <c r="J59" s="233"/>
      <c r="K59" s="234">
        <f>K55+K57</f>
        <v>-105614.62999999998</v>
      </c>
      <c r="L59" s="234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5"/>
  <sheetViews>
    <sheetView topLeftCell="A40" workbookViewId="0">
      <selection activeCell="B100" sqref="B100:B101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68" t="s">
        <v>21</v>
      </c>
      <c r="B1" s="269"/>
      <c r="C1" s="270"/>
      <c r="D1" s="269"/>
      <c r="E1" s="270"/>
      <c r="F1" s="271" t="s">
        <v>27</v>
      </c>
    </row>
    <row r="2" spans="1:7" ht="16.5" thickBot="1" x14ac:dyDescent="0.3">
      <c r="A2" s="224" t="s">
        <v>22</v>
      </c>
      <c r="B2" s="225" t="s">
        <v>23</v>
      </c>
      <c r="C2" s="273" t="s">
        <v>24</v>
      </c>
      <c r="D2" s="225" t="s">
        <v>25</v>
      </c>
      <c r="E2" s="273" t="s">
        <v>26</v>
      </c>
      <c r="F2" s="274" t="s">
        <v>24</v>
      </c>
    </row>
    <row r="3" spans="1:7" ht="18.75" x14ac:dyDescent="0.3">
      <c r="A3" s="272">
        <v>44507</v>
      </c>
      <c r="B3" s="201" t="s">
        <v>255</v>
      </c>
      <c r="C3" s="202">
        <v>5106</v>
      </c>
      <c r="D3" s="201"/>
      <c r="E3" s="202"/>
      <c r="F3" s="143">
        <f>C3-E3</f>
        <v>5106</v>
      </c>
    </row>
    <row r="4" spans="1:7" ht="18.75" x14ac:dyDescent="0.3">
      <c r="A4" s="141">
        <v>44508</v>
      </c>
      <c r="B4" s="179" t="s">
        <v>279</v>
      </c>
      <c r="C4" s="79">
        <v>21631.48</v>
      </c>
      <c r="D4" s="203"/>
      <c r="E4" s="79"/>
      <c r="F4" s="143">
        <f>C4-E4+F3</f>
        <v>26737.48</v>
      </c>
    </row>
    <row r="5" spans="1:7" ht="18.75" x14ac:dyDescent="0.3">
      <c r="A5" s="141">
        <v>44510</v>
      </c>
      <c r="B5" s="179" t="s">
        <v>280</v>
      </c>
      <c r="C5" s="79">
        <v>95563.8</v>
      </c>
      <c r="D5" s="203"/>
      <c r="E5" s="79"/>
      <c r="F5" s="145">
        <f>F4+C5-E5</f>
        <v>122301.28</v>
      </c>
      <c r="G5" s="146"/>
    </row>
    <row r="6" spans="1:7" ht="15.75" x14ac:dyDescent="0.25">
      <c r="A6" s="141">
        <v>44510</v>
      </c>
      <c r="B6" s="179" t="s">
        <v>281</v>
      </c>
      <c r="C6" s="79">
        <v>23572.27</v>
      </c>
      <c r="D6" s="221">
        <v>44481</v>
      </c>
      <c r="E6" s="79">
        <v>140767.54999999999</v>
      </c>
      <c r="F6" s="145">
        <f t="shared" ref="F6:F69" si="0">F5+C6-E6</f>
        <v>5106</v>
      </c>
    </row>
    <row r="7" spans="1:7" ht="15.75" x14ac:dyDescent="0.25">
      <c r="A7" s="141">
        <v>44510</v>
      </c>
      <c r="B7" s="179" t="s">
        <v>282</v>
      </c>
      <c r="C7" s="79">
        <v>504</v>
      </c>
      <c r="D7" s="203"/>
      <c r="E7" s="79"/>
      <c r="F7" s="145">
        <f>F6+C7-E7</f>
        <v>5610</v>
      </c>
    </row>
    <row r="8" spans="1:7" ht="15.75" x14ac:dyDescent="0.25">
      <c r="A8" s="141">
        <v>44511</v>
      </c>
      <c r="B8" s="179" t="s">
        <v>283</v>
      </c>
      <c r="C8" s="79">
        <v>40140.839999999997</v>
      </c>
      <c r="D8" s="203"/>
      <c r="E8" s="79"/>
      <c r="F8" s="145">
        <f>F7+C8-E8</f>
        <v>45750.84</v>
      </c>
    </row>
    <row r="9" spans="1:7" ht="15.75" x14ac:dyDescent="0.25">
      <c r="A9" s="141">
        <v>44513</v>
      </c>
      <c r="B9" s="179" t="s">
        <v>284</v>
      </c>
      <c r="C9" s="79">
        <v>123754.4</v>
      </c>
      <c r="D9" s="203"/>
      <c r="E9" s="79"/>
      <c r="F9" s="145">
        <f>F8+C9-E9</f>
        <v>169505.24</v>
      </c>
    </row>
    <row r="10" spans="1:7" ht="15.75" x14ac:dyDescent="0.25">
      <c r="A10" s="141">
        <v>44513</v>
      </c>
      <c r="B10" s="179" t="s">
        <v>285</v>
      </c>
      <c r="C10" s="79">
        <v>27945.79</v>
      </c>
      <c r="D10" s="203"/>
      <c r="E10" s="79"/>
      <c r="F10" s="145">
        <f t="shared" ref="F10:F73" si="1">F9+C10-E10</f>
        <v>197451.03</v>
      </c>
    </row>
    <row r="11" spans="1:7" ht="18.75" x14ac:dyDescent="0.3">
      <c r="A11" s="141">
        <v>44513</v>
      </c>
      <c r="B11" s="179" t="s">
        <v>286</v>
      </c>
      <c r="C11" s="79">
        <v>4108</v>
      </c>
      <c r="D11" s="203"/>
      <c r="E11" s="79"/>
      <c r="F11" s="145">
        <f t="shared" si="1"/>
        <v>201559.03</v>
      </c>
      <c r="G11" s="146"/>
    </row>
    <row r="12" spans="1:7" ht="15.75" x14ac:dyDescent="0.25">
      <c r="A12" s="141">
        <v>44513</v>
      </c>
      <c r="B12" s="142" t="s">
        <v>287</v>
      </c>
      <c r="C12" s="79">
        <v>20972</v>
      </c>
      <c r="D12" s="144"/>
      <c r="E12" s="79"/>
      <c r="F12" s="145">
        <f t="shared" si="1"/>
        <v>222531.03</v>
      </c>
    </row>
    <row r="13" spans="1:7" ht="15.75" x14ac:dyDescent="0.25">
      <c r="A13" s="144">
        <v>44515</v>
      </c>
      <c r="B13" s="142" t="s">
        <v>288</v>
      </c>
      <c r="C13" s="79">
        <v>41874.6</v>
      </c>
      <c r="D13" s="144"/>
      <c r="E13" s="79"/>
      <c r="F13" s="145">
        <f t="shared" si="1"/>
        <v>264405.63</v>
      </c>
    </row>
    <row r="14" spans="1:7" ht="15.75" x14ac:dyDescent="0.25">
      <c r="A14" s="144">
        <v>15111</v>
      </c>
      <c r="B14" s="142" t="s">
        <v>289</v>
      </c>
      <c r="C14" s="79">
        <v>10480.799999999999</v>
      </c>
      <c r="D14" s="144"/>
      <c r="E14" s="79"/>
      <c r="F14" s="145">
        <f t="shared" si="1"/>
        <v>274886.43</v>
      </c>
    </row>
    <row r="15" spans="1:7" ht="15.75" x14ac:dyDescent="0.25">
      <c r="A15" s="144">
        <v>44516</v>
      </c>
      <c r="B15" s="142" t="s">
        <v>290</v>
      </c>
      <c r="C15" s="79">
        <v>3918.4</v>
      </c>
      <c r="D15" s="144"/>
      <c r="E15" s="79"/>
      <c r="F15" s="145">
        <f t="shared" si="1"/>
        <v>278804.83</v>
      </c>
    </row>
    <row r="16" spans="1:7" ht="15.75" x14ac:dyDescent="0.25">
      <c r="A16" s="144">
        <v>44516</v>
      </c>
      <c r="B16" s="142" t="s">
        <v>291</v>
      </c>
      <c r="C16" s="79">
        <v>107092.1</v>
      </c>
      <c r="D16" s="144"/>
      <c r="E16" s="79"/>
      <c r="F16" s="145">
        <f t="shared" si="1"/>
        <v>385896.93000000005</v>
      </c>
    </row>
    <row r="17" spans="1:7" ht="15.75" x14ac:dyDescent="0.25">
      <c r="A17" s="144">
        <v>44517</v>
      </c>
      <c r="B17" s="142" t="s">
        <v>292</v>
      </c>
      <c r="C17" s="79">
        <v>84186.4</v>
      </c>
      <c r="D17" s="144">
        <v>44519</v>
      </c>
      <c r="E17" s="79">
        <v>385896.93</v>
      </c>
      <c r="F17" s="145">
        <f t="shared" si="1"/>
        <v>84186.400000000081</v>
      </c>
    </row>
    <row r="18" spans="1:7" ht="15.75" x14ac:dyDescent="0.25">
      <c r="A18" s="144">
        <v>44518</v>
      </c>
      <c r="B18" s="142" t="s">
        <v>299</v>
      </c>
      <c r="C18" s="79">
        <v>54533.45</v>
      </c>
      <c r="D18" s="144"/>
      <c r="E18" s="79"/>
      <c r="F18" s="145">
        <f t="shared" si="1"/>
        <v>138719.85000000009</v>
      </c>
    </row>
    <row r="19" spans="1:7" ht="15.75" x14ac:dyDescent="0.25">
      <c r="A19" s="144">
        <v>44518</v>
      </c>
      <c r="B19" s="142" t="s">
        <v>300</v>
      </c>
      <c r="C19" s="79">
        <v>7216.2</v>
      </c>
      <c r="D19" s="144"/>
      <c r="E19" s="79"/>
      <c r="F19" s="145">
        <f t="shared" si="1"/>
        <v>145936.0500000001</v>
      </c>
    </row>
    <row r="20" spans="1:7" ht="15.75" x14ac:dyDescent="0.25">
      <c r="A20" s="144">
        <v>44519</v>
      </c>
      <c r="B20" s="142" t="s">
        <v>301</v>
      </c>
      <c r="C20" s="79">
        <v>62008.36</v>
      </c>
      <c r="D20" s="144"/>
      <c r="E20" s="79"/>
      <c r="F20" s="145">
        <f t="shared" si="1"/>
        <v>207944.41000000009</v>
      </c>
    </row>
    <row r="21" spans="1:7" ht="15.75" x14ac:dyDescent="0.25">
      <c r="A21" s="144">
        <v>44519</v>
      </c>
      <c r="B21" s="142" t="s">
        <v>302</v>
      </c>
      <c r="C21" s="79">
        <v>10455</v>
      </c>
      <c r="D21" s="144"/>
      <c r="E21" s="79"/>
      <c r="F21" s="145">
        <f t="shared" si="1"/>
        <v>218399.41000000009</v>
      </c>
    </row>
    <row r="22" spans="1:7" ht="15.75" x14ac:dyDescent="0.25">
      <c r="A22" s="144">
        <v>44519</v>
      </c>
      <c r="B22" s="142" t="s">
        <v>303</v>
      </c>
      <c r="C22" s="79">
        <v>34732.5</v>
      </c>
      <c r="D22" s="144"/>
      <c r="E22" s="79"/>
      <c r="F22" s="145">
        <f t="shared" si="1"/>
        <v>253131.91000000009</v>
      </c>
    </row>
    <row r="23" spans="1:7" ht="18.75" x14ac:dyDescent="0.3">
      <c r="A23" s="144">
        <v>44520</v>
      </c>
      <c r="B23" s="142" t="s">
        <v>304</v>
      </c>
      <c r="C23" s="79">
        <v>71484.81</v>
      </c>
      <c r="D23" s="144"/>
      <c r="E23" s="79"/>
      <c r="F23" s="145">
        <f t="shared" si="1"/>
        <v>324616.72000000009</v>
      </c>
      <c r="G23" s="146"/>
    </row>
    <row r="24" spans="1:7" ht="15.75" x14ac:dyDescent="0.25">
      <c r="A24" s="144">
        <v>44522</v>
      </c>
      <c r="B24" s="142" t="s">
        <v>305</v>
      </c>
      <c r="C24" s="79">
        <v>29617.200000000001</v>
      </c>
      <c r="D24" s="144"/>
      <c r="E24" s="79"/>
      <c r="F24" s="145">
        <f t="shared" si="1"/>
        <v>354233.9200000001</v>
      </c>
    </row>
    <row r="25" spans="1:7" ht="15.75" x14ac:dyDescent="0.25">
      <c r="A25" s="144">
        <v>44523</v>
      </c>
      <c r="B25" s="142" t="s">
        <v>306</v>
      </c>
      <c r="C25" s="79">
        <v>95359.5</v>
      </c>
      <c r="D25" s="144"/>
      <c r="E25" s="79"/>
      <c r="F25" s="145">
        <f t="shared" si="1"/>
        <v>449593.4200000001</v>
      </c>
    </row>
    <row r="26" spans="1:7" ht="15.75" x14ac:dyDescent="0.25">
      <c r="A26" s="144">
        <v>44524</v>
      </c>
      <c r="B26" s="142" t="s">
        <v>307</v>
      </c>
      <c r="C26" s="79">
        <v>48460.6</v>
      </c>
      <c r="D26" s="144">
        <v>44526</v>
      </c>
      <c r="E26" s="79">
        <v>454699.42</v>
      </c>
      <c r="F26" s="145">
        <f t="shared" si="1"/>
        <v>43354.600000000093</v>
      </c>
    </row>
    <row r="27" spans="1:7" ht="15.75" x14ac:dyDescent="0.25">
      <c r="A27" s="144">
        <v>44524</v>
      </c>
      <c r="B27" s="142" t="s">
        <v>308</v>
      </c>
      <c r="C27" s="79">
        <v>7008</v>
      </c>
      <c r="D27" s="144"/>
      <c r="E27" s="79"/>
      <c r="F27" s="145">
        <f t="shared" si="1"/>
        <v>50362.600000000093</v>
      </c>
    </row>
    <row r="28" spans="1:7" ht="15.75" x14ac:dyDescent="0.25">
      <c r="A28" s="144">
        <v>44526</v>
      </c>
      <c r="B28" s="142" t="s">
        <v>309</v>
      </c>
      <c r="C28" s="79">
        <v>107660.79</v>
      </c>
      <c r="D28" s="144"/>
      <c r="E28" s="79"/>
      <c r="F28" s="145">
        <f t="shared" si="1"/>
        <v>158023.39000000007</v>
      </c>
    </row>
    <row r="29" spans="1:7" ht="15.75" x14ac:dyDescent="0.25">
      <c r="A29" s="144">
        <v>44526</v>
      </c>
      <c r="B29" s="142" t="s">
        <v>310</v>
      </c>
      <c r="C29" s="79">
        <v>11072.4</v>
      </c>
      <c r="D29" s="144"/>
      <c r="E29" s="79"/>
      <c r="F29" s="145">
        <f t="shared" si="1"/>
        <v>169095.79000000007</v>
      </c>
    </row>
    <row r="30" spans="1:7" ht="15.75" x14ac:dyDescent="0.25">
      <c r="A30" s="144">
        <v>44527</v>
      </c>
      <c r="B30" s="142" t="s">
        <v>311</v>
      </c>
      <c r="C30" s="79">
        <v>56836.33</v>
      </c>
      <c r="D30" s="144"/>
      <c r="E30" s="79"/>
      <c r="F30" s="145">
        <f t="shared" si="1"/>
        <v>225932.12000000005</v>
      </c>
    </row>
    <row r="31" spans="1:7" ht="18.75" x14ac:dyDescent="0.3">
      <c r="A31" s="144">
        <v>44528</v>
      </c>
      <c r="B31" s="142" t="s">
        <v>312</v>
      </c>
      <c r="C31" s="79">
        <v>7691.4</v>
      </c>
      <c r="D31" s="144"/>
      <c r="E31" s="79"/>
      <c r="F31" s="145">
        <f t="shared" si="1"/>
        <v>233623.52000000005</v>
      </c>
      <c r="G31" s="146"/>
    </row>
    <row r="32" spans="1:7" ht="15.75" x14ac:dyDescent="0.25">
      <c r="A32" s="144">
        <v>44529</v>
      </c>
      <c r="B32" s="142" t="s">
        <v>313</v>
      </c>
      <c r="C32" s="79">
        <v>100226.7</v>
      </c>
      <c r="D32" s="144"/>
      <c r="E32" s="79"/>
      <c r="F32" s="145">
        <f t="shared" si="1"/>
        <v>333850.22000000003</v>
      </c>
    </row>
    <row r="33" spans="1:6" ht="15.75" x14ac:dyDescent="0.25">
      <c r="A33" s="144">
        <v>44530</v>
      </c>
      <c r="B33" s="142" t="s">
        <v>314</v>
      </c>
      <c r="C33" s="79">
        <v>23788.3</v>
      </c>
      <c r="D33" s="144"/>
      <c r="E33" s="79"/>
      <c r="F33" s="145">
        <f t="shared" si="1"/>
        <v>357638.52</v>
      </c>
    </row>
    <row r="34" spans="1:6" ht="15.75" x14ac:dyDescent="0.25">
      <c r="A34" s="144">
        <v>44530</v>
      </c>
      <c r="B34" s="142" t="s">
        <v>315</v>
      </c>
      <c r="C34" s="79">
        <v>43255.9</v>
      </c>
      <c r="D34" s="144"/>
      <c r="E34" s="79"/>
      <c r="F34" s="145">
        <f t="shared" si="1"/>
        <v>400894.42000000004</v>
      </c>
    </row>
    <row r="35" spans="1:6" ht="15.75" x14ac:dyDescent="0.25">
      <c r="A35" s="144">
        <v>44531</v>
      </c>
      <c r="B35" s="142" t="s">
        <v>316</v>
      </c>
      <c r="C35" s="79">
        <v>64118.29</v>
      </c>
      <c r="D35" s="144"/>
      <c r="E35" s="79"/>
      <c r="F35" s="145">
        <f t="shared" si="1"/>
        <v>465012.71</v>
      </c>
    </row>
    <row r="36" spans="1:6" ht="18.75" x14ac:dyDescent="0.3">
      <c r="A36" s="144">
        <v>44532</v>
      </c>
      <c r="B36" s="142" t="s">
        <v>317</v>
      </c>
      <c r="C36" s="79">
        <v>70389.42</v>
      </c>
      <c r="D36" s="144">
        <v>44533</v>
      </c>
      <c r="E36" s="79">
        <v>540508.13</v>
      </c>
      <c r="F36" s="275">
        <f t="shared" si="1"/>
        <v>-5106</v>
      </c>
    </row>
    <row r="37" spans="1:6" ht="15.75" x14ac:dyDescent="0.25">
      <c r="A37" s="144">
        <v>44533</v>
      </c>
      <c r="B37" s="142" t="s">
        <v>318</v>
      </c>
      <c r="C37" s="79">
        <v>62199.35</v>
      </c>
      <c r="D37" s="144"/>
      <c r="E37" s="79"/>
      <c r="F37" s="145">
        <f t="shared" si="1"/>
        <v>57093.35</v>
      </c>
    </row>
    <row r="38" spans="1:6" ht="15.75" x14ac:dyDescent="0.25">
      <c r="A38" s="144">
        <v>44534</v>
      </c>
      <c r="B38" s="142" t="s">
        <v>319</v>
      </c>
      <c r="C38" s="79">
        <v>50323.32</v>
      </c>
      <c r="D38" s="144"/>
      <c r="E38" s="79"/>
      <c r="F38" s="145">
        <f t="shared" si="1"/>
        <v>107416.67</v>
      </c>
    </row>
    <row r="39" spans="1:6" ht="15.75" x14ac:dyDescent="0.25">
      <c r="A39" s="144">
        <v>44534</v>
      </c>
      <c r="B39" s="142" t="s">
        <v>320</v>
      </c>
      <c r="C39" s="79">
        <v>100271.25</v>
      </c>
      <c r="D39" s="144"/>
      <c r="E39" s="79"/>
      <c r="F39" s="145">
        <f t="shared" si="1"/>
        <v>207687.91999999998</v>
      </c>
    </row>
    <row r="40" spans="1:6" ht="15.75" x14ac:dyDescent="0.25">
      <c r="A40" s="144">
        <v>44534</v>
      </c>
      <c r="B40" s="142" t="s">
        <v>321</v>
      </c>
      <c r="C40" s="79">
        <v>27427.599999999999</v>
      </c>
      <c r="D40" s="144"/>
      <c r="E40" s="79"/>
      <c r="F40" s="145">
        <f t="shared" si="1"/>
        <v>235115.51999999999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235115.51999999999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235115.51999999999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235115.51999999999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235115.51999999999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235115.51999999999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235115.51999999999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235115.51999999999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235115.51999999999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235115.51999999999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235115.51999999999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235115.51999999999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235115.51999999999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235115.51999999999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235115.51999999999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235115.51999999999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235115.51999999999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235115.51999999999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235115.51999999999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235115.51999999999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235115.51999999999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235115.51999999999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235115.51999999999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235115.51999999999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235115.51999999999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1"/>
        <v>235115.51999999999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1"/>
        <v>235115.51999999999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1"/>
        <v>235115.51999999999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1"/>
        <v>235115.51999999999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si="1"/>
        <v>235115.51999999999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235115.51999999999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235115.51999999999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235115.51999999999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235115.51999999999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ref="F74:F98" si="2">F73+C74-E74</f>
        <v>235115.51999999999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2"/>
        <v>235115.51999999999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2"/>
        <v>235115.51999999999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2"/>
        <v>235115.51999999999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2"/>
        <v>235115.51999999999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2"/>
        <v>235115.51999999999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2"/>
        <v>235115.51999999999</v>
      </c>
    </row>
    <row r="81" spans="1:6" ht="15.75" hidden="1" x14ac:dyDescent="0.25">
      <c r="A81" s="188"/>
      <c r="B81" s="185"/>
      <c r="C81" s="186"/>
      <c r="D81" s="144"/>
      <c r="E81" s="79"/>
      <c r="F81" s="145">
        <f t="shared" si="2"/>
        <v>235115.51999999999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2"/>
        <v>235115.51999999999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2"/>
        <v>235115.51999999999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2"/>
        <v>235115.51999999999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2"/>
        <v>235115.51999999999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2"/>
        <v>235115.51999999999</v>
      </c>
    </row>
    <row r="87" spans="1:6" ht="15.75" hidden="1" x14ac:dyDescent="0.25">
      <c r="A87" s="189"/>
      <c r="B87" s="190"/>
      <c r="C87" s="191"/>
      <c r="D87" s="147"/>
      <c r="E87" s="83"/>
      <c r="F87" s="145">
        <f t="shared" si="2"/>
        <v>235115.51999999999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2"/>
        <v>235115.51999999999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2"/>
        <v>235115.51999999999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2"/>
        <v>235115.51999999999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2"/>
        <v>235115.51999999999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2"/>
        <v>235115.51999999999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2"/>
        <v>235115.51999999999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2"/>
        <v>235115.51999999999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2"/>
        <v>235115.51999999999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2"/>
        <v>235115.51999999999</v>
      </c>
    </row>
    <row r="97" spans="1:6" ht="15.75" hidden="1" x14ac:dyDescent="0.25">
      <c r="A97" s="188"/>
      <c r="B97" s="185"/>
      <c r="C97" s="186"/>
      <c r="D97" s="148"/>
      <c r="E97" s="79"/>
      <c r="F97" s="145">
        <f t="shared" si="2"/>
        <v>235115.51999999999</v>
      </c>
    </row>
    <row r="98" spans="1:6" ht="15.75" hidden="1" x14ac:dyDescent="0.25">
      <c r="A98" s="276"/>
      <c r="B98" s="277"/>
      <c r="C98" s="83">
        <v>0</v>
      </c>
      <c r="D98" s="278"/>
      <c r="E98" s="83"/>
      <c r="F98" s="145">
        <f t="shared" si="2"/>
        <v>235115.51999999999</v>
      </c>
    </row>
    <row r="99" spans="1:6" ht="19.5" thickBot="1" x14ac:dyDescent="0.35">
      <c r="A99" s="279"/>
      <c r="B99" s="280"/>
      <c r="C99" s="281">
        <f>SUM(C4:C98)</f>
        <v>1751881.5499999998</v>
      </c>
      <c r="D99" s="282"/>
      <c r="E99" s="283">
        <f>SUM(E4:E98)</f>
        <v>1521872.0299999998</v>
      </c>
      <c r="F99" s="153">
        <f>F98</f>
        <v>235115.51999999999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F30" sqref="F3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2021-11-23T19:09:16Z</cp:lastPrinted>
  <dcterms:created xsi:type="dcterms:W3CDTF">2021-08-25T18:04:32Z</dcterms:created>
  <dcterms:modified xsi:type="dcterms:W3CDTF">2021-12-10T19:09:02Z</dcterms:modified>
</cp:coreProperties>
</file>