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uras\Document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Hoja1!$A$6:$F$497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8" i="1" l="1"/>
  <c r="F201" i="1"/>
  <c r="F191" i="1"/>
  <c r="F180" i="1"/>
  <c r="F172" i="1"/>
  <c r="F109" i="1"/>
  <c r="F29" i="1"/>
  <c r="F11" i="1"/>
  <c r="F465" i="1"/>
  <c r="C285" i="1"/>
  <c r="F285" i="1" s="1"/>
  <c r="F344" i="1"/>
  <c r="F284" i="1"/>
  <c r="F286" i="1"/>
  <c r="F287" i="1"/>
  <c r="F223" i="1"/>
  <c r="F224" i="1"/>
  <c r="F225" i="1"/>
  <c r="F227" i="1"/>
  <c r="F228" i="1"/>
  <c r="F229" i="1"/>
  <c r="F230" i="1"/>
  <c r="F231" i="1"/>
  <c r="F232" i="1"/>
  <c r="F233" i="1"/>
  <c r="F234" i="1"/>
  <c r="F235" i="1"/>
  <c r="F307" i="1"/>
  <c r="C105" i="1"/>
  <c r="C196" i="1"/>
  <c r="C250" i="1"/>
  <c r="C15" i="1"/>
  <c r="C49" i="1"/>
  <c r="C23" i="1"/>
  <c r="C155" i="1"/>
  <c r="C151" i="1"/>
  <c r="C304" i="1"/>
  <c r="C99" i="1"/>
  <c r="C467" i="1"/>
  <c r="C276" i="1"/>
  <c r="C110" i="1"/>
  <c r="C65" i="1"/>
  <c r="C293" i="1"/>
  <c r="C294" i="1"/>
  <c r="C280" i="1"/>
  <c r="C104" i="1"/>
  <c r="C7" i="1"/>
  <c r="C169" i="1"/>
  <c r="C445" i="1"/>
  <c r="C60" i="1"/>
  <c r="C226" i="1"/>
  <c r="F226" i="1" s="1"/>
  <c r="C177" i="1"/>
  <c r="C119" i="1"/>
  <c r="C164" i="1"/>
  <c r="C92" i="1"/>
  <c r="C87" i="1"/>
  <c r="C237" i="1"/>
  <c r="C240" i="1"/>
  <c r="C64" i="1"/>
  <c r="C63" i="1"/>
  <c r="D260" i="1"/>
  <c r="D416" i="1"/>
  <c r="D365" i="1"/>
  <c r="D364" i="1"/>
  <c r="C144" i="1"/>
  <c r="D353" i="1"/>
  <c r="C342" i="1"/>
  <c r="C397" i="1"/>
  <c r="C476" i="1"/>
  <c r="C438" i="1"/>
  <c r="C435" i="1"/>
  <c r="C454" i="1"/>
  <c r="C308" i="1"/>
  <c r="D259" i="1"/>
  <c r="D253" i="1"/>
  <c r="C478" i="1"/>
  <c r="C74" i="1"/>
  <c r="C313" i="1" l="1"/>
  <c r="C317" i="1"/>
  <c r="C320" i="1"/>
  <c r="F320" i="1" s="1"/>
  <c r="C434" i="1"/>
  <c r="F434" i="1" s="1"/>
  <c r="C455" i="1"/>
  <c r="C457" i="1"/>
  <c r="C363" i="1"/>
  <c r="F363" i="1" s="1"/>
  <c r="C360" i="1"/>
  <c r="F360" i="1" s="1"/>
  <c r="C283" i="1"/>
  <c r="C200" i="1"/>
  <c r="C203" i="1"/>
  <c r="F203" i="1" s="1"/>
  <c r="C188" i="1"/>
  <c r="F188" i="1" s="1"/>
  <c r="D105" i="1"/>
  <c r="D460" i="1"/>
  <c r="D459" i="1"/>
  <c r="F459" i="1" s="1"/>
  <c r="D462" i="1"/>
  <c r="F462" i="1" s="1"/>
  <c r="D485" i="1"/>
  <c r="C187" i="1"/>
  <c r="C162" i="1"/>
  <c r="F162" i="1" s="1"/>
  <c r="C470" i="1"/>
  <c r="F470" i="1" s="1"/>
  <c r="C118" i="1"/>
  <c r="C86" i="1"/>
  <c r="F86" i="1" s="1"/>
  <c r="C52" i="1"/>
  <c r="F52" i="1" s="1"/>
  <c r="C53" i="1"/>
  <c r="C47" i="1"/>
  <c r="C156" i="1"/>
  <c r="F156" i="1" s="1"/>
  <c r="C12" i="1"/>
  <c r="F12" i="1" s="1"/>
  <c r="C14" i="1"/>
  <c r="C76" i="1"/>
  <c r="C249" i="1"/>
  <c r="F249" i="1" s="1"/>
  <c r="C494" i="1"/>
  <c r="F494" i="1" s="1"/>
  <c r="C493" i="1"/>
  <c r="C24" i="1"/>
  <c r="C22" i="1"/>
  <c r="F22" i="1" s="1"/>
  <c r="C71" i="1"/>
  <c r="F71" i="1" s="1"/>
  <c r="C9" i="1"/>
  <c r="C61" i="1"/>
  <c r="C62" i="1"/>
  <c r="F62" i="1" s="1"/>
  <c r="C278" i="1"/>
  <c r="F278" i="1" s="1"/>
  <c r="C25" i="1"/>
  <c r="C8" i="1"/>
  <c r="C80" i="1"/>
  <c r="F80" i="1" s="1"/>
  <c r="C295" i="1"/>
  <c r="F295" i="1" s="1"/>
  <c r="D254" i="1"/>
  <c r="C299" i="1"/>
  <c r="C72" i="1"/>
  <c r="F72" i="1" s="1"/>
  <c r="C272" i="1"/>
  <c r="F272" i="1" s="1"/>
  <c r="C477" i="1"/>
  <c r="C452" i="1"/>
  <c r="F452" i="1" s="1"/>
  <c r="C207" i="1"/>
  <c r="F207" i="1" s="1"/>
  <c r="C302" i="1"/>
  <c r="F302" i="1" s="1"/>
  <c r="C18" i="1"/>
  <c r="C336" i="1"/>
  <c r="C161" i="1"/>
  <c r="C93" i="1"/>
  <c r="F93" i="1" s="1"/>
  <c r="C48" i="1"/>
  <c r="C149" i="1"/>
  <c r="C46" i="1"/>
  <c r="F46" i="1" s="1"/>
  <c r="C112" i="1"/>
  <c r="F497" i="1"/>
  <c r="F496" i="1"/>
  <c r="F487" i="1"/>
  <c r="F495" i="1"/>
  <c r="F482" i="1"/>
  <c r="F493" i="1"/>
  <c r="F492" i="1"/>
  <c r="F491" i="1"/>
  <c r="F490" i="1"/>
  <c r="F489" i="1"/>
  <c r="F488" i="1"/>
  <c r="F485" i="1"/>
  <c r="F483" i="1"/>
  <c r="F481" i="1"/>
  <c r="F479" i="1"/>
  <c r="F478" i="1"/>
  <c r="F477" i="1"/>
  <c r="F476" i="1"/>
  <c r="F468" i="1"/>
  <c r="F475" i="1"/>
  <c r="F474" i="1"/>
  <c r="F473" i="1"/>
  <c r="F472" i="1"/>
  <c r="F471" i="1"/>
  <c r="F461" i="1"/>
  <c r="F467" i="1"/>
  <c r="F466" i="1"/>
  <c r="F464" i="1"/>
  <c r="F463" i="1"/>
  <c r="F460" i="1"/>
  <c r="F451" i="1"/>
  <c r="F450" i="1"/>
  <c r="F449" i="1"/>
  <c r="F458" i="1"/>
  <c r="F457" i="1"/>
  <c r="F456" i="1"/>
  <c r="F455" i="1"/>
  <c r="F454" i="1"/>
  <c r="F443" i="1"/>
  <c r="F442" i="1"/>
  <c r="F441" i="1"/>
  <c r="F440" i="1"/>
  <c r="F448" i="1"/>
  <c r="F447" i="1"/>
  <c r="F436" i="1"/>
  <c r="F446" i="1"/>
  <c r="F445" i="1"/>
  <c r="F444" i="1"/>
  <c r="F432" i="1"/>
  <c r="F439" i="1"/>
  <c r="E503" i="1" s="1"/>
  <c r="F430" i="1"/>
  <c r="F429" i="1"/>
  <c r="F438" i="1"/>
  <c r="F427" i="1"/>
  <c r="F426" i="1"/>
  <c r="F425" i="1"/>
  <c r="F424" i="1"/>
  <c r="F423" i="1"/>
  <c r="F422" i="1"/>
  <c r="F421" i="1"/>
  <c r="F420" i="1"/>
  <c r="F419" i="1"/>
  <c r="F437" i="1"/>
  <c r="F417" i="1"/>
  <c r="F435" i="1"/>
  <c r="F415" i="1"/>
  <c r="F414" i="1"/>
  <c r="F413" i="1"/>
  <c r="F412" i="1"/>
  <c r="F411" i="1"/>
  <c r="F410" i="1"/>
  <c r="F409" i="1"/>
  <c r="F433" i="1"/>
  <c r="F406" i="1"/>
  <c r="F405" i="1"/>
  <c r="F404" i="1"/>
  <c r="F431" i="1"/>
  <c r="F402" i="1"/>
  <c r="F401" i="1"/>
  <c r="F428" i="1"/>
  <c r="F418" i="1"/>
  <c r="F398" i="1"/>
  <c r="F416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408" i="1"/>
  <c r="F380" i="1"/>
  <c r="F407" i="1"/>
  <c r="F378" i="1"/>
  <c r="F377" i="1"/>
  <c r="F376" i="1"/>
  <c r="F375" i="1"/>
  <c r="F374" i="1"/>
  <c r="F373" i="1"/>
  <c r="F372" i="1"/>
  <c r="F403" i="1"/>
  <c r="F370" i="1"/>
  <c r="F369" i="1"/>
  <c r="F368" i="1"/>
  <c r="F400" i="1"/>
  <c r="F366" i="1"/>
  <c r="F399" i="1"/>
  <c r="F381" i="1"/>
  <c r="F397" i="1"/>
  <c r="F362" i="1"/>
  <c r="F361" i="1"/>
  <c r="F379" i="1"/>
  <c r="F359" i="1"/>
  <c r="F371" i="1"/>
  <c r="F357" i="1"/>
  <c r="F356" i="1"/>
  <c r="F367" i="1"/>
  <c r="F365" i="1"/>
  <c r="F364" i="1"/>
  <c r="F358" i="1"/>
  <c r="F349" i="1"/>
  <c r="F348" i="1"/>
  <c r="F347" i="1"/>
  <c r="F355" i="1"/>
  <c r="F354" i="1"/>
  <c r="F353" i="1"/>
  <c r="F352" i="1"/>
  <c r="F351" i="1"/>
  <c r="F350" i="1"/>
  <c r="F340" i="1"/>
  <c r="F346" i="1"/>
  <c r="F338" i="1"/>
  <c r="F345" i="1"/>
  <c r="F343" i="1"/>
  <c r="F335" i="1"/>
  <c r="F334" i="1"/>
  <c r="F333" i="1"/>
  <c r="F332" i="1"/>
  <c r="F331" i="1"/>
  <c r="F330" i="1"/>
  <c r="F329" i="1"/>
  <c r="F342" i="1"/>
  <c r="F327" i="1"/>
  <c r="F326" i="1"/>
  <c r="F325" i="1"/>
  <c r="F324" i="1"/>
  <c r="F341" i="1"/>
  <c r="F339" i="1"/>
  <c r="F337" i="1"/>
  <c r="F336" i="1"/>
  <c r="F328" i="1"/>
  <c r="F323" i="1"/>
  <c r="F322" i="1"/>
  <c r="F321" i="1"/>
  <c r="F319" i="1"/>
  <c r="F318" i="1"/>
  <c r="F480" i="1"/>
  <c r="F317" i="1"/>
  <c r="F316" i="1"/>
  <c r="F315" i="1"/>
  <c r="F314" i="1"/>
  <c r="F313" i="1"/>
  <c r="F312" i="1"/>
  <c r="F311" i="1"/>
  <c r="F310" i="1"/>
  <c r="F309" i="1"/>
  <c r="F308" i="1"/>
  <c r="F306" i="1"/>
  <c r="F305" i="1"/>
  <c r="F304" i="1"/>
  <c r="F303" i="1"/>
  <c r="F301" i="1"/>
  <c r="F469" i="1"/>
  <c r="F300" i="1"/>
  <c r="F292" i="1"/>
  <c r="F299" i="1"/>
  <c r="F298" i="1"/>
  <c r="F297" i="1"/>
  <c r="F296" i="1"/>
  <c r="F294" i="1"/>
  <c r="F293" i="1"/>
  <c r="F282" i="1"/>
  <c r="F281" i="1"/>
  <c r="F291" i="1"/>
  <c r="F279" i="1"/>
  <c r="F290" i="1"/>
  <c r="F277" i="1"/>
  <c r="F289" i="1"/>
  <c r="F275" i="1"/>
  <c r="F288" i="1"/>
  <c r="F273" i="1"/>
  <c r="F283" i="1"/>
  <c r="F280" i="1"/>
  <c r="F276" i="1"/>
  <c r="F267" i="1"/>
  <c r="F274" i="1"/>
  <c r="F271" i="1"/>
  <c r="F263" i="1"/>
  <c r="F262" i="1"/>
  <c r="F261" i="1"/>
  <c r="F270" i="1"/>
  <c r="F269" i="1"/>
  <c r="F268" i="1"/>
  <c r="F257" i="1"/>
  <c r="F256" i="1"/>
  <c r="F255" i="1"/>
  <c r="F266" i="1"/>
  <c r="F265" i="1"/>
  <c r="F252" i="1"/>
  <c r="F251" i="1"/>
  <c r="F264" i="1"/>
  <c r="F260" i="1"/>
  <c r="F259" i="1"/>
  <c r="F258" i="1"/>
  <c r="F246" i="1"/>
  <c r="F245" i="1"/>
  <c r="F254" i="1"/>
  <c r="F243" i="1"/>
  <c r="F242" i="1"/>
  <c r="F241" i="1"/>
  <c r="F253" i="1"/>
  <c r="F239" i="1"/>
  <c r="F238" i="1"/>
  <c r="F250" i="1"/>
  <c r="F236" i="1"/>
  <c r="F248" i="1"/>
  <c r="F247" i="1"/>
  <c r="F244" i="1"/>
  <c r="F240" i="1"/>
  <c r="F237" i="1"/>
  <c r="F221" i="1"/>
  <c r="F220" i="1"/>
  <c r="F219" i="1"/>
  <c r="F218" i="1"/>
  <c r="F216" i="1"/>
  <c r="F212" i="1"/>
  <c r="F214" i="1"/>
  <c r="F213" i="1"/>
  <c r="F211" i="1"/>
  <c r="F209" i="1"/>
  <c r="F210" i="1"/>
  <c r="F208" i="1"/>
  <c r="F206" i="1"/>
  <c r="F205" i="1"/>
  <c r="F204" i="1"/>
  <c r="F200" i="1"/>
  <c r="F202" i="1"/>
  <c r="F198" i="1"/>
  <c r="F197" i="1"/>
  <c r="F199" i="1"/>
  <c r="F196" i="1"/>
  <c r="F189" i="1"/>
  <c r="F195" i="1"/>
  <c r="F194" i="1"/>
  <c r="F193" i="1"/>
  <c r="F192" i="1"/>
  <c r="F187" i="1"/>
  <c r="F190" i="1"/>
  <c r="F186" i="1"/>
  <c r="F185" i="1"/>
  <c r="F184" i="1"/>
  <c r="F181" i="1"/>
  <c r="F179" i="1"/>
  <c r="F177" i="1"/>
  <c r="F183" i="1"/>
  <c r="F182" i="1"/>
  <c r="F176" i="1"/>
  <c r="F174" i="1"/>
  <c r="F173" i="1"/>
  <c r="F178" i="1"/>
  <c r="F171" i="1"/>
  <c r="F170" i="1"/>
  <c r="F175" i="1"/>
  <c r="F169" i="1"/>
  <c r="F168" i="1"/>
  <c r="F167" i="1"/>
  <c r="F166" i="1"/>
  <c r="F222" i="1"/>
  <c r="F165" i="1"/>
  <c r="F217" i="1"/>
  <c r="F164" i="1"/>
  <c r="F215" i="1"/>
  <c r="F163" i="1"/>
  <c r="F161" i="1"/>
  <c r="F159" i="1"/>
  <c r="F158" i="1"/>
  <c r="F160" i="1"/>
  <c r="F157" i="1"/>
  <c r="F155" i="1"/>
  <c r="F153" i="1"/>
  <c r="F152" i="1"/>
  <c r="F154" i="1"/>
  <c r="F150" i="1"/>
  <c r="F149" i="1"/>
  <c r="F148" i="1"/>
  <c r="F151" i="1"/>
  <c r="F147" i="1"/>
  <c r="F145" i="1"/>
  <c r="F146" i="1"/>
  <c r="F144" i="1"/>
  <c r="F142" i="1"/>
  <c r="F141" i="1"/>
  <c r="F140" i="1"/>
  <c r="F139" i="1"/>
  <c r="F138" i="1"/>
  <c r="F137" i="1"/>
  <c r="F143" i="1"/>
  <c r="F136" i="1"/>
  <c r="F134" i="1"/>
  <c r="F133" i="1"/>
  <c r="F132" i="1"/>
  <c r="F131" i="1"/>
  <c r="F130" i="1"/>
  <c r="F129" i="1"/>
  <c r="F128" i="1"/>
  <c r="F127" i="1"/>
  <c r="F126" i="1"/>
  <c r="F135" i="1"/>
  <c r="F124" i="1"/>
  <c r="F123" i="1"/>
  <c r="F122" i="1"/>
  <c r="F121" i="1"/>
  <c r="F120" i="1"/>
  <c r="F125" i="1"/>
  <c r="F119" i="1"/>
  <c r="F117" i="1"/>
  <c r="F118" i="1"/>
  <c r="F115" i="1"/>
  <c r="F114" i="1"/>
  <c r="F113" i="1"/>
  <c r="F116" i="1"/>
  <c r="F111" i="1"/>
  <c r="F112" i="1"/>
  <c r="F110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2" i="1"/>
  <c r="F91" i="1"/>
  <c r="F90" i="1"/>
  <c r="F89" i="1"/>
  <c r="F88" i="1"/>
  <c r="F87" i="1"/>
  <c r="F85" i="1"/>
  <c r="F84" i="1"/>
  <c r="F83" i="1"/>
  <c r="F82" i="1"/>
  <c r="F81" i="1"/>
  <c r="F453" i="1"/>
  <c r="F79" i="1"/>
  <c r="F78" i="1"/>
  <c r="F77" i="1"/>
  <c r="F75" i="1"/>
  <c r="F76" i="1"/>
  <c r="F73" i="1"/>
  <c r="F74" i="1"/>
  <c r="F69" i="1"/>
  <c r="F68" i="1"/>
  <c r="F67" i="1"/>
  <c r="F70" i="1"/>
  <c r="F66" i="1"/>
  <c r="F65" i="1"/>
  <c r="F64" i="1"/>
  <c r="F63" i="1"/>
  <c r="F61" i="1"/>
  <c r="F60" i="1"/>
  <c r="F59" i="1"/>
  <c r="F57" i="1"/>
  <c r="F56" i="1"/>
  <c r="F58" i="1"/>
  <c r="F55" i="1"/>
  <c r="F54" i="1"/>
  <c r="F53" i="1"/>
  <c r="F51" i="1"/>
  <c r="F50" i="1"/>
  <c r="F49" i="1"/>
  <c r="F48" i="1"/>
  <c r="F47" i="1"/>
  <c r="F44" i="1"/>
  <c r="F43" i="1"/>
  <c r="F42" i="1"/>
  <c r="F41" i="1"/>
  <c r="F40" i="1"/>
  <c r="F39" i="1"/>
  <c r="F38" i="1"/>
  <c r="F37" i="1"/>
  <c r="F45" i="1"/>
  <c r="F35" i="1"/>
  <c r="F34" i="1"/>
  <c r="F33" i="1"/>
  <c r="F32" i="1"/>
  <c r="F36" i="1"/>
  <c r="F30" i="1"/>
  <c r="F31" i="1"/>
  <c r="F28" i="1"/>
  <c r="F27" i="1"/>
  <c r="F26" i="1"/>
  <c r="F25" i="1"/>
  <c r="F24" i="1"/>
  <c r="F23" i="1"/>
  <c r="F21" i="1"/>
  <c r="F20" i="1"/>
  <c r="F19" i="1"/>
  <c r="F18" i="1"/>
  <c r="F17" i="1"/>
  <c r="F16" i="1"/>
  <c r="F15" i="1"/>
  <c r="F14" i="1"/>
  <c r="F13" i="1"/>
  <c r="F10" i="1"/>
  <c r="F9" i="1"/>
  <c r="F8" i="1"/>
  <c r="F6" i="1"/>
  <c r="C503" i="1" l="1"/>
  <c r="F7" i="1"/>
</calcChain>
</file>

<file path=xl/sharedStrings.xml><?xml version="1.0" encoding="utf-8"?>
<sst xmlns="http://schemas.openxmlformats.org/spreadsheetml/2006/main" count="505" uniqueCount="498">
  <si>
    <t>COMERCIO INTERNACIONAL DE CARNES ODELPA</t>
  </si>
  <si>
    <t>SUCURSAL "CENTRAL"</t>
  </si>
  <si>
    <t>CLAVE</t>
  </si>
  <si>
    <t xml:space="preserve">PRODUCTO </t>
  </si>
  <si>
    <t>KG</t>
  </si>
  <si>
    <t>PZ</t>
  </si>
  <si>
    <t>PRECIO</t>
  </si>
  <si>
    <t>TOTAL</t>
  </si>
  <si>
    <t>ADOBADA TAQUERA</t>
  </si>
  <si>
    <t>ADOBO</t>
  </si>
  <si>
    <t>AGUAYON</t>
  </si>
  <si>
    <t>AGUJA DE RES</t>
  </si>
  <si>
    <t>ALITAS ENCHILADAS</t>
  </si>
  <si>
    <t>ALITAS NATURALES</t>
  </si>
  <si>
    <t>ARRACHERA MARINADA</t>
  </si>
  <si>
    <t>ARRACHERA NATURAL</t>
  </si>
  <si>
    <t>ARRACHERA TAQUERA</t>
  </si>
  <si>
    <t>ARRACHERA TEXANA</t>
  </si>
  <si>
    <t>ARROZ C/LECHE DON PANFILO</t>
  </si>
  <si>
    <t>ASADO SIN RIÑONADA</t>
  </si>
  <si>
    <t>ASERRIN</t>
  </si>
  <si>
    <t>BARRIGA DE PUERCO</t>
  </si>
  <si>
    <t>BISTEC ASAR ESP</t>
  </si>
  <si>
    <t>BISTEC ASAR PZA</t>
  </si>
  <si>
    <t>BISTEC ASAR. KG</t>
  </si>
  <si>
    <t>BISTEC DE PUERCO</t>
  </si>
  <si>
    <t>BISTEC DE PUERCO CHICO</t>
  </si>
  <si>
    <t>BISTEC DEL 7</t>
  </si>
  <si>
    <t>BISTEC EMPANIZADO</t>
  </si>
  <si>
    <t>BISTEC EMPAPELADO Y/O LOMO</t>
  </si>
  <si>
    <t>BOLA DE RES</t>
  </si>
  <si>
    <t>BONNELES</t>
  </si>
  <si>
    <t>BONNELES BUFALO</t>
  </si>
  <si>
    <t>BOTANERO CHIPOTLE PZA</t>
  </si>
  <si>
    <t>BOTANERO HABANERO PZA</t>
  </si>
  <si>
    <t>BOTANERO JALAPEÑO PZA</t>
  </si>
  <si>
    <t>BOURSIN AJONJOLI PZA PANFILO</t>
  </si>
  <si>
    <t xml:space="preserve">BOURSIN CEBOLLIN PZA PANFILO </t>
  </si>
  <si>
    <t>BOURSIN CENIZA PZA PANFILO</t>
  </si>
  <si>
    <t>BOURSIN HIERBAS FINAS PANFILO</t>
  </si>
  <si>
    <t>BOURSIN NATURAL PZA PANFILO</t>
  </si>
  <si>
    <t>BOURSIN NUEZ PZA PANFILO</t>
  </si>
  <si>
    <t>BOURSIN OREGANO PZA PANFILC</t>
  </si>
  <si>
    <t>BOURSIN PAQUETE MIXTO PZA PA</t>
  </si>
  <si>
    <t>BOURSIN PIMIENTA PZA PANFILO</t>
  </si>
  <si>
    <t>BROCHETA O PUNTAS DE PUERCO</t>
  </si>
  <si>
    <t>BROCHETA O PUNTAS DE RES</t>
  </si>
  <si>
    <t>BUCHE X CAJA</t>
  </si>
  <si>
    <t>BUCHE X. KG</t>
  </si>
  <si>
    <t>CABEZA DE .PUERCO</t>
  </si>
  <si>
    <t>CABEZA DE LOMO ENT/AB/KG</t>
  </si>
  <si>
    <t>CABRERIA</t>
  </si>
  <si>
    <t>CAJA DE TOSTADAS</t>
  </si>
  <si>
    <t>CAMARON CH S/M</t>
  </si>
  <si>
    <t>CAMARON GDE MARY-MEX</t>
  </si>
  <si>
    <t>CANAL DE PCO S/C S/P</t>
  </si>
  <si>
    <t>CANAL DE PUERCO</t>
  </si>
  <si>
    <t>CAPOTE</t>
  </si>
  <si>
    <t>CAPOTE MAYOREO</t>
  </si>
  <si>
    <t>CAPOTE SIN ESPALDILLA</t>
  </si>
  <si>
    <t>CARNE ABIERTA</t>
  </si>
  <si>
    <t>CARNE ABIERTA MAYOREO</t>
  </si>
  <si>
    <t>CARNE AL PASTOR</t>
  </si>
  <si>
    <t>CARNE ARABE</t>
  </si>
  <si>
    <t>CARNE ENCHILADA ESPECIAL</t>
  </si>
  <si>
    <t>CARNE ENCHILADA LEDO</t>
  </si>
  <si>
    <t>CARNE PICADA DE PUERCO</t>
  </si>
  <si>
    <t>CARNE PICADA DE RES</t>
  </si>
  <si>
    <t>CARNERO EN CANAL COR/ENT</t>
  </si>
  <si>
    <t>CARNERO PICADO / CHULETA</t>
  </si>
  <si>
    <t>CARNITAS DE PCO</t>
  </si>
  <si>
    <t>CARPACCIO</t>
  </si>
  <si>
    <t>CARRILLERA</t>
  </si>
  <si>
    <t>CEBO DE RES</t>
  </si>
  <si>
    <t>CECINA</t>
  </si>
  <si>
    <t>CODILLO X KG</t>
  </si>
  <si>
    <t>CENTRO DE CODILLO</t>
  </si>
  <si>
    <t>CHALECO DE RES</t>
  </si>
  <si>
    <t>CHAMBARETE C/H - PESCUEZO</t>
  </si>
  <si>
    <t>CHAMBARETE S/H</t>
  </si>
  <si>
    <t>CHAMBARETE X PZA</t>
  </si>
  <si>
    <t>CHAMORRO</t>
  </si>
  <si>
    <t>CHICHARRON</t>
  </si>
  <si>
    <t>CHICHARRON .PRENSADO</t>
  </si>
  <si>
    <t>CONTRA RES X PZA REBANADA</t>
  </si>
  <si>
    <t>CHICHARRON P/QUESADILLA</t>
  </si>
  <si>
    <t>CHISTORRA WINIS</t>
  </si>
  <si>
    <t>CHORIZO ARGENTINO</t>
  </si>
  <si>
    <t>CHORIZO TIPO OAXACA</t>
  </si>
  <si>
    <t>CORTE ESPECIAL</t>
  </si>
  <si>
    <t>CHORIZO VERDE</t>
  </si>
  <si>
    <t>CHULETA AHUM X KG (REBANADA)</t>
  </si>
  <si>
    <t xml:space="preserve">CHULETA AHUM X PZA </t>
  </si>
  <si>
    <t>CHULETA AHUM X PZA REB</t>
  </si>
  <si>
    <t>CHULETA DE CORDERO</t>
  </si>
  <si>
    <t>CHULETA MEXICANA</t>
  </si>
  <si>
    <t>CHULETA NATURAL</t>
  </si>
  <si>
    <t>CODILLO C/C</t>
  </si>
  <si>
    <t>CODILLO S/H</t>
  </si>
  <si>
    <t>COLA DE RES</t>
  </si>
  <si>
    <t>COLITAS</t>
  </si>
  <si>
    <t>COMBO</t>
  </si>
  <si>
    <t>CONCHA DE RES</t>
  </si>
  <si>
    <t>CONDIMENTO CALIFORNIA</t>
  </si>
  <si>
    <t>CONDIMENTO CHICO</t>
  </si>
  <si>
    <t>CUETE DE RES LIMPIO</t>
  </si>
  <si>
    <t>CONTRA DE RES FRESCA</t>
  </si>
  <si>
    <t>CONTRA RES X CAJA ENT</t>
  </si>
  <si>
    <t>CONTRA RES X PZA ENTERA</t>
  </si>
  <si>
    <t>COPETE/BOLA LEDO</t>
  </si>
  <si>
    <t>CORBATA .KG</t>
  </si>
  <si>
    <t>CORBATA X .PAQ</t>
  </si>
  <si>
    <t>CORBATA X CAJA</t>
  </si>
  <si>
    <t>CORTES AMERICANOS</t>
  </si>
  <si>
    <t>CORTES P/ASAR PUERCO</t>
  </si>
  <si>
    <t>COSTILLA</t>
  </si>
  <si>
    <t>COSTILLA .P/ASAR</t>
  </si>
  <si>
    <t>COSTILLA A LA BBQ</t>
  </si>
  <si>
    <t>COSTILLA DE PCO ESPECIAL</t>
  </si>
  <si>
    <t>COSTILLA ESPECIAL DE RES</t>
  </si>
  <si>
    <t>COSTILLA PICADA</t>
  </si>
  <si>
    <t>COWBOY</t>
  </si>
  <si>
    <t>CREMA 70/30 PZA PANFILO</t>
  </si>
  <si>
    <t>CREMA ALPURA .200 DESLAC</t>
  </si>
  <si>
    <t>FILETE DE PUERCO LIMPIO</t>
  </si>
  <si>
    <t>CREMA ALPURA .200 LIGHT</t>
  </si>
  <si>
    <t>CREMA ALPURA .200 NATURAL</t>
  </si>
  <si>
    <t>GRASA DE PUERCO MOLIDA</t>
  </si>
  <si>
    <t>CREMA ALPURA .450 DESLAC</t>
  </si>
  <si>
    <t>GRASA DE RES MOLIDA</t>
  </si>
  <si>
    <t>CREMA ALPURA .450 LIGHT</t>
  </si>
  <si>
    <t>CREMA ALPURA .450 NATURAL</t>
  </si>
  <si>
    <t>CREMA EN VASITO (NATURAL AGRANEL)</t>
  </si>
  <si>
    <t>CREMA EN VASITO DON PANFILO</t>
  </si>
  <si>
    <t>CREMA LALA FRESCA REDUCIDA/GRASA.200</t>
  </si>
  <si>
    <t>CREMA LALA ORIG.200</t>
  </si>
  <si>
    <t>CREMA LALA ORIG.426</t>
  </si>
  <si>
    <t>CREMA LALA ORIG.900</t>
  </si>
  <si>
    <t>ISRAEL LEDO</t>
  </si>
  <si>
    <t>CREMA LALA REDUCIDA/GRASA.426 ML</t>
  </si>
  <si>
    <t>CREMA POR LITRO</t>
  </si>
  <si>
    <t>CRIADILLAS</t>
  </si>
  <si>
    <t>CUBO</t>
  </si>
  <si>
    <t>CUERITOS</t>
  </si>
  <si>
    <t>CUERO CANAL</t>
  </si>
  <si>
    <t>CUERO DE PIERNA</t>
  </si>
  <si>
    <t>JAMON CAPIS KG</t>
  </si>
  <si>
    <t>DELANTERO</t>
  </si>
  <si>
    <t>TOP SIRLOIN ANGUS</t>
  </si>
  <si>
    <t>DESCARNE DE PUERCO</t>
  </si>
  <si>
    <t>DIEZMILLO C/H</t>
  </si>
  <si>
    <t>DIEZMILLO S/H</t>
  </si>
  <si>
    <t>ESPALDILLA C/H KG</t>
  </si>
  <si>
    <t>SURTIDO PUERCO ESCOGIDO</t>
  </si>
  <si>
    <t>JAMON MARIETTA POR KG</t>
  </si>
  <si>
    <t>ESPALDILLA C/H PZA</t>
  </si>
  <si>
    <t>ESPALDILLA DE CARNERO</t>
  </si>
  <si>
    <t>ESPALDILLA DE RES C/H /RANA</t>
  </si>
  <si>
    <t>JAMON S/H COMBO MAY</t>
  </si>
  <si>
    <t>ESPINAZO</t>
  </si>
  <si>
    <t>JAMON S/H TRAB</t>
  </si>
  <si>
    <t>FAJITAS DE PUERCO</t>
  </si>
  <si>
    <t>JAMON YORK X KG</t>
  </si>
  <si>
    <t>FAJITAS DE RES</t>
  </si>
  <si>
    <t>FALDA DE PUERCO</t>
  </si>
  <si>
    <t>LENGUA DE CERDO.KG</t>
  </si>
  <si>
    <t>LOMO DE CAÑA KG/LIMPIO</t>
  </si>
  <si>
    <t>FILETE DE PCO</t>
  </si>
  <si>
    <t>FILETE DE RES .X PZ SIN LIMP</t>
  </si>
  <si>
    <t>FILETE DE RES LIMPIO X KG O PZ</t>
  </si>
  <si>
    <t>FILETE TILAPIA X .KG</t>
  </si>
  <si>
    <t>FILETE TILAPIA X CAJA</t>
  </si>
  <si>
    <t>FLAN/GELATINA DE CREMA PZA P</t>
  </si>
  <si>
    <t xml:space="preserve">GALLINA </t>
  </si>
  <si>
    <t>GALON DE LECHE 2 LT PZA</t>
  </si>
  <si>
    <t>GELATINA DON PANFILO</t>
  </si>
  <si>
    <t>GOUDA FS LYNCOTT</t>
  </si>
  <si>
    <t>GRASA A</t>
  </si>
  <si>
    <t>GRASA DE PUERCO</t>
  </si>
  <si>
    <t>GRASA DE RES</t>
  </si>
  <si>
    <t>HAMBURGUESA ECO COMERCIAL</t>
  </si>
  <si>
    <t>HAMBURGUESA ESPECIAL</t>
  </si>
  <si>
    <t>HUESO DE PERICO</t>
  </si>
  <si>
    <t>HUESO DE PUERCO</t>
  </si>
  <si>
    <t>MEDIA CABEZA</t>
  </si>
  <si>
    <t>HUESO DE RES</t>
  </si>
  <si>
    <t>MEDIO CANAL DE PCO</t>
  </si>
  <si>
    <t>MEDIO CAPOTE</t>
  </si>
  <si>
    <t>HUESO DE TUETANO</t>
  </si>
  <si>
    <r>
      <rPr>
        <sz val="10.5"/>
        <color theme="1"/>
        <rFont val="Calibri Light"/>
        <family val="2"/>
        <scheme val="major"/>
      </rPr>
      <t>JAMON AHUM POR PZA</t>
    </r>
    <r>
      <rPr>
        <sz val="8"/>
        <color theme="1"/>
        <rFont val="Calibri Light"/>
        <family val="2"/>
        <scheme val="major"/>
      </rPr>
      <t xml:space="preserve"> (AUNQUE SEA PZ SE PESA)</t>
    </r>
  </si>
  <si>
    <t>JAMON AHUMADO VIRGINIA</t>
  </si>
  <si>
    <t>JAMON ALMENDRADO</t>
  </si>
  <si>
    <t>JAMON AMERICANO KG</t>
  </si>
  <si>
    <r>
      <t xml:space="preserve">JAMON AMERICANO PZA </t>
    </r>
    <r>
      <rPr>
        <sz val="8"/>
        <color theme="1"/>
        <rFont val="Calibri Light"/>
        <family val="2"/>
        <scheme val="major"/>
      </rPr>
      <t xml:space="preserve">(AUNQUE SEA PZ SE PESA) </t>
    </r>
  </si>
  <si>
    <t>JAMON C/G</t>
  </si>
  <si>
    <t>JAMON C/H</t>
  </si>
  <si>
    <t>JAMON C/H FRESCO</t>
  </si>
  <si>
    <t>MOLIDA SELECT DE RES</t>
  </si>
  <si>
    <t>JAMON DE LOMO</t>
  </si>
  <si>
    <t>JAMON DE PECHUGA DE PAVO</t>
  </si>
  <si>
    <t>JAMON ESPALDILLA KG</t>
  </si>
  <si>
    <r>
      <t>JAMON ESPALDILLA PZA</t>
    </r>
    <r>
      <rPr>
        <sz val="8"/>
        <color theme="1"/>
        <rFont val="Calibri Light"/>
        <family val="2"/>
        <scheme val="major"/>
      </rPr>
      <t xml:space="preserve"> (AUNQUE SEA PZ SE PESA) </t>
    </r>
  </si>
  <si>
    <t>JAMON MARIETTA POR PZA</t>
  </si>
  <si>
    <t>JAMON MIEL Y MOSTAZA</t>
  </si>
  <si>
    <t>JAMON MEDIA GRASA</t>
  </si>
  <si>
    <t>JAMON PAVO FUD</t>
  </si>
  <si>
    <t>JAMON PECHUGA SAN RAFAEL PZA</t>
  </si>
  <si>
    <t>JAMON PECHUGA ZWAN PAQ</t>
  </si>
  <si>
    <t>JAMON S/H COMBO</t>
  </si>
  <si>
    <t>JAMON S/H FRESCO</t>
  </si>
  <si>
    <t>JAMON SERRANO KG</t>
  </si>
  <si>
    <t>LECHE SEMI DP 1 LT</t>
  </si>
  <si>
    <t>LENGUA DE CERDO CAJA</t>
  </si>
  <si>
    <t>MACIZA P/POZOLE</t>
  </si>
  <si>
    <t>LOMO DE CAÑA X PZA</t>
  </si>
  <si>
    <t>LONGANIZA CASERA</t>
  </si>
  <si>
    <t>LONGANIZA ECONOMICA</t>
  </si>
  <si>
    <t>PECHO CON CUERO</t>
  </si>
  <si>
    <t>MAIZ .POBLANA</t>
  </si>
  <si>
    <t>MAIZ ABUELA</t>
  </si>
  <si>
    <t>PECHO SIN FALDA</t>
  </si>
  <si>
    <t>MAIZ MORELOS</t>
  </si>
  <si>
    <t>PECHUGA DE POLLO MOLIDA</t>
  </si>
  <si>
    <t>MANCHEGO LALA.144G PAQ</t>
  </si>
  <si>
    <t>PERNIL REBANADO</t>
  </si>
  <si>
    <t>MANCHEGO LYNCOTT.400</t>
  </si>
  <si>
    <t>PIERNA AHUM C/H PZA</t>
  </si>
  <si>
    <t>PIERNA AHUM C/H POR KG</t>
  </si>
  <si>
    <t>MANITA</t>
  </si>
  <si>
    <t>PIERNA C/C. MENUDEO</t>
  </si>
  <si>
    <t>MANTECA MAYOREO</t>
  </si>
  <si>
    <t>MANTECA PZA/KG</t>
  </si>
  <si>
    <t>JAMON MEDIA GRASA MAY</t>
  </si>
  <si>
    <t>MANTEQUILLA .0.90 GR IBERIA</t>
  </si>
  <si>
    <t>PIERNA Y MUSLO TRAB</t>
  </si>
  <si>
    <t>PIÑATA DE RES</t>
  </si>
  <si>
    <t>PISTOLA O ESPALDILLA DE RES</t>
  </si>
  <si>
    <t xml:space="preserve">MANTEQUILLA 1 KG IBERIA </t>
  </si>
  <si>
    <t>NEW YORK CHOICE</t>
  </si>
  <si>
    <t>MANTEQUILLA DON PANFILO KG</t>
  </si>
  <si>
    <t>MANTEQUILLA LYNCOTT.225</t>
  </si>
  <si>
    <t>MANTEQUILLA LYNCOTT.90</t>
  </si>
  <si>
    <t>MANTEQUILLA UNTABLE LYN</t>
  </si>
  <si>
    <t>MANTEQUILLA.500GR IBERIA</t>
  </si>
  <si>
    <t>MEDALLON DE PUERCO</t>
  </si>
  <si>
    <t>MEDALLON DE RES</t>
  </si>
  <si>
    <t>MEDIA CREMA LALA.250</t>
  </si>
  <si>
    <t>MEDULA</t>
  </si>
  <si>
    <t>QUESO DE PCO CAP X PZA</t>
  </si>
  <si>
    <t>MENUDO DE CARNERO</t>
  </si>
  <si>
    <t>QUESO DE PCO FUD X PZA</t>
  </si>
  <si>
    <t>MILANESA DE POLLO</t>
  </si>
  <si>
    <t>MILANESA DE RES</t>
  </si>
  <si>
    <t>MIXIOTE DE CARNERO</t>
  </si>
  <si>
    <t>CUERO DE PIERNA MAYOREO</t>
  </si>
  <si>
    <t>MIXIOTE DE POLLO</t>
  </si>
  <si>
    <t>MOLE COLORADITO O ROJO</t>
  </si>
  <si>
    <t>MOLE ALMENDRADO</t>
  </si>
  <si>
    <t>MOLE EL CONVENTO</t>
  </si>
  <si>
    <t>MOLIDA DE PCO SELECT</t>
  </si>
  <si>
    <t>MOLIDA DE PUERCO</t>
  </si>
  <si>
    <t>MOLIDA DE RES</t>
  </si>
  <si>
    <t>MOLIDA MIXTA ECO</t>
  </si>
  <si>
    <t>MORTADELA NAT/EMPANIZADA</t>
  </si>
  <si>
    <t>MOZZARELLA MEX KG LYN</t>
  </si>
  <si>
    <t>NATA 1/2 PZA PANFILO</t>
  </si>
  <si>
    <t>NEW YORK</t>
  </si>
  <si>
    <t>NORTEÑO</t>
  </si>
  <si>
    <t>NORTEÑO ESPECIAL</t>
  </si>
  <si>
    <t>NUGGETS</t>
  </si>
  <si>
    <t>SALCH FUD HOT DOG KG</t>
  </si>
  <si>
    <t>PAN ARABE GRANDE</t>
  </si>
  <si>
    <t>PAN O TORTILLA ARABE CHICA</t>
  </si>
  <si>
    <t>SALCH FUD X KG</t>
  </si>
  <si>
    <t>PANZA DE RES PICADA X KG</t>
  </si>
  <si>
    <t>SALCH ANNY X KG</t>
  </si>
  <si>
    <t>PANZA DE RES POR CAJA</t>
  </si>
  <si>
    <t>PANZA DE RES X MEDIA CAJA</t>
  </si>
  <si>
    <t>PANZA DE RES. REB X KG</t>
  </si>
  <si>
    <t>PAPA X .KG</t>
  </si>
  <si>
    <t>PAPA X CAJA</t>
  </si>
  <si>
    <t>PAPADA</t>
  </si>
  <si>
    <t xml:space="preserve">PATA DE RES PREP KG </t>
  </si>
  <si>
    <t>PATA DE RES PZA MAY</t>
  </si>
  <si>
    <t>PATA EN VINAGRE KG</t>
  </si>
  <si>
    <t>SUADERO PICADO</t>
  </si>
  <si>
    <t>PAVO AHUMADO</t>
  </si>
  <si>
    <t>PAVO NATURAL</t>
  </si>
  <si>
    <t>PAVO NATURAL REB</t>
  </si>
  <si>
    <t>PECHO ENTERO</t>
  </si>
  <si>
    <t xml:space="preserve">PECHO/CARRILLERAS </t>
  </si>
  <si>
    <t>PECHUGA DE POLLO</t>
  </si>
  <si>
    <t>PEPPERONI</t>
  </si>
  <si>
    <t>PEPPERONI URBY</t>
  </si>
  <si>
    <t>PERNIL</t>
  </si>
  <si>
    <t>PERNIL FRESCO</t>
  </si>
  <si>
    <t>PIERNA AHUMADA</t>
  </si>
  <si>
    <t>PIERNA C/C MAYOREO</t>
  </si>
  <si>
    <t>PIERNA DE CORDERO</t>
  </si>
  <si>
    <t>PIERNA DE PAVO AHUMADA</t>
  </si>
  <si>
    <t>PIERNA DE PAVO AHUMADA ADOBADA</t>
  </si>
  <si>
    <t>TOP SIRLOIN</t>
  </si>
  <si>
    <t>PIERNA Y MUSLO</t>
  </si>
  <si>
    <t>TOSTADAS DELICIAS</t>
  </si>
  <si>
    <t>PLANCHA</t>
  </si>
  <si>
    <t>PULPA DE DELANTERO</t>
  </si>
  <si>
    <t>PULPA DE ESPALDILLA</t>
  </si>
  <si>
    <t>PULPA FINA DE RES</t>
  </si>
  <si>
    <t>PULPA NEGRA/ GALLINA</t>
  </si>
  <si>
    <t>PUNTAS CHULETA</t>
  </si>
  <si>
    <t>PUNTAS TOCINO</t>
  </si>
  <si>
    <t>QUESILLO CREMOSO</t>
  </si>
  <si>
    <t>QUESILLO DON PANFILO PZA</t>
  </si>
  <si>
    <t>ESPINAZO MAY</t>
  </si>
  <si>
    <t>QUESO AMERICANO LALA.144G P</t>
  </si>
  <si>
    <t>TRIPAS MAY</t>
  </si>
  <si>
    <t>TOCINO WINNIS MAY</t>
  </si>
  <si>
    <t>QUESO AÑEJO</t>
  </si>
  <si>
    <t>PIERNA C/C REBANADA O DESHUI</t>
  </si>
  <si>
    <t>CUERO PAPEL .MAYOREO</t>
  </si>
  <si>
    <t>QUESO AÑEJO DON PANFILO KG</t>
  </si>
  <si>
    <t>QUESO ASADERO</t>
  </si>
  <si>
    <t>QUESO ASADERO ARCE 4 T</t>
  </si>
  <si>
    <t>QUESO ASADERO TIPO MANCHEGO</t>
  </si>
  <si>
    <t>QUESILLO CREMOSO MAY</t>
  </si>
  <si>
    <t>QUESO AZUL.100 LYN</t>
  </si>
  <si>
    <t>QUESO BRIE.125 LYN</t>
  </si>
  <si>
    <t xml:space="preserve">QUESO CABRA ALBAHACA LYN </t>
  </si>
  <si>
    <t>JAMON C/G MAYOREO</t>
  </si>
  <si>
    <t>QUESO CABRA CENIZA LYN</t>
  </si>
  <si>
    <t>QUESO CABRA LA NEGRITA</t>
  </si>
  <si>
    <t>QUESO CABRA NAT LYNCOTT</t>
  </si>
  <si>
    <t>QUESO CABRA ROMERO LYN</t>
  </si>
  <si>
    <t>QUESO CAMEMBERT.125 LYN</t>
  </si>
  <si>
    <t>QUESO CASTELL PAQ</t>
  </si>
  <si>
    <t>QUESO CASTELL X CAJA</t>
  </si>
  <si>
    <t>QUESO CHURRINCHE</t>
  </si>
  <si>
    <t>QUESO COTTAGE LIGHT LYNC AZUL</t>
  </si>
  <si>
    <t>QUESO COTTAGE NORMAL LYNC ROJO</t>
  </si>
  <si>
    <t>QUESO COTTAGE REDUCIDO/GRASA LALA</t>
  </si>
  <si>
    <t>QUESO DE CABRA FRESCO PZA PA</t>
  </si>
  <si>
    <t>QUESO DE PCO CAP X KG</t>
  </si>
  <si>
    <t>QUESO DE PCO FUD X KG</t>
  </si>
  <si>
    <t>QUESO DOBLE CREMA ZORAYDA CH</t>
  </si>
  <si>
    <t>QUESO DOBLE CREMA ZORAYDA GD</t>
  </si>
  <si>
    <t>QUESO FRESCO VACA DON PANFI</t>
  </si>
  <si>
    <t>QUESO GORGONZOLA CUÑA</t>
  </si>
  <si>
    <t>QUESO GRAVIERA</t>
  </si>
  <si>
    <t>QUESO LA NEGRITA</t>
  </si>
  <si>
    <t>QUESO LAS MARGARITAS PZA</t>
  </si>
  <si>
    <t>QUESO MADURO</t>
  </si>
  <si>
    <t>QUESO MADURO SEMIDESIERTO</t>
  </si>
  <si>
    <t>QUESO MANCH SEMI</t>
  </si>
  <si>
    <t>QUESO MANCHEGO DE CABRA</t>
  </si>
  <si>
    <t>QUESO MANCHEGO VILLITA PZA</t>
  </si>
  <si>
    <t>QUESO MANCHEGO VILLITA X KG</t>
  </si>
  <si>
    <t>QUESO MISIONERO AHUMADO</t>
  </si>
  <si>
    <t>QUESO MISIONERO NATURAL</t>
  </si>
  <si>
    <t>QUESO OAXACA LYN.400</t>
  </si>
  <si>
    <t>QUESO PANELA DON PANFILO KG</t>
  </si>
  <si>
    <t>QUESO PANELA LALA CH</t>
  </si>
  <si>
    <t>QUESO PANELA LALA GDE</t>
  </si>
  <si>
    <t>QUESO PANELA LALA R/G.400</t>
  </si>
  <si>
    <t>QUESO PANELA LALA REBANADO PZA</t>
  </si>
  <si>
    <t>QUESO PANELA REDUC GRASA</t>
  </si>
  <si>
    <t>QUESO PANELA S/G CH</t>
  </si>
  <si>
    <t>QUESO PANELA S/G GDE</t>
  </si>
  <si>
    <t>QUESO PANELA X KG</t>
  </si>
  <si>
    <t>QUESO PANELA.400 LYN</t>
  </si>
  <si>
    <t>QUESO PHILADELPHIA</t>
  </si>
  <si>
    <t>BOLSA 20 X 30 ECO</t>
  </si>
  <si>
    <t>BOLSA 25 X 35 ECO</t>
  </si>
  <si>
    <t>BOLSA 30 X 40 ECO</t>
  </si>
  <si>
    <t>BOLSA 35 X 45 ECO</t>
  </si>
  <si>
    <t>BOLSA 40 X 60 ECO</t>
  </si>
  <si>
    <t>BOLSA 50 X 70 ECO</t>
  </si>
  <si>
    <t>QUESO PORT SALUT</t>
  </si>
  <si>
    <t>QUESO PROVENZANO</t>
  </si>
  <si>
    <t>CONTRA RES X CAJA REB</t>
  </si>
  <si>
    <t>RIB EYE PRIME</t>
  </si>
  <si>
    <t>SIRLOIN PRIME</t>
  </si>
  <si>
    <t>NEW YORK PRIME</t>
  </si>
  <si>
    <t>RIB EYE CHOICE</t>
  </si>
  <si>
    <t>QUESO PROVENZANO MADURO</t>
  </si>
  <si>
    <t>QUESO RACLETTE</t>
  </si>
  <si>
    <t>QUESO REDONDO</t>
  </si>
  <si>
    <t xml:space="preserve">QUESO ROMANCE </t>
  </si>
  <si>
    <t>QUESO SEMIDURO SJ</t>
  </si>
  <si>
    <t>QUESO SINGLES KRAFT PAQ</t>
  </si>
  <si>
    <t>QUESO TRAPOLA</t>
  </si>
  <si>
    <t>QUESO TRAPOLA VINOTINTO</t>
  </si>
  <si>
    <t>QUESO TRES LECHES</t>
  </si>
  <si>
    <t>QUESO VECCHIO</t>
  </si>
  <si>
    <t>QUESO ESPUMOSO ROSADO</t>
  </si>
  <si>
    <t>QUESO VIRGEN DE LOURDES</t>
  </si>
  <si>
    <t>QUESO VM VINO TINTO SJ</t>
  </si>
  <si>
    <t>RECORTE DE CHULETA</t>
  </si>
  <si>
    <t>PECHUGA PAVO SABORI</t>
  </si>
  <si>
    <t>QUESO PUERCO PEÑARANDA</t>
  </si>
  <si>
    <t>PECHUGA PAVO PEÑARANDA S/SA</t>
  </si>
  <si>
    <t>PECHUGA PAVO NATURAL</t>
  </si>
  <si>
    <t>DAMON YORK PEÑARANDA</t>
  </si>
  <si>
    <t>JAMON SABORI PIERNA EXTRA FII</t>
  </si>
  <si>
    <t>JAMON PAVO TANGAMANGA</t>
  </si>
  <si>
    <t>RECORTE DE JAMON</t>
  </si>
  <si>
    <t>TARAS</t>
  </si>
  <si>
    <t>RECORTE DE MANCHEGO</t>
  </si>
  <si>
    <t xml:space="preserve">MANTEQUILLA GLORIA PLATA </t>
  </si>
  <si>
    <t>MANTEQUILLA GLORIA AMARILLA</t>
  </si>
  <si>
    <t>MANTEQUILLA GLORIA VERDE</t>
  </si>
  <si>
    <t>MANTEQUILLA BUTTER</t>
  </si>
  <si>
    <t>BARRA GLORIA PLATA</t>
  </si>
  <si>
    <t>BARRA GLORIA VERDE</t>
  </si>
  <si>
    <t>BARRA GLORIA AMARILLA</t>
  </si>
  <si>
    <t>MARGARINA PRIMAVERA</t>
  </si>
  <si>
    <t>MANTEQUILLA LA VILLITA</t>
  </si>
  <si>
    <t>RECORTE DE TOCINO</t>
  </si>
  <si>
    <t>PICAÑA 4 C</t>
  </si>
  <si>
    <t>REQUESON DE CABRA PZA</t>
  </si>
  <si>
    <t>REQUESON DON PANFILO KG</t>
  </si>
  <si>
    <t>RES EN CANAL</t>
  </si>
  <si>
    <t>RES CANAL</t>
  </si>
  <si>
    <t>RETAZO X KG</t>
  </si>
  <si>
    <t>RETAZO X PZA ENT</t>
  </si>
  <si>
    <t>RIB-EYE</t>
  </si>
  <si>
    <t>RIÑON</t>
  </si>
  <si>
    <t>ROASTBEEF AHUMADO</t>
  </si>
  <si>
    <t>ROASTBEEF C/H</t>
  </si>
  <si>
    <t>ROASTBEEF S/H</t>
  </si>
  <si>
    <t>ROASTBEEF X PZA</t>
  </si>
  <si>
    <t>SABANA RES</t>
  </si>
  <si>
    <t>SALAMI 4 CARNES X PZA (TAPAS)</t>
  </si>
  <si>
    <t xml:space="preserve">SALAMI WINNIS </t>
  </si>
  <si>
    <t>SALCH ANNY X PAQ</t>
  </si>
  <si>
    <t>SALCH ASAR PAQ</t>
  </si>
  <si>
    <t>SALCH FUD HOT DOG PAQ</t>
  </si>
  <si>
    <t>SALCH FUD X PAQ</t>
  </si>
  <si>
    <t>SALCH ZWAN COCKTAIL</t>
  </si>
  <si>
    <t>SALCH ZWAN PAVO</t>
  </si>
  <si>
    <t>SALMON</t>
  </si>
  <si>
    <t>SALSA ARABE .250 ML</t>
  </si>
  <si>
    <t>SALSA ARABE 1 LT</t>
  </si>
  <si>
    <t>SALSA ARABE.500ML</t>
  </si>
  <si>
    <t>SANCOCHO</t>
  </si>
  <si>
    <t>SESOS MARQUETA . KG</t>
  </si>
  <si>
    <t>SESOS MARQUETA X CAJA</t>
  </si>
  <si>
    <t>SIRLOIN</t>
  </si>
  <si>
    <t>SUADERO</t>
  </si>
  <si>
    <t>SURTIDO DE PUERCO</t>
  </si>
  <si>
    <t>TAMPIQUEÑA</t>
  </si>
  <si>
    <t>T-BONE</t>
  </si>
  <si>
    <t>TLALE</t>
  </si>
  <si>
    <t>TOCINO PIERNA KG</t>
  </si>
  <si>
    <t>TOCINO PIERNA PZA</t>
  </si>
  <si>
    <t>TOCINO SALADO .PZA</t>
  </si>
  <si>
    <t>TOCINO SALADO MOLIDO</t>
  </si>
  <si>
    <t>TOCINO SALADO.KG</t>
  </si>
  <si>
    <t>TOCINO WINNIS .PZA</t>
  </si>
  <si>
    <t>TOCINO WINNIS. KG</t>
  </si>
  <si>
    <t>TOMAHAWK</t>
  </si>
  <si>
    <t>TOSTADAS NATURALES</t>
  </si>
  <si>
    <t>TOSTADAS TAMBORAS</t>
  </si>
  <si>
    <t>TOTOPOS</t>
  </si>
  <si>
    <t>TOTOPOS TAMBURA</t>
  </si>
  <si>
    <t>TRIPA</t>
  </si>
  <si>
    <t>TROZO DE RES</t>
  </si>
  <si>
    <t>TROZO O TROZOS DE PCO LIMPIO</t>
  </si>
  <si>
    <t>CAJA DE RAJAS (6 PZS)</t>
  </si>
  <si>
    <t>TROZOS DE PUERCO ECONOMICO</t>
  </si>
  <si>
    <t>UNTO</t>
  </si>
  <si>
    <t>VACIADA</t>
  </si>
  <si>
    <t>VASO DE CREMA PANFILO PZA</t>
  </si>
  <si>
    <t>YOGURT NATURAL LITRO</t>
  </si>
  <si>
    <t>YOGURTH FRUTAS LITRO</t>
  </si>
  <si>
    <t>YOGURTH FRUTAS MEDIO</t>
  </si>
  <si>
    <t>TOTALES</t>
  </si>
  <si>
    <t>INVENTARIO 02/01/2022</t>
  </si>
  <si>
    <t>ARRACHERA DE PCO</t>
  </si>
  <si>
    <t>POLLO AHUMADO</t>
  </si>
  <si>
    <t xml:space="preserve">MORTADELA MARIETTA PZA </t>
  </si>
  <si>
    <t>PICAÑA RES PZA/TRAB</t>
  </si>
  <si>
    <t>PECHUGA RELLENA</t>
  </si>
  <si>
    <t>BONELESS/NATBUFF</t>
  </si>
  <si>
    <t xml:space="preserve">QUESO MANCHEGO GOUDA KG </t>
  </si>
  <si>
    <t>GRAVY DE JAMIACA/ TAMARINDO PZ</t>
  </si>
  <si>
    <t>JAMON ALMENDRADO LEDO</t>
  </si>
  <si>
    <t>LOMO HORNEADO C/ ROMERO</t>
  </si>
  <si>
    <t>QUESO MANCHEGO LYNCONT GOUDA</t>
  </si>
  <si>
    <t>CODILLO ENTERO/MARCADO</t>
  </si>
  <si>
    <t>CUERO PAPEL</t>
  </si>
  <si>
    <t>FILTE DE RES LIMPIO</t>
  </si>
  <si>
    <t>CONDIMENTO GRANDE (VIVALI)</t>
  </si>
  <si>
    <t>JAMON CAPISTRANO KG</t>
  </si>
  <si>
    <t>MOLE ARTESANAL TRADICIONAL</t>
  </si>
  <si>
    <t>CONDIMEWNTO CHICO/ 4 CARNES</t>
  </si>
  <si>
    <t>LOMO CDE CAÑAX PZA (GRASA)</t>
  </si>
  <si>
    <t>QUESO CABRA ALBHACA LYN</t>
  </si>
  <si>
    <t>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</si>
</sst>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/>
    <xf numFmtId="44" fontId="0" fillId="0" borderId="1" xfId="1" applyFont="1" applyFill="1" applyBorder="1"/>
    <xf numFmtId="44" fontId="2" fillId="0" borderId="1" xfId="1" applyFont="1" applyFill="1" applyBorder="1"/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/>
    <xf numFmtId="0" fontId="7" fillId="0" borderId="0" xfId="0" applyFont="1" applyFill="1"/>
    <xf numFmtId="0" fontId="0" fillId="0" borderId="0" xfId="0" applyFont="1" applyFill="1" applyAlignment="1">
      <alignment horizontal="right"/>
    </xf>
    <xf numFmtId="44" fontId="0" fillId="0" borderId="0" xfId="1" applyFont="1" applyFill="1"/>
    <xf numFmtId="44" fontId="2" fillId="0" borderId="0" xfId="1" applyFont="1" applyFill="1"/>
    <xf numFmtId="0" fontId="3" fillId="0" borderId="1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/>
    <xf numFmtId="0" fontId="2" fillId="0" borderId="1" xfId="1" applyNumberFormat="1" applyFont="1" applyFill="1" applyBorder="1"/>
    <xf numFmtId="0" fontId="8" fillId="0" borderId="1" xfId="0" applyFont="1" applyFill="1" applyBorder="1"/>
    <xf numFmtId="44" fontId="9" fillId="0" borderId="1" xfId="1" applyFont="1" applyFill="1" applyBorder="1"/>
    <xf numFmtId="44" fontId="10" fillId="0" borderId="1" xfId="1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/>
    <xf numFmtId="44" fontId="0" fillId="2" borderId="1" xfId="1" applyFont="1" applyFill="1" applyBorder="1"/>
    <xf numFmtId="44" fontId="2" fillId="2" borderId="1" xfId="1" applyFont="1" applyFill="1" applyBorder="1"/>
    <xf numFmtId="0" fontId="4" fillId="3" borderId="1" xfId="0" applyFont="1" applyFill="1" applyBorder="1"/>
    <xf numFmtId="44" fontId="0" fillId="3" borderId="1" xfId="1" applyFont="1" applyFill="1" applyBorder="1"/>
    <xf numFmtId="44" fontId="2" fillId="3" borderId="1" xfId="1" applyFont="1" applyFill="1" applyBorder="1"/>
    <xf numFmtId="44" fontId="11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4" fontId="12" fillId="0" borderId="1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abSelected="1" zoomScaleNormal="100" workbookViewId="0">
      <pane ySplit="5" topLeftCell="A485" activePane="bottomLeft" state="frozen"/>
      <selection pane="bottomLeft" activeCell="C506" sqref="C506"/>
    </sheetView>
  </sheetViews>
  <sheetFormatPr baseColWidth="10" defaultRowHeight="15" x14ac:dyDescent="0.25"/>
  <cols>
    <col min="1" max="1" width="6.7109375" style="12" bestFit="1" customWidth="1"/>
    <col min="2" max="2" width="39.140625" style="1" bestFit="1" customWidth="1"/>
    <col min="3" max="3" width="16.140625" style="1" customWidth="1"/>
    <col min="4" max="4" width="7" style="1" customWidth="1"/>
    <col min="5" max="5" width="15.85546875" style="13" bestFit="1" customWidth="1"/>
    <col min="6" max="6" width="17" style="14" customWidth="1"/>
    <col min="7" max="16384" width="11.42578125" style="1"/>
  </cols>
  <sheetData>
    <row r="1" spans="1:6" ht="20.25" x14ac:dyDescent="0.3">
      <c r="A1" s="15" t="s">
        <v>0</v>
      </c>
      <c r="B1" s="15"/>
      <c r="C1" s="15"/>
      <c r="D1" s="15"/>
      <c r="E1" s="15"/>
      <c r="F1" s="15"/>
    </row>
    <row r="2" spans="1:6" ht="20.25" x14ac:dyDescent="0.3">
      <c r="A2" s="15" t="s">
        <v>1</v>
      </c>
      <c r="B2" s="15"/>
      <c r="C2" s="15"/>
      <c r="D2" s="15"/>
      <c r="E2" s="15"/>
      <c r="F2" s="15"/>
    </row>
    <row r="3" spans="1:6" ht="20.25" x14ac:dyDescent="0.3">
      <c r="A3" s="15" t="s">
        <v>476</v>
      </c>
      <c r="B3" s="15"/>
      <c r="C3" s="15"/>
      <c r="D3" s="15"/>
      <c r="E3" s="15"/>
      <c r="F3" s="15"/>
    </row>
    <row r="4" spans="1:6" x14ac:dyDescent="0.25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5" t="s">
        <v>7</v>
      </c>
    </row>
    <row r="5" spans="1:6" hidden="1" x14ac:dyDescent="0.25">
      <c r="A5" s="6">
        <v>1</v>
      </c>
      <c r="B5" s="7" t="s">
        <v>8</v>
      </c>
      <c r="C5" s="7"/>
      <c r="D5" s="7"/>
      <c r="E5" s="4"/>
      <c r="F5" s="5"/>
    </row>
    <row r="6" spans="1:6" x14ac:dyDescent="0.25">
      <c r="A6" s="6">
        <v>1</v>
      </c>
      <c r="B6" s="7" t="s">
        <v>9</v>
      </c>
      <c r="C6" s="7">
        <v>126</v>
      </c>
      <c r="D6" s="7"/>
      <c r="E6" s="4">
        <v>110</v>
      </c>
      <c r="F6" s="5">
        <f>+C6*E6</f>
        <v>13860</v>
      </c>
    </row>
    <row r="7" spans="1:6" x14ac:dyDescent="0.25">
      <c r="A7" s="6">
        <v>2</v>
      </c>
      <c r="B7" s="7" t="s">
        <v>10</v>
      </c>
      <c r="C7" s="7">
        <f>7.8+11+54.4</f>
        <v>73.2</v>
      </c>
      <c r="D7" s="7"/>
      <c r="E7" s="4">
        <v>162</v>
      </c>
      <c r="F7" s="5">
        <f>+C7*E7</f>
        <v>11858.4</v>
      </c>
    </row>
    <row r="8" spans="1:6" x14ac:dyDescent="0.25">
      <c r="A8" s="6">
        <v>3</v>
      </c>
      <c r="B8" s="7" t="s">
        <v>11</v>
      </c>
      <c r="C8" s="7">
        <f>117.8+2</f>
        <v>119.8</v>
      </c>
      <c r="D8" s="7"/>
      <c r="E8" s="4">
        <v>130</v>
      </c>
      <c r="F8" s="5">
        <f>+C8*E8</f>
        <v>15574</v>
      </c>
    </row>
    <row r="9" spans="1:6" x14ac:dyDescent="0.25">
      <c r="A9" s="6">
        <v>4</v>
      </c>
      <c r="B9" s="7" t="s">
        <v>12</v>
      </c>
      <c r="C9" s="7">
        <f>7.4+28.8+35.8+0.2</f>
        <v>72.2</v>
      </c>
      <c r="D9" s="7"/>
      <c r="E9" s="4">
        <v>92</v>
      </c>
      <c r="F9" s="5">
        <f>+C9*E9</f>
        <v>6642.4000000000005</v>
      </c>
    </row>
    <row r="10" spans="1:6" hidden="1" x14ac:dyDescent="0.25">
      <c r="A10" s="6">
        <v>5</v>
      </c>
      <c r="B10" s="7" t="s">
        <v>13</v>
      </c>
      <c r="C10" s="7"/>
      <c r="D10" s="7"/>
      <c r="E10" s="4"/>
      <c r="F10" s="5">
        <f>+C10*E10</f>
        <v>0</v>
      </c>
    </row>
    <row r="11" spans="1:6" x14ac:dyDescent="0.25">
      <c r="A11" s="6">
        <v>478</v>
      </c>
      <c r="B11" s="7" t="s">
        <v>477</v>
      </c>
      <c r="C11" s="7">
        <v>35</v>
      </c>
      <c r="D11" s="7"/>
      <c r="E11" s="4">
        <v>78</v>
      </c>
      <c r="F11" s="5">
        <f>C11*E11</f>
        <v>2730</v>
      </c>
    </row>
    <row r="12" spans="1:6" x14ac:dyDescent="0.25">
      <c r="A12" s="6">
        <v>6</v>
      </c>
      <c r="B12" s="7" t="s">
        <v>14</v>
      </c>
      <c r="C12" s="7">
        <f>31.6+45.4+2.4</f>
        <v>79.400000000000006</v>
      </c>
      <c r="D12" s="7"/>
      <c r="E12" s="4">
        <v>182</v>
      </c>
      <c r="F12" s="5">
        <f>+C12*E12</f>
        <v>14450.800000000001</v>
      </c>
    </row>
    <row r="13" spans="1:6" hidden="1" x14ac:dyDescent="0.25">
      <c r="A13" s="6">
        <v>7</v>
      </c>
      <c r="B13" s="7" t="s">
        <v>15</v>
      </c>
      <c r="C13" s="7"/>
      <c r="D13" s="7"/>
      <c r="E13" s="4"/>
      <c r="F13" s="5">
        <f>+C13*E13</f>
        <v>0</v>
      </c>
    </row>
    <row r="14" spans="1:6" x14ac:dyDescent="0.25">
      <c r="A14" s="6">
        <v>8</v>
      </c>
      <c r="B14" s="7" t="s">
        <v>16</v>
      </c>
      <c r="C14" s="7">
        <f>166.3+11+5.5+4.18</f>
        <v>186.98000000000002</v>
      </c>
      <c r="D14" s="7">
        <v>13</v>
      </c>
      <c r="E14" s="4">
        <v>92</v>
      </c>
      <c r="F14" s="5">
        <f>+C14*E14</f>
        <v>17202.160000000003</v>
      </c>
    </row>
    <row r="15" spans="1:6" x14ac:dyDescent="0.25">
      <c r="A15" s="6">
        <v>9</v>
      </c>
      <c r="B15" s="7" t="s">
        <v>17</v>
      </c>
      <c r="C15" s="7">
        <f>274.82+16+0.2+2.1</f>
        <v>293.12</v>
      </c>
      <c r="D15" s="7">
        <v>23</v>
      </c>
      <c r="E15" s="4">
        <v>100</v>
      </c>
      <c r="F15" s="5">
        <f>+C15*E15</f>
        <v>29312</v>
      </c>
    </row>
    <row r="16" spans="1:6" hidden="1" x14ac:dyDescent="0.25">
      <c r="A16" s="6">
        <v>10</v>
      </c>
      <c r="B16" s="7" t="s">
        <v>18</v>
      </c>
      <c r="C16" s="7"/>
      <c r="D16" s="7"/>
      <c r="E16" s="4"/>
      <c r="F16" s="5">
        <f>+C16*E16</f>
        <v>0</v>
      </c>
    </row>
    <row r="17" spans="1:6" hidden="1" x14ac:dyDescent="0.25">
      <c r="A17" s="6">
        <v>11</v>
      </c>
      <c r="B17" s="7" t="s">
        <v>19</v>
      </c>
      <c r="C17" s="7"/>
      <c r="D17" s="7"/>
      <c r="E17" s="4"/>
      <c r="F17" s="5">
        <f>+C17*E17</f>
        <v>0</v>
      </c>
    </row>
    <row r="18" spans="1:6" x14ac:dyDescent="0.25">
      <c r="A18" s="6">
        <v>12</v>
      </c>
      <c r="B18" s="7" t="s">
        <v>20</v>
      </c>
      <c r="C18" s="7">
        <f>29.4+8.4</f>
        <v>37.799999999999997</v>
      </c>
      <c r="D18" s="7"/>
      <c r="E18" s="4">
        <v>10</v>
      </c>
      <c r="F18" s="5">
        <f>+C18*E18</f>
        <v>378</v>
      </c>
    </row>
    <row r="19" spans="1:6" hidden="1" x14ac:dyDescent="0.25">
      <c r="A19" s="6">
        <v>13</v>
      </c>
      <c r="B19" s="8" t="s">
        <v>21</v>
      </c>
      <c r="C19" s="8"/>
      <c r="D19" s="8"/>
      <c r="E19" s="4"/>
      <c r="F19" s="5">
        <f>+C19*E19</f>
        <v>0</v>
      </c>
    </row>
    <row r="20" spans="1:6" hidden="1" x14ac:dyDescent="0.25">
      <c r="A20" s="6">
        <v>14</v>
      </c>
      <c r="B20" s="8" t="s">
        <v>22</v>
      </c>
      <c r="C20" s="8"/>
      <c r="D20" s="8"/>
      <c r="E20" s="4"/>
      <c r="F20" s="5">
        <f>+C20*E20</f>
        <v>0</v>
      </c>
    </row>
    <row r="21" spans="1:6" hidden="1" x14ac:dyDescent="0.25">
      <c r="A21" s="6">
        <v>15</v>
      </c>
      <c r="B21" s="8" t="s">
        <v>23</v>
      </c>
      <c r="C21" s="8"/>
      <c r="D21" s="8"/>
      <c r="E21" s="4"/>
      <c r="F21" s="5">
        <f>+C21*E21</f>
        <v>0</v>
      </c>
    </row>
    <row r="22" spans="1:6" x14ac:dyDescent="0.25">
      <c r="A22" s="6">
        <v>14</v>
      </c>
      <c r="B22" s="8" t="s">
        <v>24</v>
      </c>
      <c r="C22" s="8">
        <f>162.4+20.6</f>
        <v>183</v>
      </c>
      <c r="D22" s="8"/>
      <c r="E22" s="4">
        <v>70</v>
      </c>
      <c r="F22" s="5">
        <f>+C22*E22</f>
        <v>12810</v>
      </c>
    </row>
    <row r="23" spans="1:6" x14ac:dyDescent="0.25">
      <c r="A23" s="6">
        <v>15</v>
      </c>
      <c r="B23" s="8" t="s">
        <v>25</v>
      </c>
      <c r="C23" s="8">
        <f>55+6+33.2+40.4</f>
        <v>134.6</v>
      </c>
      <c r="D23" s="8"/>
      <c r="E23" s="4">
        <v>80</v>
      </c>
      <c r="F23" s="5">
        <f>+C23*E23</f>
        <v>10768</v>
      </c>
    </row>
    <row r="24" spans="1:6" x14ac:dyDescent="0.25">
      <c r="A24" s="6">
        <v>16</v>
      </c>
      <c r="B24" s="8" t="s">
        <v>26</v>
      </c>
      <c r="C24" s="8">
        <f>2.4+5.2</f>
        <v>7.6</v>
      </c>
      <c r="D24" s="8"/>
      <c r="E24" s="4">
        <v>82</v>
      </c>
      <c r="F24" s="5">
        <f>+C24*E24</f>
        <v>623.19999999999993</v>
      </c>
    </row>
    <row r="25" spans="1:6" x14ac:dyDescent="0.25">
      <c r="A25" s="6">
        <v>17</v>
      </c>
      <c r="B25" s="8" t="s">
        <v>27</v>
      </c>
      <c r="C25" s="8">
        <f>163.8+171.6</f>
        <v>335.4</v>
      </c>
      <c r="D25" s="8"/>
      <c r="E25" s="4">
        <v>130</v>
      </c>
      <c r="F25" s="5">
        <f>+C25*E25</f>
        <v>43602</v>
      </c>
    </row>
    <row r="26" spans="1:6" x14ac:dyDescent="0.25">
      <c r="A26" s="6">
        <v>18</v>
      </c>
      <c r="B26" s="8" t="s">
        <v>28</v>
      </c>
      <c r="C26" s="8">
        <v>0.3</v>
      </c>
      <c r="D26" s="8"/>
      <c r="E26" s="4">
        <v>80</v>
      </c>
      <c r="F26" s="5">
        <f>+C26*E26</f>
        <v>24</v>
      </c>
    </row>
    <row r="27" spans="1:6" ht="30" hidden="1" x14ac:dyDescent="0.25">
      <c r="A27" s="6">
        <v>21</v>
      </c>
      <c r="B27" s="8" t="s">
        <v>29</v>
      </c>
      <c r="C27" s="8"/>
      <c r="D27" s="8"/>
      <c r="E27" s="4"/>
      <c r="F27" s="5">
        <f>+C27*E27</f>
        <v>0</v>
      </c>
    </row>
    <row r="28" spans="1:6" x14ac:dyDescent="0.25">
      <c r="A28" s="6">
        <v>19</v>
      </c>
      <c r="B28" s="8" t="s">
        <v>30</v>
      </c>
      <c r="C28" s="8">
        <v>29.6</v>
      </c>
      <c r="D28" s="8"/>
      <c r="E28" s="4">
        <v>162</v>
      </c>
      <c r="F28" s="5">
        <f>+C28*E28</f>
        <v>4795.2</v>
      </c>
    </row>
    <row r="29" spans="1:6" x14ac:dyDescent="0.25">
      <c r="A29" s="2">
        <v>487</v>
      </c>
      <c r="B29" s="7" t="s">
        <v>482</v>
      </c>
      <c r="C29" s="3">
        <v>1.03</v>
      </c>
      <c r="D29" s="3"/>
      <c r="E29" s="4">
        <v>128</v>
      </c>
      <c r="F29" s="5">
        <f>C29*E29</f>
        <v>131.84</v>
      </c>
    </row>
    <row r="30" spans="1:6" hidden="1" x14ac:dyDescent="0.25">
      <c r="A30" s="6">
        <v>21</v>
      </c>
      <c r="B30" s="7" t="s">
        <v>32</v>
      </c>
      <c r="C30" s="7"/>
      <c r="D30" s="7"/>
      <c r="E30" s="4"/>
      <c r="F30" s="5">
        <f>+C30*E30</f>
        <v>0</v>
      </c>
    </row>
    <row r="31" spans="1:6" x14ac:dyDescent="0.25">
      <c r="A31" s="6">
        <v>20</v>
      </c>
      <c r="B31" s="7" t="s">
        <v>31</v>
      </c>
      <c r="C31" s="7">
        <v>0.51800000000000002</v>
      </c>
      <c r="D31" s="7"/>
      <c r="E31" s="4">
        <v>128</v>
      </c>
      <c r="F31" s="5">
        <f>+C31*E31</f>
        <v>66.304000000000002</v>
      </c>
    </row>
    <row r="32" spans="1:6" hidden="1" x14ac:dyDescent="0.25">
      <c r="A32" s="6">
        <v>26</v>
      </c>
      <c r="B32" s="8" t="s">
        <v>34</v>
      </c>
      <c r="C32" s="8"/>
      <c r="D32" s="8"/>
      <c r="E32" s="4"/>
      <c r="F32" s="5">
        <f>+C32*E32</f>
        <v>0</v>
      </c>
    </row>
    <row r="33" spans="1:6" hidden="1" x14ac:dyDescent="0.25">
      <c r="A33" s="6">
        <v>27</v>
      </c>
      <c r="B33" s="8" t="s">
        <v>35</v>
      </c>
      <c r="C33" s="8"/>
      <c r="D33" s="8"/>
      <c r="E33" s="4"/>
      <c r="F33" s="5">
        <f>+C33*E33</f>
        <v>0</v>
      </c>
    </row>
    <row r="34" spans="1:6" hidden="1" x14ac:dyDescent="0.25">
      <c r="A34" s="6">
        <v>28</v>
      </c>
      <c r="B34" s="7" t="s">
        <v>36</v>
      </c>
      <c r="C34" s="7"/>
      <c r="D34" s="7"/>
      <c r="E34" s="4"/>
      <c r="F34" s="5">
        <f>+C34*E34</f>
        <v>0</v>
      </c>
    </row>
    <row r="35" spans="1:6" hidden="1" x14ac:dyDescent="0.25">
      <c r="A35" s="6">
        <v>29</v>
      </c>
      <c r="B35" s="7" t="s">
        <v>37</v>
      </c>
      <c r="C35" s="7"/>
      <c r="D35" s="7"/>
      <c r="E35" s="4"/>
      <c r="F35" s="5">
        <f>+C35*E35</f>
        <v>0</v>
      </c>
    </row>
    <row r="36" spans="1:6" hidden="1" x14ac:dyDescent="0.25">
      <c r="A36" s="6">
        <v>22</v>
      </c>
      <c r="B36" s="8" t="s">
        <v>33</v>
      </c>
      <c r="C36" s="8"/>
      <c r="D36" s="8"/>
      <c r="E36" s="4"/>
      <c r="F36" s="5">
        <f>+D36*E36</f>
        <v>0</v>
      </c>
    </row>
    <row r="37" spans="1:6" hidden="1" x14ac:dyDescent="0.25">
      <c r="A37" s="6">
        <v>31</v>
      </c>
      <c r="B37" s="7" t="s">
        <v>39</v>
      </c>
      <c r="C37" s="7"/>
      <c r="D37" s="7"/>
      <c r="E37" s="4"/>
      <c r="F37" s="5">
        <f>+C37*E37</f>
        <v>0</v>
      </c>
    </row>
    <row r="38" spans="1:6" hidden="1" x14ac:dyDescent="0.25">
      <c r="A38" s="6">
        <v>32</v>
      </c>
      <c r="B38" s="7" t="s">
        <v>40</v>
      </c>
      <c r="C38" s="7"/>
      <c r="D38" s="7"/>
      <c r="E38" s="4"/>
      <c r="F38" s="5">
        <f>+C38*E38</f>
        <v>0</v>
      </c>
    </row>
    <row r="39" spans="1:6" hidden="1" x14ac:dyDescent="0.25">
      <c r="A39" s="6">
        <v>33</v>
      </c>
      <c r="B39" s="7" t="s">
        <v>41</v>
      </c>
      <c r="C39" s="7"/>
      <c r="D39" s="7"/>
      <c r="E39" s="4"/>
      <c r="F39" s="5">
        <f>+C39*E39</f>
        <v>0</v>
      </c>
    </row>
    <row r="40" spans="1:6" hidden="1" x14ac:dyDescent="0.25">
      <c r="A40" s="6">
        <v>34</v>
      </c>
      <c r="B40" s="7" t="s">
        <v>42</v>
      </c>
      <c r="C40" s="7"/>
      <c r="D40" s="7"/>
      <c r="E40" s="4"/>
      <c r="F40" s="5">
        <f>+C40*E40</f>
        <v>0</v>
      </c>
    </row>
    <row r="41" spans="1:6" hidden="1" x14ac:dyDescent="0.25">
      <c r="A41" s="6">
        <v>35</v>
      </c>
      <c r="B41" s="7" t="s">
        <v>43</v>
      </c>
      <c r="C41" s="7"/>
      <c r="D41" s="7"/>
      <c r="E41" s="4"/>
      <c r="F41" s="5">
        <f>+C41*E41</f>
        <v>0</v>
      </c>
    </row>
    <row r="42" spans="1:6" hidden="1" x14ac:dyDescent="0.25">
      <c r="A42" s="6">
        <v>36</v>
      </c>
      <c r="B42" s="7" t="s">
        <v>44</v>
      </c>
      <c r="C42" s="7"/>
      <c r="D42" s="7"/>
      <c r="E42" s="4"/>
      <c r="F42" s="5">
        <f>+C42*E42</f>
        <v>0</v>
      </c>
    </row>
    <row r="43" spans="1:6" hidden="1" x14ac:dyDescent="0.25">
      <c r="A43" s="6">
        <v>37</v>
      </c>
      <c r="B43" s="7" t="s">
        <v>45</v>
      </c>
      <c r="C43" s="7"/>
      <c r="D43" s="7"/>
      <c r="E43" s="4"/>
      <c r="F43" s="5">
        <f>+C43*E43</f>
        <v>0</v>
      </c>
    </row>
    <row r="44" spans="1:6" hidden="1" x14ac:dyDescent="0.25">
      <c r="A44" s="6">
        <v>38</v>
      </c>
      <c r="B44" s="7" t="s">
        <v>46</v>
      </c>
      <c r="C44" s="7"/>
      <c r="D44" s="7"/>
      <c r="E44" s="4"/>
      <c r="F44" s="5">
        <f>+C44*E44</f>
        <v>0</v>
      </c>
    </row>
    <row r="45" spans="1:6" hidden="1" x14ac:dyDescent="0.25">
      <c r="A45" s="6">
        <v>23</v>
      </c>
      <c r="B45" s="7" t="s">
        <v>38</v>
      </c>
      <c r="C45" s="7"/>
      <c r="D45" s="7"/>
      <c r="E45" s="4"/>
      <c r="F45" s="5">
        <f>+D45*E45</f>
        <v>0</v>
      </c>
    </row>
    <row r="46" spans="1:6" x14ac:dyDescent="0.25">
      <c r="A46" s="6">
        <v>24</v>
      </c>
      <c r="B46" s="7" t="s">
        <v>47</v>
      </c>
      <c r="C46" s="7">
        <f>10*D46</f>
        <v>120</v>
      </c>
      <c r="D46" s="7">
        <v>12</v>
      </c>
      <c r="E46" s="4">
        <v>67</v>
      </c>
      <c r="F46" s="5">
        <f>+C46*E46</f>
        <v>8040</v>
      </c>
    </row>
    <row r="47" spans="1:6" x14ac:dyDescent="0.25">
      <c r="A47" s="6">
        <v>25</v>
      </c>
      <c r="B47" s="7" t="s">
        <v>48</v>
      </c>
      <c r="C47" s="7">
        <f>4.4+23</f>
        <v>27.4</v>
      </c>
      <c r="D47" s="7"/>
      <c r="E47" s="4">
        <v>72</v>
      </c>
      <c r="F47" s="5">
        <f>+C47*E47</f>
        <v>1972.8</v>
      </c>
    </row>
    <row r="48" spans="1:6" x14ac:dyDescent="0.25">
      <c r="A48" s="6">
        <v>26</v>
      </c>
      <c r="B48" s="7" t="s">
        <v>49</v>
      </c>
      <c r="C48" s="7">
        <f>453.4+166.8</f>
        <v>620.20000000000005</v>
      </c>
      <c r="D48" s="7"/>
      <c r="E48" s="4">
        <v>38</v>
      </c>
      <c r="F48" s="5">
        <f>+C48*E48</f>
        <v>23567.600000000002</v>
      </c>
    </row>
    <row r="49" spans="1:6" x14ac:dyDescent="0.25">
      <c r="A49" s="9">
        <v>27</v>
      </c>
      <c r="B49" s="7" t="s">
        <v>50</v>
      </c>
      <c r="C49" s="7">
        <f>30.2+77.9+4</f>
        <v>112.10000000000001</v>
      </c>
      <c r="D49" s="7"/>
      <c r="E49" s="4">
        <v>80</v>
      </c>
      <c r="F49" s="5">
        <f>+C49*E49</f>
        <v>8968</v>
      </c>
    </row>
    <row r="50" spans="1:6" hidden="1" x14ac:dyDescent="0.25">
      <c r="A50" s="9">
        <v>46</v>
      </c>
      <c r="B50" s="7" t="s">
        <v>51</v>
      </c>
      <c r="C50" s="7"/>
      <c r="D50" s="7"/>
      <c r="E50" s="4"/>
      <c r="F50" s="5">
        <f>+C50*E50</f>
        <v>0</v>
      </c>
    </row>
    <row r="51" spans="1:6" hidden="1" x14ac:dyDescent="0.25">
      <c r="A51" s="9">
        <v>47</v>
      </c>
      <c r="B51" s="7" t="s">
        <v>52</v>
      </c>
      <c r="C51" s="7"/>
      <c r="D51" s="7"/>
      <c r="E51" s="4"/>
      <c r="F51" s="5">
        <f>+C51*E51</f>
        <v>0</v>
      </c>
    </row>
    <row r="52" spans="1:6" x14ac:dyDescent="0.25">
      <c r="A52" s="9">
        <v>48</v>
      </c>
      <c r="B52" s="7" t="s">
        <v>53</v>
      </c>
      <c r="C52" s="7">
        <f>80+5.2</f>
        <v>85.2</v>
      </c>
      <c r="D52" s="7">
        <v>8</v>
      </c>
      <c r="E52" s="4">
        <v>105</v>
      </c>
      <c r="F52" s="5">
        <f>+C52*E52</f>
        <v>8946</v>
      </c>
    </row>
    <row r="53" spans="1:6" x14ac:dyDescent="0.25">
      <c r="A53" s="9">
        <v>28</v>
      </c>
      <c r="B53" s="7" t="s">
        <v>54</v>
      </c>
      <c r="C53" s="7">
        <f>40+8.2</f>
        <v>48.2</v>
      </c>
      <c r="D53" s="7">
        <v>4</v>
      </c>
      <c r="E53" s="4">
        <v>120</v>
      </c>
      <c r="F53" s="5">
        <f>+C53*E53</f>
        <v>5784</v>
      </c>
    </row>
    <row r="54" spans="1:6" hidden="1" x14ac:dyDescent="0.25">
      <c r="A54" s="9">
        <v>50</v>
      </c>
      <c r="B54" s="7" t="s">
        <v>55</v>
      </c>
      <c r="C54" s="7"/>
      <c r="D54" s="7"/>
      <c r="E54" s="4"/>
      <c r="F54" s="5">
        <f>+C54*E54</f>
        <v>0</v>
      </c>
    </row>
    <row r="55" spans="1:6" x14ac:dyDescent="0.25">
      <c r="A55" s="9">
        <v>51</v>
      </c>
      <c r="B55" s="7" t="s">
        <v>56</v>
      </c>
      <c r="C55" s="7">
        <v>307.8</v>
      </c>
      <c r="D55" s="7"/>
      <c r="E55" s="4">
        <v>56</v>
      </c>
      <c r="F55" s="5">
        <f>+C55*E55</f>
        <v>17236.8</v>
      </c>
    </row>
    <row r="56" spans="1:6" hidden="1" x14ac:dyDescent="0.25">
      <c r="A56" s="9">
        <v>66</v>
      </c>
      <c r="B56" s="7" t="s">
        <v>58</v>
      </c>
      <c r="C56" s="7"/>
      <c r="D56" s="7"/>
      <c r="E56" s="4"/>
      <c r="F56" s="5">
        <f>+C56*E56</f>
        <v>0</v>
      </c>
    </row>
    <row r="57" spans="1:6" hidden="1" x14ac:dyDescent="0.25">
      <c r="A57" s="9">
        <v>53</v>
      </c>
      <c r="B57" s="7" t="s">
        <v>59</v>
      </c>
      <c r="C57" s="7"/>
      <c r="D57" s="7"/>
      <c r="E57" s="4"/>
      <c r="F57" s="5">
        <f>+C57*E57</f>
        <v>0</v>
      </c>
    </row>
    <row r="58" spans="1:6" x14ac:dyDescent="0.25">
      <c r="A58" s="9">
        <v>29</v>
      </c>
      <c r="B58" s="7" t="s">
        <v>57</v>
      </c>
      <c r="C58" s="7">
        <v>751</v>
      </c>
      <c r="D58" s="7"/>
      <c r="E58" s="4">
        <v>66</v>
      </c>
      <c r="F58" s="5">
        <f>+C58*E58</f>
        <v>49566</v>
      </c>
    </row>
    <row r="59" spans="1:6" x14ac:dyDescent="0.25">
      <c r="A59" s="9">
        <v>30</v>
      </c>
      <c r="B59" s="7" t="s">
        <v>60</v>
      </c>
      <c r="C59" s="7">
        <v>13.4</v>
      </c>
      <c r="D59" s="7"/>
      <c r="E59" s="4">
        <v>58</v>
      </c>
      <c r="F59" s="5">
        <f>+C59*E59</f>
        <v>777.2</v>
      </c>
    </row>
    <row r="60" spans="1:6" x14ac:dyDescent="0.25">
      <c r="A60" s="9">
        <v>31</v>
      </c>
      <c r="B60" s="7" t="s">
        <v>61</v>
      </c>
      <c r="C60" s="7">
        <f>2390+477.6</f>
        <v>2867.6</v>
      </c>
      <c r="D60" s="7"/>
      <c r="E60" s="4">
        <v>50</v>
      </c>
      <c r="F60" s="5">
        <f>+C60*E60</f>
        <v>143380</v>
      </c>
    </row>
    <row r="61" spans="1:6" x14ac:dyDescent="0.25">
      <c r="A61" s="9">
        <v>32</v>
      </c>
      <c r="B61" s="7" t="s">
        <v>62</v>
      </c>
      <c r="C61" s="7">
        <f>12.4-2.2+7.4</f>
        <v>17.600000000000001</v>
      </c>
      <c r="D61" s="7"/>
      <c r="E61" s="4">
        <v>64</v>
      </c>
      <c r="F61" s="5">
        <f>+C61*E61</f>
        <v>1126.4000000000001</v>
      </c>
    </row>
    <row r="62" spans="1:6" x14ac:dyDescent="0.25">
      <c r="A62" s="9">
        <v>33</v>
      </c>
      <c r="B62" s="7" t="s">
        <v>63</v>
      </c>
      <c r="C62" s="7">
        <f>27.6+4.2</f>
        <v>31.8</v>
      </c>
      <c r="D62" s="7"/>
      <c r="E62" s="4">
        <v>64</v>
      </c>
      <c r="F62" s="5">
        <f>+C62*E62</f>
        <v>2035.2</v>
      </c>
    </row>
    <row r="63" spans="1:6" x14ac:dyDescent="0.25">
      <c r="A63" s="9">
        <v>34</v>
      </c>
      <c r="B63" s="7" t="s">
        <v>64</v>
      </c>
      <c r="C63" s="7">
        <f>3.2+148+4.3</f>
        <v>155.5</v>
      </c>
      <c r="D63" s="7"/>
      <c r="E63" s="4">
        <v>88</v>
      </c>
      <c r="F63" s="5">
        <f>+C63*E63</f>
        <v>13684</v>
      </c>
    </row>
    <row r="64" spans="1:6" x14ac:dyDescent="0.25">
      <c r="A64" s="9">
        <v>35</v>
      </c>
      <c r="B64" s="7" t="s">
        <v>65</v>
      </c>
      <c r="C64" s="7">
        <f>4.97+71.4+9.8</f>
        <v>86.17</v>
      </c>
      <c r="D64" s="7"/>
      <c r="E64" s="4">
        <v>86</v>
      </c>
      <c r="F64" s="5">
        <f>+C64*E64</f>
        <v>7410.62</v>
      </c>
    </row>
    <row r="65" spans="1:6" x14ac:dyDescent="0.25">
      <c r="A65" s="9">
        <v>36</v>
      </c>
      <c r="B65" s="7" t="s">
        <v>66</v>
      </c>
      <c r="C65" s="7">
        <f>27+10.4+153</f>
        <v>190.4</v>
      </c>
      <c r="D65" s="7"/>
      <c r="E65" s="4">
        <v>64</v>
      </c>
      <c r="F65" s="5">
        <f>+C65*E65</f>
        <v>12185.6</v>
      </c>
    </row>
    <row r="66" spans="1:6" x14ac:dyDescent="0.25">
      <c r="A66" s="9">
        <v>37</v>
      </c>
      <c r="B66" s="7" t="s">
        <v>67</v>
      </c>
      <c r="C66" s="7">
        <v>2.6</v>
      </c>
      <c r="D66" s="7"/>
      <c r="E66" s="4">
        <v>166</v>
      </c>
      <c r="F66" s="5">
        <f>+C66*E66</f>
        <v>431.6</v>
      </c>
    </row>
    <row r="67" spans="1:6" hidden="1" x14ac:dyDescent="0.25">
      <c r="A67" s="9">
        <v>62</v>
      </c>
      <c r="B67" s="7" t="s">
        <v>69</v>
      </c>
      <c r="C67" s="7"/>
      <c r="D67" s="7"/>
      <c r="E67" s="4"/>
      <c r="F67" s="5">
        <f>+C67*E67</f>
        <v>0</v>
      </c>
    </row>
    <row r="68" spans="1:6" hidden="1" x14ac:dyDescent="0.25">
      <c r="A68" s="9">
        <v>63</v>
      </c>
      <c r="B68" s="7" t="s">
        <v>70</v>
      </c>
      <c r="C68" s="7"/>
      <c r="D68" s="7"/>
      <c r="E68" s="4"/>
      <c r="F68" s="5">
        <f>+C68*E68</f>
        <v>0</v>
      </c>
    </row>
    <row r="69" spans="1:6" hidden="1" x14ac:dyDescent="0.25">
      <c r="A69" s="9">
        <v>65</v>
      </c>
      <c r="B69" s="7" t="s">
        <v>71</v>
      </c>
      <c r="C69" s="7"/>
      <c r="D69" s="7"/>
      <c r="E69" s="4"/>
      <c r="F69" s="5">
        <f>+C69*E69</f>
        <v>0</v>
      </c>
    </row>
    <row r="70" spans="1:6" x14ac:dyDescent="0.25">
      <c r="A70" s="9">
        <v>38</v>
      </c>
      <c r="B70" s="19" t="s">
        <v>68</v>
      </c>
      <c r="C70" s="19">
        <v>34.200000000000003</v>
      </c>
      <c r="D70" s="19">
        <v>2</v>
      </c>
      <c r="E70" s="20">
        <v>140</v>
      </c>
      <c r="F70" s="5">
        <f>+C70*E70</f>
        <v>4788</v>
      </c>
    </row>
    <row r="71" spans="1:6" x14ac:dyDescent="0.25">
      <c r="A71" s="9">
        <v>39</v>
      </c>
      <c r="B71" s="7" t="s">
        <v>72</v>
      </c>
      <c r="C71" s="7">
        <f>9.2+33.8+14.4</f>
        <v>57.4</v>
      </c>
      <c r="D71" s="7"/>
      <c r="E71" s="4">
        <v>98</v>
      </c>
      <c r="F71" s="5">
        <f>+C71*E71</f>
        <v>5625.2</v>
      </c>
    </row>
    <row r="72" spans="1:6" x14ac:dyDescent="0.25">
      <c r="A72" s="9">
        <v>40</v>
      </c>
      <c r="B72" s="7" t="s">
        <v>73</v>
      </c>
      <c r="C72" s="7">
        <f>189.6+85.2+30.4</f>
        <v>305.2</v>
      </c>
      <c r="D72" s="7"/>
      <c r="E72" s="4">
        <v>12</v>
      </c>
      <c r="F72" s="5">
        <f>+C72*E72</f>
        <v>3662.3999999999996</v>
      </c>
    </row>
    <row r="73" spans="1:6" hidden="1" x14ac:dyDescent="0.25">
      <c r="A73" s="9">
        <v>71</v>
      </c>
      <c r="B73" s="7" t="s">
        <v>75</v>
      </c>
      <c r="C73" s="7"/>
      <c r="D73" s="7"/>
      <c r="E73" s="4"/>
      <c r="F73" s="5">
        <f>+C73*E73</f>
        <v>0</v>
      </c>
    </row>
    <row r="74" spans="1:6" x14ac:dyDescent="0.25">
      <c r="A74" s="9">
        <v>41</v>
      </c>
      <c r="B74" s="7" t="s">
        <v>74</v>
      </c>
      <c r="C74" s="7">
        <f>4.26+41.8</f>
        <v>46.059999999999995</v>
      </c>
      <c r="D74" s="7"/>
      <c r="E74" s="4">
        <v>210</v>
      </c>
      <c r="F74" s="5">
        <f>+C74*E74</f>
        <v>9672.5999999999985</v>
      </c>
    </row>
    <row r="75" spans="1:6" hidden="1" x14ac:dyDescent="0.25">
      <c r="A75" s="9">
        <v>73</v>
      </c>
      <c r="B75" s="7" t="s">
        <v>77</v>
      </c>
      <c r="C75" s="7"/>
      <c r="D75" s="7"/>
      <c r="E75" s="4"/>
      <c r="F75" s="5">
        <f>+C75*E75</f>
        <v>0</v>
      </c>
    </row>
    <row r="76" spans="1:6" x14ac:dyDescent="0.25">
      <c r="A76" s="9">
        <v>42</v>
      </c>
      <c r="B76" s="7" t="s">
        <v>76</v>
      </c>
      <c r="C76" s="7">
        <f>87.6+25.2</f>
        <v>112.8</v>
      </c>
      <c r="D76" s="7"/>
      <c r="E76" s="4">
        <v>40</v>
      </c>
      <c r="F76" s="5">
        <f>+C76*E76</f>
        <v>4512</v>
      </c>
    </row>
    <row r="77" spans="1:6" hidden="1" x14ac:dyDescent="0.25">
      <c r="A77" s="9">
        <v>75</v>
      </c>
      <c r="B77" s="7" t="s">
        <v>79</v>
      </c>
      <c r="C77" s="7"/>
      <c r="D77" s="7"/>
      <c r="E77" s="4"/>
      <c r="F77" s="5">
        <f>+C77*E77</f>
        <v>0</v>
      </c>
    </row>
    <row r="78" spans="1:6" hidden="1" x14ac:dyDescent="0.25">
      <c r="A78" s="9">
        <v>76</v>
      </c>
      <c r="B78" s="7" t="s">
        <v>80</v>
      </c>
      <c r="C78" s="7"/>
      <c r="D78" s="7"/>
      <c r="E78" s="4"/>
      <c r="F78" s="5">
        <f>+C78*E78</f>
        <v>0</v>
      </c>
    </row>
    <row r="79" spans="1:6" hidden="1" x14ac:dyDescent="0.25">
      <c r="A79" s="9">
        <v>77</v>
      </c>
      <c r="B79" s="7" t="s">
        <v>81</v>
      </c>
      <c r="C79" s="7"/>
      <c r="D79" s="7"/>
      <c r="E79" s="4"/>
      <c r="F79" s="5">
        <f>+C79*E79</f>
        <v>0</v>
      </c>
    </row>
    <row r="80" spans="1:6" x14ac:dyDescent="0.25">
      <c r="A80" s="9">
        <v>43</v>
      </c>
      <c r="B80" s="7" t="s">
        <v>78</v>
      </c>
      <c r="C80" s="7">
        <f>56.6+4.2</f>
        <v>60.800000000000004</v>
      </c>
      <c r="D80" s="7"/>
      <c r="E80" s="4">
        <v>118</v>
      </c>
      <c r="F80" s="5">
        <f>+C80*E80</f>
        <v>7174.4000000000005</v>
      </c>
    </row>
    <row r="81" spans="1:6" x14ac:dyDescent="0.25">
      <c r="A81" s="9">
        <v>45</v>
      </c>
      <c r="B81" s="7" t="s">
        <v>82</v>
      </c>
      <c r="C81" s="7">
        <v>6.5</v>
      </c>
      <c r="D81" s="7"/>
      <c r="E81" s="4">
        <v>108</v>
      </c>
      <c r="F81" s="5">
        <f>+C81*E81</f>
        <v>702</v>
      </c>
    </row>
    <row r="82" spans="1:6" x14ac:dyDescent="0.25">
      <c r="A82" s="9">
        <v>46</v>
      </c>
      <c r="B82" s="7" t="s">
        <v>83</v>
      </c>
      <c r="C82" s="7">
        <v>81.5</v>
      </c>
      <c r="D82" s="7"/>
      <c r="E82" s="4">
        <v>86</v>
      </c>
      <c r="F82" s="5">
        <f>+C82*E82</f>
        <v>7009</v>
      </c>
    </row>
    <row r="83" spans="1:6" hidden="1" x14ac:dyDescent="0.25">
      <c r="A83" s="9">
        <v>80</v>
      </c>
      <c r="B83" s="7" t="s">
        <v>84</v>
      </c>
      <c r="C83" s="7"/>
      <c r="D83" s="7"/>
      <c r="E83" s="4"/>
      <c r="F83" s="5">
        <f>+C83*E83</f>
        <v>0</v>
      </c>
    </row>
    <row r="84" spans="1:6" hidden="1" x14ac:dyDescent="0.25">
      <c r="A84" s="9">
        <v>81</v>
      </c>
      <c r="B84" s="7" t="s">
        <v>85</v>
      </c>
      <c r="C84" s="7"/>
      <c r="D84" s="7"/>
      <c r="E84" s="4"/>
      <c r="F84" s="5">
        <f>+C84*E84</f>
        <v>0</v>
      </c>
    </row>
    <row r="85" spans="1:6" hidden="1" x14ac:dyDescent="0.25">
      <c r="A85" s="9">
        <v>47</v>
      </c>
      <c r="B85" s="19" t="s">
        <v>86</v>
      </c>
      <c r="C85" s="19"/>
      <c r="D85" s="19"/>
      <c r="E85" s="20"/>
      <c r="F85" s="21">
        <f>+C85*E85</f>
        <v>0</v>
      </c>
    </row>
    <row r="86" spans="1:6" x14ac:dyDescent="0.25">
      <c r="A86" s="9">
        <v>48</v>
      </c>
      <c r="B86" s="7" t="s">
        <v>87</v>
      </c>
      <c r="C86" s="7">
        <f>0.59+0.57</f>
        <v>1.1599999999999999</v>
      </c>
      <c r="D86" s="7"/>
      <c r="E86" s="4">
        <v>80</v>
      </c>
      <c r="F86" s="5">
        <f>+C86*E86</f>
        <v>92.8</v>
      </c>
    </row>
    <row r="87" spans="1:6" x14ac:dyDescent="0.25">
      <c r="A87" s="9">
        <v>49</v>
      </c>
      <c r="B87" s="7" t="s">
        <v>88</v>
      </c>
      <c r="C87" s="7">
        <f>122+4.708+2.1</f>
        <v>128.80799999999999</v>
      </c>
      <c r="D87" s="7"/>
      <c r="E87" s="4">
        <v>56</v>
      </c>
      <c r="F87" s="5">
        <f>+C87*E87</f>
        <v>7213.2479999999996</v>
      </c>
    </row>
    <row r="88" spans="1:6" hidden="1" x14ac:dyDescent="0.25">
      <c r="A88" s="9">
        <v>86</v>
      </c>
      <c r="B88" s="7" t="s">
        <v>89</v>
      </c>
      <c r="C88" s="7"/>
      <c r="D88" s="7"/>
      <c r="E88" s="4"/>
      <c r="F88" s="5">
        <f>+C88*E88</f>
        <v>0</v>
      </c>
    </row>
    <row r="89" spans="1:6" hidden="1" x14ac:dyDescent="0.25">
      <c r="A89" s="9">
        <v>87</v>
      </c>
      <c r="B89" s="7" t="s">
        <v>89</v>
      </c>
      <c r="C89" s="7"/>
      <c r="D89" s="7"/>
      <c r="E89" s="4"/>
      <c r="F89" s="5">
        <f>+C89*E89</f>
        <v>0</v>
      </c>
    </row>
    <row r="90" spans="1:6" hidden="1" x14ac:dyDescent="0.25">
      <c r="A90" s="9">
        <v>88</v>
      </c>
      <c r="B90" s="7" t="s">
        <v>89</v>
      </c>
      <c r="C90" s="7"/>
      <c r="D90" s="7"/>
      <c r="E90" s="4"/>
      <c r="F90" s="5">
        <f>+C90*E90</f>
        <v>0</v>
      </c>
    </row>
    <row r="91" spans="1:6" hidden="1" x14ac:dyDescent="0.25">
      <c r="A91" s="9">
        <v>89</v>
      </c>
      <c r="B91" s="7" t="s">
        <v>90</v>
      </c>
      <c r="C91" s="7"/>
      <c r="D91" s="7"/>
      <c r="E91" s="4"/>
      <c r="F91" s="5">
        <f>+C91*E91</f>
        <v>0</v>
      </c>
    </row>
    <row r="92" spans="1:6" x14ac:dyDescent="0.25">
      <c r="A92" s="9">
        <v>50</v>
      </c>
      <c r="B92" s="7" t="s">
        <v>91</v>
      </c>
      <c r="C92" s="7">
        <f>87+10.2+1.3</f>
        <v>98.5</v>
      </c>
      <c r="D92" s="7"/>
      <c r="E92" s="4">
        <v>84</v>
      </c>
      <c r="F92" s="5">
        <f>+C92*E92</f>
        <v>8274</v>
      </c>
    </row>
    <row r="93" spans="1:6" x14ac:dyDescent="0.25">
      <c r="A93" s="9">
        <v>51</v>
      </c>
      <c r="B93" s="7" t="s">
        <v>92</v>
      </c>
      <c r="C93" s="7">
        <f>48.2+23+132.6+132.6</f>
        <v>336.4</v>
      </c>
      <c r="D93" s="7"/>
      <c r="E93" s="4">
        <v>72</v>
      </c>
      <c r="F93" s="5">
        <f>+C93*E93</f>
        <v>24220.799999999999</v>
      </c>
    </row>
    <row r="94" spans="1:6" hidden="1" x14ac:dyDescent="0.25">
      <c r="A94" s="9">
        <v>64</v>
      </c>
      <c r="B94" s="7" t="s">
        <v>93</v>
      </c>
      <c r="C94" s="7"/>
      <c r="D94" s="7"/>
      <c r="E94" s="4"/>
      <c r="F94" s="5">
        <f>+C94*E94</f>
        <v>0</v>
      </c>
    </row>
    <row r="95" spans="1:6" hidden="1" x14ac:dyDescent="0.25">
      <c r="A95" s="9">
        <v>52</v>
      </c>
      <c r="B95" s="7" t="s">
        <v>94</v>
      </c>
      <c r="C95" s="7"/>
      <c r="D95" s="7"/>
      <c r="E95" s="4"/>
      <c r="F95" s="5">
        <f>+C95*E95</f>
        <v>0</v>
      </c>
    </row>
    <row r="96" spans="1:6" hidden="1" x14ac:dyDescent="0.25">
      <c r="A96" s="9">
        <v>67</v>
      </c>
      <c r="B96" s="7" t="s">
        <v>95</v>
      </c>
      <c r="C96" s="7"/>
      <c r="D96" s="7"/>
      <c r="E96" s="4"/>
      <c r="F96" s="5">
        <f>+C96*E96</f>
        <v>0</v>
      </c>
    </row>
    <row r="97" spans="1:6" x14ac:dyDescent="0.25">
      <c r="A97" s="9">
        <v>53</v>
      </c>
      <c r="B97" s="7" t="s">
        <v>96</v>
      </c>
      <c r="C97" s="7">
        <v>16</v>
      </c>
      <c r="D97" s="7"/>
      <c r="E97" s="4">
        <v>70</v>
      </c>
      <c r="F97" s="5">
        <f>+C97*E97</f>
        <v>1120</v>
      </c>
    </row>
    <row r="98" spans="1:6" x14ac:dyDescent="0.25">
      <c r="A98" s="9">
        <v>54</v>
      </c>
      <c r="B98" s="7" t="s">
        <v>97</v>
      </c>
      <c r="C98" s="7">
        <v>18.600000000000001</v>
      </c>
      <c r="D98" s="7"/>
      <c r="E98" s="4">
        <v>28</v>
      </c>
      <c r="F98" s="5">
        <f>+C98*E98</f>
        <v>520.80000000000007</v>
      </c>
    </row>
    <row r="99" spans="1:6" x14ac:dyDescent="0.25">
      <c r="A99" s="9">
        <v>55</v>
      </c>
      <c r="B99" s="7" t="s">
        <v>488</v>
      </c>
      <c r="C99" s="7">
        <f>594.6+73+32.2+122.4</f>
        <v>822.2</v>
      </c>
      <c r="D99" s="7"/>
      <c r="E99" s="4">
        <v>28</v>
      </c>
      <c r="F99" s="5">
        <f>+C99*E99</f>
        <v>23021.600000000002</v>
      </c>
    </row>
    <row r="100" spans="1:6" x14ac:dyDescent="0.25">
      <c r="A100" s="9">
        <v>56</v>
      </c>
      <c r="B100" s="7" t="s">
        <v>98</v>
      </c>
      <c r="C100" s="7">
        <v>151.6</v>
      </c>
      <c r="D100" s="7"/>
      <c r="E100" s="4">
        <v>54</v>
      </c>
      <c r="F100" s="5">
        <f>+C100*E100</f>
        <v>8186.4</v>
      </c>
    </row>
    <row r="101" spans="1:6" hidden="1" x14ac:dyDescent="0.25">
      <c r="A101" s="9">
        <v>95</v>
      </c>
      <c r="B101" s="7" t="s">
        <v>99</v>
      </c>
      <c r="C101" s="7"/>
      <c r="D101" s="7"/>
      <c r="E101" s="4"/>
      <c r="F101" s="5">
        <f>+C101*E101</f>
        <v>0</v>
      </c>
    </row>
    <row r="102" spans="1:6" hidden="1" x14ac:dyDescent="0.25">
      <c r="A102" s="9">
        <v>96</v>
      </c>
      <c r="B102" s="7" t="s">
        <v>100</v>
      </c>
      <c r="C102" s="7"/>
      <c r="D102" s="7"/>
      <c r="E102" s="4"/>
      <c r="F102" s="5">
        <f>+C102*E102</f>
        <v>0</v>
      </c>
    </row>
    <row r="103" spans="1:6" hidden="1" x14ac:dyDescent="0.25">
      <c r="A103" s="22">
        <v>97</v>
      </c>
      <c r="B103" s="23" t="s">
        <v>101</v>
      </c>
      <c r="C103" s="23"/>
      <c r="D103" s="23"/>
      <c r="E103" s="24"/>
      <c r="F103" s="25">
        <f>+C103*E103</f>
        <v>0</v>
      </c>
    </row>
    <row r="104" spans="1:6" x14ac:dyDescent="0.25">
      <c r="A104" s="9">
        <v>57</v>
      </c>
      <c r="B104" s="7" t="s">
        <v>102</v>
      </c>
      <c r="C104" s="7">
        <f>60.4+0.6</f>
        <v>61</v>
      </c>
      <c r="D104" s="7"/>
      <c r="E104" s="4">
        <v>166</v>
      </c>
      <c r="F104" s="5">
        <f>+C104*E104</f>
        <v>10126</v>
      </c>
    </row>
    <row r="105" spans="1:6" x14ac:dyDescent="0.25">
      <c r="A105" s="9">
        <v>59</v>
      </c>
      <c r="B105" s="7" t="s">
        <v>103</v>
      </c>
      <c r="C105" s="7">
        <f>12+132+19+12</f>
        <v>175</v>
      </c>
      <c r="D105" s="7">
        <f>12+132+19+12</f>
        <v>175</v>
      </c>
      <c r="E105" s="4">
        <v>22</v>
      </c>
      <c r="F105" s="5">
        <f>+D105*E105</f>
        <v>3850</v>
      </c>
    </row>
    <row r="106" spans="1:6" hidden="1" x14ac:dyDescent="0.25">
      <c r="A106" s="9">
        <v>100</v>
      </c>
      <c r="B106" s="7" t="s">
        <v>104</v>
      </c>
      <c r="C106" s="7"/>
      <c r="D106" s="7"/>
      <c r="E106" s="4"/>
      <c r="F106" s="5">
        <f>+D106*E106</f>
        <v>0</v>
      </c>
    </row>
    <row r="107" spans="1:6" x14ac:dyDescent="0.25">
      <c r="A107" s="9">
        <v>60</v>
      </c>
      <c r="B107" s="7" t="s">
        <v>491</v>
      </c>
      <c r="C107" s="7">
        <v>79</v>
      </c>
      <c r="D107" s="7">
        <v>79</v>
      </c>
      <c r="E107" s="4">
        <v>30</v>
      </c>
      <c r="F107" s="5">
        <f>+D107*E107</f>
        <v>2370</v>
      </c>
    </row>
    <row r="108" spans="1:6" hidden="1" x14ac:dyDescent="0.25">
      <c r="A108" s="9">
        <v>104</v>
      </c>
      <c r="B108" s="7" t="s">
        <v>105</v>
      </c>
      <c r="C108" s="7"/>
      <c r="D108" s="7"/>
      <c r="E108" s="4"/>
      <c r="F108" s="5">
        <f>+D108*E108</f>
        <v>0</v>
      </c>
    </row>
    <row r="109" spans="1:6" x14ac:dyDescent="0.25">
      <c r="A109" s="9">
        <v>468</v>
      </c>
      <c r="B109" s="7" t="s">
        <v>494</v>
      </c>
      <c r="C109" s="7"/>
      <c r="D109" s="7">
        <v>105</v>
      </c>
      <c r="E109" s="4">
        <v>26</v>
      </c>
      <c r="F109" s="5">
        <f>D109*E109</f>
        <v>2730</v>
      </c>
    </row>
    <row r="110" spans="1:6" x14ac:dyDescent="0.25">
      <c r="A110" s="9">
        <v>61</v>
      </c>
      <c r="B110" s="7" t="s">
        <v>106</v>
      </c>
      <c r="C110" s="7">
        <f>156.2+114.6</f>
        <v>270.79999999999995</v>
      </c>
      <c r="D110" s="7"/>
      <c r="E110" s="4">
        <v>162</v>
      </c>
      <c r="F110" s="5">
        <f>+C110*E110</f>
        <v>43869.599999999991</v>
      </c>
    </row>
    <row r="111" spans="1:6" hidden="1" x14ac:dyDescent="0.25">
      <c r="A111" s="9">
        <v>105</v>
      </c>
      <c r="B111" s="7" t="s">
        <v>108</v>
      </c>
      <c r="C111" s="7"/>
      <c r="D111" s="7"/>
      <c r="E111" s="4"/>
      <c r="F111" s="5">
        <f>+C111*E111</f>
        <v>0</v>
      </c>
    </row>
    <row r="112" spans="1:6" x14ac:dyDescent="0.25">
      <c r="A112" s="9">
        <v>62</v>
      </c>
      <c r="B112" s="7" t="s">
        <v>107</v>
      </c>
      <c r="C112" s="7">
        <f>1090.31+373.38</f>
        <v>1463.69</v>
      </c>
      <c r="D112" s="7">
        <v>46</v>
      </c>
      <c r="E112" s="4">
        <v>156</v>
      </c>
      <c r="F112" s="5">
        <f>+C112*E112</f>
        <v>228335.64</v>
      </c>
    </row>
    <row r="113" spans="1:6" hidden="1" x14ac:dyDescent="0.25">
      <c r="A113" s="9">
        <v>107</v>
      </c>
      <c r="B113" s="7" t="s">
        <v>110</v>
      </c>
      <c r="C113" s="7"/>
      <c r="D113" s="7"/>
      <c r="E113" s="4"/>
      <c r="F113" s="5">
        <f>+C113*E113</f>
        <v>0</v>
      </c>
    </row>
    <row r="114" spans="1:6" hidden="1" x14ac:dyDescent="0.25">
      <c r="A114" s="9">
        <v>108</v>
      </c>
      <c r="B114" s="7" t="s">
        <v>111</v>
      </c>
      <c r="C114" s="7"/>
      <c r="D114" s="7"/>
      <c r="E114" s="4"/>
      <c r="F114" s="5">
        <f>+C114*E114</f>
        <v>0</v>
      </c>
    </row>
    <row r="115" spans="1:6" hidden="1" x14ac:dyDescent="0.25">
      <c r="A115" s="9">
        <v>109</v>
      </c>
      <c r="B115" s="7" t="s">
        <v>112</v>
      </c>
      <c r="C115" s="7"/>
      <c r="D115" s="7"/>
      <c r="E115" s="4"/>
      <c r="F115" s="5">
        <f>+C115*E115</f>
        <v>0</v>
      </c>
    </row>
    <row r="116" spans="1:6" x14ac:dyDescent="0.25">
      <c r="A116" s="9">
        <v>63</v>
      </c>
      <c r="B116" s="7" t="s">
        <v>109</v>
      </c>
      <c r="C116" s="7">
        <v>29</v>
      </c>
      <c r="D116" s="7"/>
      <c r="E116" s="4">
        <v>46</v>
      </c>
      <c r="F116" s="5">
        <f>+C116*E116</f>
        <v>1334</v>
      </c>
    </row>
    <row r="117" spans="1:6" hidden="1" x14ac:dyDescent="0.25">
      <c r="A117" s="9">
        <v>111</v>
      </c>
      <c r="B117" s="7" t="s">
        <v>114</v>
      </c>
      <c r="C117" s="7"/>
      <c r="D117" s="7"/>
      <c r="E117" s="4"/>
      <c r="F117" s="5">
        <f>+C117*E117</f>
        <v>0</v>
      </c>
    </row>
    <row r="118" spans="1:6" x14ac:dyDescent="0.25">
      <c r="A118" s="9">
        <v>64</v>
      </c>
      <c r="B118" s="7" t="s">
        <v>113</v>
      </c>
      <c r="C118" s="7">
        <f>49+4</f>
        <v>53</v>
      </c>
      <c r="D118" s="7"/>
      <c r="E118" s="4">
        <v>182</v>
      </c>
      <c r="F118" s="5">
        <f>+C118*E118</f>
        <v>9646</v>
      </c>
    </row>
    <row r="119" spans="1:6" x14ac:dyDescent="0.25">
      <c r="A119" s="9">
        <v>65</v>
      </c>
      <c r="B119" s="7" t="s">
        <v>115</v>
      </c>
      <c r="C119" s="7">
        <f>11+2.2+116.4</f>
        <v>129.6</v>
      </c>
      <c r="D119" s="7"/>
      <c r="E119" s="4">
        <v>88</v>
      </c>
      <c r="F119" s="5">
        <f>+C119*E119</f>
        <v>11404.8</v>
      </c>
    </row>
    <row r="120" spans="1:6" hidden="1" x14ac:dyDescent="0.25">
      <c r="A120" s="9">
        <v>114</v>
      </c>
      <c r="B120" s="7" t="s">
        <v>117</v>
      </c>
      <c r="C120" s="7"/>
      <c r="D120" s="7"/>
      <c r="E120" s="4"/>
      <c r="F120" s="5">
        <f>+C120*E120</f>
        <v>0</v>
      </c>
    </row>
    <row r="121" spans="1:6" hidden="1" x14ac:dyDescent="0.25">
      <c r="A121" s="9">
        <v>115</v>
      </c>
      <c r="B121" s="7" t="s">
        <v>118</v>
      </c>
      <c r="C121" s="7"/>
      <c r="D121" s="7"/>
      <c r="E121" s="4"/>
      <c r="F121" s="5">
        <f>+C121*E121</f>
        <v>0</v>
      </c>
    </row>
    <row r="122" spans="1:6" hidden="1" x14ac:dyDescent="0.25">
      <c r="A122" s="9">
        <v>116</v>
      </c>
      <c r="B122" s="7" t="s">
        <v>119</v>
      </c>
      <c r="C122" s="7"/>
      <c r="D122" s="7"/>
      <c r="E122" s="4"/>
      <c r="F122" s="5">
        <f>+C122*E122</f>
        <v>0</v>
      </c>
    </row>
    <row r="123" spans="1:6" hidden="1" x14ac:dyDescent="0.25">
      <c r="A123" s="9">
        <v>117</v>
      </c>
      <c r="B123" s="7" t="s">
        <v>120</v>
      </c>
      <c r="C123" s="7"/>
      <c r="D123" s="7"/>
      <c r="E123" s="4"/>
      <c r="F123" s="5">
        <f>+C123*E123</f>
        <v>0</v>
      </c>
    </row>
    <row r="124" spans="1:6" hidden="1" x14ac:dyDescent="0.25">
      <c r="A124" s="9">
        <v>118</v>
      </c>
      <c r="B124" s="7" t="s">
        <v>121</v>
      </c>
      <c r="C124" s="7"/>
      <c r="D124" s="7"/>
      <c r="E124" s="4"/>
      <c r="F124" s="5">
        <f>+C124*E124</f>
        <v>0</v>
      </c>
    </row>
    <row r="125" spans="1:6" x14ac:dyDescent="0.25">
      <c r="A125" s="9">
        <v>66</v>
      </c>
      <c r="B125" s="7" t="s">
        <v>116</v>
      </c>
      <c r="C125" s="7">
        <v>8.4</v>
      </c>
      <c r="D125" s="7"/>
      <c r="E125" s="4">
        <v>98</v>
      </c>
      <c r="F125" s="5">
        <f>+C125*E125</f>
        <v>823.2</v>
      </c>
    </row>
    <row r="126" spans="1:6" hidden="1" x14ac:dyDescent="0.25">
      <c r="A126" s="9">
        <v>120</v>
      </c>
      <c r="B126" s="7" t="s">
        <v>123</v>
      </c>
      <c r="C126" s="7"/>
      <c r="D126" s="7"/>
      <c r="E126" s="4"/>
      <c r="F126" s="5">
        <f>+C126*E126</f>
        <v>0</v>
      </c>
    </row>
    <row r="127" spans="1:6" hidden="1" x14ac:dyDescent="0.25">
      <c r="A127" s="9">
        <v>123</v>
      </c>
      <c r="B127" s="7" t="s">
        <v>124</v>
      </c>
      <c r="C127" s="7"/>
      <c r="D127" s="7"/>
      <c r="E127" s="4"/>
      <c r="F127" s="5">
        <f>+C127*E127</f>
        <v>0</v>
      </c>
    </row>
    <row r="128" spans="1:6" hidden="1" x14ac:dyDescent="0.25">
      <c r="A128" s="9">
        <v>121</v>
      </c>
      <c r="B128" s="7" t="s">
        <v>125</v>
      </c>
      <c r="C128" s="7"/>
      <c r="D128" s="7"/>
      <c r="E128" s="4"/>
      <c r="F128" s="5">
        <f>+C128*E128</f>
        <v>0</v>
      </c>
    </row>
    <row r="129" spans="1:6" hidden="1" x14ac:dyDescent="0.25">
      <c r="A129" s="9">
        <v>122</v>
      </c>
      <c r="B129" s="7" t="s">
        <v>126</v>
      </c>
      <c r="C129" s="7"/>
      <c r="D129" s="7"/>
      <c r="E129" s="4"/>
      <c r="F129" s="5">
        <f>+C129*E129</f>
        <v>0</v>
      </c>
    </row>
    <row r="130" spans="1:6" hidden="1" x14ac:dyDescent="0.25">
      <c r="A130" s="9">
        <v>126</v>
      </c>
      <c r="B130" s="7" t="s">
        <v>127</v>
      </c>
      <c r="C130" s="7"/>
      <c r="D130" s="7"/>
      <c r="E130" s="4"/>
      <c r="F130" s="5">
        <f>+C130*E130</f>
        <v>0</v>
      </c>
    </row>
    <row r="131" spans="1:6" hidden="1" x14ac:dyDescent="0.25">
      <c r="A131" s="9">
        <v>124</v>
      </c>
      <c r="B131" s="7" t="s">
        <v>128</v>
      </c>
      <c r="C131" s="7"/>
      <c r="D131" s="7"/>
      <c r="E131" s="4"/>
      <c r="F131" s="5">
        <f>+C131*E131</f>
        <v>0</v>
      </c>
    </row>
    <row r="132" spans="1:6" hidden="1" x14ac:dyDescent="0.25">
      <c r="A132" s="9">
        <v>128</v>
      </c>
      <c r="B132" s="7" t="s">
        <v>129</v>
      </c>
      <c r="C132" s="7"/>
      <c r="D132" s="7"/>
      <c r="E132" s="4"/>
      <c r="F132" s="5">
        <f>+C132*E132</f>
        <v>0</v>
      </c>
    </row>
    <row r="133" spans="1:6" hidden="1" x14ac:dyDescent="0.25">
      <c r="A133" s="6">
        <v>125</v>
      </c>
      <c r="B133" s="7" t="s">
        <v>130</v>
      </c>
      <c r="C133" s="7"/>
      <c r="D133" s="7"/>
      <c r="E133" s="4"/>
      <c r="F133" s="5">
        <f>+C133*E133</f>
        <v>0</v>
      </c>
    </row>
    <row r="134" spans="1:6" hidden="1" x14ac:dyDescent="0.25">
      <c r="A134" s="9">
        <v>127</v>
      </c>
      <c r="B134" s="7" t="s">
        <v>131</v>
      </c>
      <c r="C134" s="7"/>
      <c r="D134" s="7"/>
      <c r="E134" s="4"/>
      <c r="F134" s="5">
        <f>+C134*E134</f>
        <v>0</v>
      </c>
    </row>
    <row r="135" spans="1:6" hidden="1" x14ac:dyDescent="0.25">
      <c r="A135" s="9">
        <v>67</v>
      </c>
      <c r="B135" s="7" t="s">
        <v>122</v>
      </c>
      <c r="C135" s="7"/>
      <c r="D135" s="7"/>
      <c r="E135" s="4"/>
      <c r="F135" s="5">
        <f>+D135*E135</f>
        <v>0</v>
      </c>
    </row>
    <row r="136" spans="1:6" x14ac:dyDescent="0.25">
      <c r="A136" s="9">
        <v>68</v>
      </c>
      <c r="B136" s="7" t="s">
        <v>132</v>
      </c>
      <c r="C136" s="7"/>
      <c r="D136" s="7">
        <v>15</v>
      </c>
      <c r="E136" s="4">
        <v>15</v>
      </c>
      <c r="F136" s="5">
        <f>+D136*E136</f>
        <v>225</v>
      </c>
    </row>
    <row r="137" spans="1:6" hidden="1" x14ac:dyDescent="0.25">
      <c r="A137" s="9">
        <v>130</v>
      </c>
      <c r="B137" s="7" t="s">
        <v>134</v>
      </c>
      <c r="C137" s="7"/>
      <c r="D137" s="7"/>
      <c r="E137" s="4"/>
      <c r="F137" s="5">
        <f>+C137*E137</f>
        <v>0</v>
      </c>
    </row>
    <row r="138" spans="1:6" hidden="1" x14ac:dyDescent="0.25">
      <c r="A138" s="9">
        <v>132</v>
      </c>
      <c r="B138" s="7" t="s">
        <v>135</v>
      </c>
      <c r="C138" s="7"/>
      <c r="D138" s="7"/>
      <c r="E138" s="4"/>
      <c r="F138" s="5">
        <f>+C138*E138</f>
        <v>0</v>
      </c>
    </row>
    <row r="139" spans="1:6" hidden="1" x14ac:dyDescent="0.25">
      <c r="A139" s="9">
        <v>133</v>
      </c>
      <c r="B139" s="7" t="s">
        <v>136</v>
      </c>
      <c r="C139" s="7"/>
      <c r="D139" s="7"/>
      <c r="E139" s="4"/>
      <c r="F139" s="5">
        <f>+C139*E139</f>
        <v>0</v>
      </c>
    </row>
    <row r="140" spans="1:6" hidden="1" x14ac:dyDescent="0.25">
      <c r="A140" s="9">
        <v>134</v>
      </c>
      <c r="B140" s="7" t="s">
        <v>137</v>
      </c>
      <c r="C140" s="7"/>
      <c r="D140" s="7"/>
      <c r="E140" s="4"/>
      <c r="F140" s="5">
        <f>+C140*E140</f>
        <v>0</v>
      </c>
    </row>
    <row r="141" spans="1:6" hidden="1" x14ac:dyDescent="0.25">
      <c r="A141" s="9">
        <v>136</v>
      </c>
      <c r="B141" s="7" t="s">
        <v>138</v>
      </c>
      <c r="C141" s="7"/>
      <c r="D141" s="7"/>
      <c r="E141" s="4"/>
      <c r="F141" s="5">
        <f>+C141*E141</f>
        <v>0</v>
      </c>
    </row>
    <row r="142" spans="1:6" hidden="1" x14ac:dyDescent="0.25">
      <c r="A142" s="9">
        <v>135</v>
      </c>
      <c r="B142" s="7" t="s">
        <v>139</v>
      </c>
      <c r="C142" s="7"/>
      <c r="D142" s="7"/>
      <c r="E142" s="4"/>
      <c r="F142" s="5">
        <f>+C142*E142</f>
        <v>0</v>
      </c>
    </row>
    <row r="143" spans="1:6" hidden="1" x14ac:dyDescent="0.25">
      <c r="A143" s="9">
        <v>69</v>
      </c>
      <c r="B143" s="7" t="s">
        <v>133</v>
      </c>
      <c r="C143" s="7"/>
      <c r="D143" s="7"/>
      <c r="E143" s="4"/>
      <c r="F143" s="5">
        <f>+D143*E143</f>
        <v>0</v>
      </c>
    </row>
    <row r="144" spans="1:6" x14ac:dyDescent="0.25">
      <c r="A144" s="9">
        <v>70</v>
      </c>
      <c r="B144" s="7" t="s">
        <v>140</v>
      </c>
      <c r="C144" s="7">
        <f>3.5+0.5</f>
        <v>4</v>
      </c>
      <c r="D144" s="7"/>
      <c r="E144" s="4">
        <v>55</v>
      </c>
      <c r="F144" s="5">
        <f>+C144*E144</f>
        <v>220</v>
      </c>
    </row>
    <row r="145" spans="1:6" hidden="1" x14ac:dyDescent="0.25">
      <c r="A145" s="9">
        <v>139</v>
      </c>
      <c r="B145" s="7" t="s">
        <v>142</v>
      </c>
      <c r="C145" s="7"/>
      <c r="D145" s="7"/>
      <c r="E145" s="4"/>
      <c r="F145" s="5">
        <f>+C145*E145</f>
        <v>0</v>
      </c>
    </row>
    <row r="146" spans="1:6" x14ac:dyDescent="0.25">
      <c r="A146" s="9">
        <v>71</v>
      </c>
      <c r="B146" s="7" t="s">
        <v>141</v>
      </c>
      <c r="C146" s="7">
        <v>6.2</v>
      </c>
      <c r="D146" s="7"/>
      <c r="E146" s="4">
        <v>10</v>
      </c>
      <c r="F146" s="5">
        <f>+C146*E146</f>
        <v>62</v>
      </c>
    </row>
    <row r="147" spans="1:6" hidden="1" x14ac:dyDescent="0.25">
      <c r="A147" s="9">
        <v>72</v>
      </c>
      <c r="B147" s="7" t="s">
        <v>143</v>
      </c>
      <c r="C147" s="7"/>
      <c r="D147" s="7"/>
      <c r="E147" s="4"/>
      <c r="F147" s="5">
        <f>+D147*E147</f>
        <v>0</v>
      </c>
    </row>
    <row r="148" spans="1:6" x14ac:dyDescent="0.25">
      <c r="A148" s="9">
        <v>74</v>
      </c>
      <c r="B148" s="7" t="s">
        <v>144</v>
      </c>
      <c r="C148" s="7">
        <v>35.4</v>
      </c>
      <c r="D148" s="7"/>
      <c r="E148" s="4">
        <v>36</v>
      </c>
      <c r="F148" s="5">
        <f>+C148*E148</f>
        <v>1274.3999999999999</v>
      </c>
    </row>
    <row r="149" spans="1:6" x14ac:dyDescent="0.25">
      <c r="A149" s="9">
        <v>75</v>
      </c>
      <c r="B149" s="7" t="s">
        <v>145</v>
      </c>
      <c r="C149" s="7">
        <f>50.2+2.4</f>
        <v>52.6</v>
      </c>
      <c r="D149" s="7"/>
      <c r="E149" s="4">
        <v>22</v>
      </c>
      <c r="F149" s="5">
        <f>+C149*E149</f>
        <v>1157.2</v>
      </c>
    </row>
    <row r="150" spans="1:6" hidden="1" x14ac:dyDescent="0.25">
      <c r="A150" s="9">
        <v>145</v>
      </c>
      <c r="B150" s="7" t="s">
        <v>146</v>
      </c>
      <c r="C150" s="7"/>
      <c r="D150" s="7"/>
      <c r="E150" s="4"/>
      <c r="F150" s="5">
        <f>+C150*E150</f>
        <v>0</v>
      </c>
    </row>
    <row r="151" spans="1:6" x14ac:dyDescent="0.25">
      <c r="A151" s="9">
        <v>73</v>
      </c>
      <c r="B151" s="7" t="s">
        <v>489</v>
      </c>
      <c r="C151" s="7">
        <f>2.2+405.4+135</f>
        <v>542.59999999999991</v>
      </c>
      <c r="D151" s="7"/>
      <c r="E151" s="4">
        <v>28</v>
      </c>
      <c r="F151" s="5">
        <f>+C151*E151</f>
        <v>15192.799999999997</v>
      </c>
    </row>
    <row r="152" spans="1:6" hidden="1" x14ac:dyDescent="0.25">
      <c r="A152" s="9">
        <v>146</v>
      </c>
      <c r="B152" s="7" t="s">
        <v>147</v>
      </c>
      <c r="C152" s="7"/>
      <c r="D152" s="7"/>
      <c r="E152" s="4"/>
      <c r="F152" s="5">
        <f>+C152*E152</f>
        <v>0</v>
      </c>
    </row>
    <row r="153" spans="1:6" hidden="1" x14ac:dyDescent="0.25">
      <c r="A153" s="9">
        <v>147</v>
      </c>
      <c r="B153" s="7" t="s">
        <v>148</v>
      </c>
      <c r="C153" s="7"/>
      <c r="D153" s="7"/>
      <c r="E153" s="4"/>
      <c r="F153" s="5">
        <f>+C153*E153</f>
        <v>0</v>
      </c>
    </row>
    <row r="154" spans="1:6" hidden="1" x14ac:dyDescent="0.25">
      <c r="A154" s="9">
        <v>76</v>
      </c>
      <c r="B154" s="7" t="s">
        <v>105</v>
      </c>
      <c r="C154" s="7"/>
      <c r="D154" s="7"/>
      <c r="E154" s="4"/>
      <c r="F154" s="5">
        <f>+C154*E154</f>
        <v>0</v>
      </c>
    </row>
    <row r="155" spans="1:6" x14ac:dyDescent="0.25">
      <c r="A155" s="9">
        <v>77</v>
      </c>
      <c r="B155" s="7" t="s">
        <v>149</v>
      </c>
      <c r="C155" s="7">
        <f>11.2+12.8+69.6+45.6</f>
        <v>139.19999999999999</v>
      </c>
      <c r="D155" s="7"/>
      <c r="E155" s="4">
        <v>38</v>
      </c>
      <c r="F155" s="5">
        <f>+C155*E155</f>
        <v>5289.5999999999995</v>
      </c>
    </row>
    <row r="156" spans="1:6" x14ac:dyDescent="0.25">
      <c r="A156" s="9">
        <v>78</v>
      </c>
      <c r="B156" s="7" t="s">
        <v>150</v>
      </c>
      <c r="C156" s="7">
        <f>13+2.15</f>
        <v>15.15</v>
      </c>
      <c r="D156" s="7"/>
      <c r="E156" s="4">
        <v>130</v>
      </c>
      <c r="F156" s="5">
        <f>+C156*E156</f>
        <v>1969.5</v>
      </c>
    </row>
    <row r="157" spans="1:6" x14ac:dyDescent="0.25">
      <c r="A157" s="9">
        <v>79</v>
      </c>
      <c r="B157" s="7" t="s">
        <v>151</v>
      </c>
      <c r="C157" s="7">
        <v>54.6</v>
      </c>
      <c r="D157" s="7"/>
      <c r="E157" s="4">
        <v>182</v>
      </c>
      <c r="F157" s="5">
        <f>+C157*E157</f>
        <v>9937.2000000000007</v>
      </c>
    </row>
    <row r="158" spans="1:6" hidden="1" x14ac:dyDescent="0.25">
      <c r="A158" s="9">
        <v>152</v>
      </c>
      <c r="B158" s="7" t="s">
        <v>153</v>
      </c>
      <c r="C158" s="7"/>
      <c r="D158" s="7"/>
      <c r="E158" s="4"/>
      <c r="F158" s="5">
        <f>+C158*E158</f>
        <v>0</v>
      </c>
    </row>
    <row r="159" spans="1:6" hidden="1" x14ac:dyDescent="0.25">
      <c r="A159" s="9">
        <v>153</v>
      </c>
      <c r="B159" s="7" t="s">
        <v>154</v>
      </c>
      <c r="C159" s="7"/>
      <c r="D159" s="7"/>
      <c r="E159" s="4"/>
      <c r="F159" s="5">
        <f>+C159*E159</f>
        <v>0</v>
      </c>
    </row>
    <row r="160" spans="1:6" x14ac:dyDescent="0.25">
      <c r="A160" s="9">
        <v>80</v>
      </c>
      <c r="B160" s="7" t="s">
        <v>152</v>
      </c>
      <c r="C160" s="7">
        <v>49.6</v>
      </c>
      <c r="D160" s="7"/>
      <c r="E160" s="4">
        <v>64</v>
      </c>
      <c r="F160" s="5">
        <f>+C160*E160</f>
        <v>3174.4</v>
      </c>
    </row>
    <row r="161" spans="1:6" x14ac:dyDescent="0.25">
      <c r="A161" s="9">
        <v>81</v>
      </c>
      <c r="B161" s="7" t="s">
        <v>155</v>
      </c>
      <c r="C161" s="7">
        <f>78+5+36</f>
        <v>119</v>
      </c>
      <c r="D161" s="7"/>
      <c r="E161" s="4">
        <v>60</v>
      </c>
      <c r="F161" s="5">
        <f>+C161*E161</f>
        <v>7140</v>
      </c>
    </row>
    <row r="162" spans="1:6" x14ac:dyDescent="0.25">
      <c r="A162" s="9">
        <v>82</v>
      </c>
      <c r="B162" s="7" t="s">
        <v>156</v>
      </c>
      <c r="C162" s="7">
        <f>3.4+0.94</f>
        <v>4.34</v>
      </c>
      <c r="D162" s="7"/>
      <c r="E162" s="4">
        <v>144</v>
      </c>
      <c r="F162" s="5">
        <f>+C162*E162</f>
        <v>624.96</v>
      </c>
    </row>
    <row r="163" spans="1:6" hidden="1" x14ac:dyDescent="0.25">
      <c r="A163" s="9">
        <v>155</v>
      </c>
      <c r="B163" s="7" t="s">
        <v>157</v>
      </c>
      <c r="C163" s="7"/>
      <c r="D163" s="7"/>
      <c r="E163" s="4"/>
      <c r="F163" s="5">
        <f>+C163*E163</f>
        <v>0</v>
      </c>
    </row>
    <row r="164" spans="1:6" x14ac:dyDescent="0.25">
      <c r="A164" s="9">
        <v>83</v>
      </c>
      <c r="B164" s="7" t="s">
        <v>159</v>
      </c>
      <c r="C164" s="7">
        <f>76+15.9</f>
        <v>91.9</v>
      </c>
      <c r="D164" s="7"/>
      <c r="E164" s="4">
        <v>60</v>
      </c>
      <c r="F164" s="5">
        <f>+C164*E164</f>
        <v>5514</v>
      </c>
    </row>
    <row r="165" spans="1:6" hidden="1" x14ac:dyDescent="0.25">
      <c r="A165" s="9">
        <v>158</v>
      </c>
      <c r="B165" s="7" t="s">
        <v>161</v>
      </c>
      <c r="C165" s="7"/>
      <c r="D165" s="7"/>
      <c r="E165" s="4"/>
      <c r="F165" s="5">
        <f>+C165*E165</f>
        <v>0</v>
      </c>
    </row>
    <row r="166" spans="1:6" hidden="1" x14ac:dyDescent="0.25">
      <c r="A166" s="9">
        <v>160</v>
      </c>
      <c r="B166" s="7" t="s">
        <v>163</v>
      </c>
      <c r="C166" s="7"/>
      <c r="D166" s="7"/>
      <c r="E166" s="4"/>
      <c r="F166" s="5">
        <f>+C166*E166</f>
        <v>0</v>
      </c>
    </row>
    <row r="167" spans="1:6" hidden="1" x14ac:dyDescent="0.25">
      <c r="A167" s="9">
        <v>162</v>
      </c>
      <c r="B167" s="7" t="s">
        <v>164</v>
      </c>
      <c r="C167" s="7"/>
      <c r="D167" s="7"/>
      <c r="E167" s="4"/>
      <c r="F167" s="5">
        <f>+C167*E167</f>
        <v>0</v>
      </c>
    </row>
    <row r="168" spans="1:6" x14ac:dyDescent="0.25">
      <c r="A168" s="9">
        <v>84</v>
      </c>
      <c r="B168" s="7" t="s">
        <v>167</v>
      </c>
      <c r="C168" s="7">
        <v>92.2</v>
      </c>
      <c r="D168" s="7"/>
      <c r="E168" s="4">
        <v>84</v>
      </c>
      <c r="F168" s="5">
        <f>+C168*E168</f>
        <v>7744.8</v>
      </c>
    </row>
    <row r="169" spans="1:6" x14ac:dyDescent="0.25">
      <c r="A169" s="9">
        <v>85</v>
      </c>
      <c r="B169" s="7" t="s">
        <v>168</v>
      </c>
      <c r="C169" s="7">
        <f>3.48+0.432+52.2</f>
        <v>56.112000000000002</v>
      </c>
      <c r="D169" s="7"/>
      <c r="E169" s="4">
        <v>232</v>
      </c>
      <c r="F169" s="5">
        <f>+C169*E169</f>
        <v>13017.984</v>
      </c>
    </row>
    <row r="170" spans="1:6" x14ac:dyDescent="0.25">
      <c r="A170" s="9">
        <v>86</v>
      </c>
      <c r="B170" s="7" t="s">
        <v>170</v>
      </c>
      <c r="C170" s="7">
        <v>6.54</v>
      </c>
      <c r="D170" s="7"/>
      <c r="E170" s="4">
        <v>66</v>
      </c>
      <c r="F170" s="5">
        <f>+C170*E170</f>
        <v>431.64</v>
      </c>
    </row>
    <row r="171" spans="1:6" x14ac:dyDescent="0.25">
      <c r="A171" s="9">
        <v>87</v>
      </c>
      <c r="B171" s="7" t="s">
        <v>171</v>
      </c>
      <c r="C171" s="7"/>
      <c r="D171" s="7">
        <v>50</v>
      </c>
      <c r="E171" s="4">
        <v>290</v>
      </c>
      <c r="F171" s="5">
        <f>+D171*E171</f>
        <v>14500</v>
      </c>
    </row>
    <row r="172" spans="1:6" x14ac:dyDescent="0.25">
      <c r="A172" s="2">
        <v>120</v>
      </c>
      <c r="B172" s="7" t="s">
        <v>490</v>
      </c>
      <c r="C172" s="3">
        <v>2.5</v>
      </c>
      <c r="D172" s="3"/>
      <c r="E172" s="4">
        <v>300</v>
      </c>
      <c r="F172" s="5">
        <f>C172*E172</f>
        <v>750</v>
      </c>
    </row>
    <row r="173" spans="1:6" x14ac:dyDescent="0.25">
      <c r="A173" s="9">
        <v>88</v>
      </c>
      <c r="B173" s="7" t="s">
        <v>173</v>
      </c>
      <c r="C173" s="7">
        <v>141.4</v>
      </c>
      <c r="D173" s="7"/>
      <c r="E173" s="4">
        <v>162</v>
      </c>
      <c r="F173" s="5">
        <f>+C173*E173</f>
        <v>22906.799999999999</v>
      </c>
    </row>
    <row r="174" spans="1:6" hidden="1" x14ac:dyDescent="0.25">
      <c r="A174" s="9">
        <v>89</v>
      </c>
      <c r="B174" s="7" t="s">
        <v>174</v>
      </c>
      <c r="C174" s="7"/>
      <c r="D174" s="7"/>
      <c r="E174" s="4"/>
      <c r="F174" s="5">
        <f>+D174*E174</f>
        <v>0</v>
      </c>
    </row>
    <row r="175" spans="1:6" hidden="1" x14ac:dyDescent="0.25">
      <c r="A175" s="9">
        <v>167</v>
      </c>
      <c r="B175" s="7" t="s">
        <v>169</v>
      </c>
      <c r="C175" s="7"/>
      <c r="D175" s="7"/>
      <c r="E175" s="4"/>
      <c r="F175" s="5">
        <f>+C175*E175</f>
        <v>0</v>
      </c>
    </row>
    <row r="176" spans="1:6" hidden="1" x14ac:dyDescent="0.25">
      <c r="A176" s="9">
        <v>90</v>
      </c>
      <c r="B176" s="7" t="s">
        <v>175</v>
      </c>
      <c r="C176" s="7"/>
      <c r="D176" s="7"/>
      <c r="E176" s="4"/>
      <c r="F176" s="5">
        <f>+D176*E176</f>
        <v>0</v>
      </c>
    </row>
    <row r="177" spans="1:6" x14ac:dyDescent="0.25">
      <c r="A177" s="9">
        <v>91</v>
      </c>
      <c r="B177" s="7" t="s">
        <v>178</v>
      </c>
      <c r="C177" s="7">
        <f>162.2+69.2+66.6</f>
        <v>298</v>
      </c>
      <c r="D177" s="7"/>
      <c r="E177" s="4">
        <v>34</v>
      </c>
      <c r="F177" s="5">
        <f>+C177*E177</f>
        <v>10132</v>
      </c>
    </row>
    <row r="178" spans="1:6" hidden="1" x14ac:dyDescent="0.25">
      <c r="A178" s="9">
        <v>170</v>
      </c>
      <c r="B178" s="7" t="s">
        <v>172</v>
      </c>
      <c r="C178" s="7"/>
      <c r="D178" s="7"/>
      <c r="E178" s="4"/>
      <c r="F178" s="5">
        <f>+C178*E178</f>
        <v>0</v>
      </c>
    </row>
    <row r="179" spans="1:6" x14ac:dyDescent="0.25">
      <c r="A179" s="9">
        <v>92</v>
      </c>
      <c r="B179" s="7" t="s">
        <v>179</v>
      </c>
      <c r="C179" s="7">
        <v>1.4</v>
      </c>
      <c r="D179" s="7"/>
      <c r="E179" s="4">
        <v>18</v>
      </c>
      <c r="F179" s="5">
        <f>+C179*E179</f>
        <v>25.2</v>
      </c>
    </row>
    <row r="180" spans="1:6" x14ac:dyDescent="0.25">
      <c r="A180" s="2">
        <v>509</v>
      </c>
      <c r="B180" s="7" t="s">
        <v>484</v>
      </c>
      <c r="C180" s="3"/>
      <c r="D180" s="3">
        <v>3</v>
      </c>
      <c r="E180" s="4">
        <v>50</v>
      </c>
      <c r="F180" s="5">
        <f>D180*E180</f>
        <v>150</v>
      </c>
    </row>
    <row r="181" spans="1:6" x14ac:dyDescent="0.25">
      <c r="A181" s="6">
        <v>93</v>
      </c>
      <c r="B181" s="7" t="s">
        <v>180</v>
      </c>
      <c r="C181" s="7">
        <v>40.4</v>
      </c>
      <c r="D181" s="7"/>
      <c r="E181" s="4">
        <v>90</v>
      </c>
      <c r="F181" s="5">
        <f>+C181*E181</f>
        <v>3636</v>
      </c>
    </row>
    <row r="182" spans="1:6" hidden="1" x14ac:dyDescent="0.25">
      <c r="A182" s="9">
        <v>172</v>
      </c>
      <c r="B182" s="7" t="s">
        <v>176</v>
      </c>
      <c r="C182" s="7"/>
      <c r="D182" s="7"/>
      <c r="E182" s="4"/>
      <c r="F182" s="5">
        <f>+C182*E182</f>
        <v>0</v>
      </c>
    </row>
    <row r="183" spans="1:6" hidden="1" x14ac:dyDescent="0.25">
      <c r="A183" s="9">
        <v>173</v>
      </c>
      <c r="B183" s="7" t="s">
        <v>177</v>
      </c>
      <c r="C183" s="7"/>
      <c r="D183" s="7"/>
      <c r="E183" s="4"/>
      <c r="F183" s="5">
        <f>+C183*E183</f>
        <v>0</v>
      </c>
    </row>
    <row r="184" spans="1:6" x14ac:dyDescent="0.25">
      <c r="A184" s="9">
        <v>94</v>
      </c>
      <c r="B184" s="7" t="s">
        <v>181</v>
      </c>
      <c r="C184" s="7">
        <v>42.2</v>
      </c>
      <c r="D184" s="7"/>
      <c r="E184" s="4">
        <v>124</v>
      </c>
      <c r="F184" s="5">
        <f>+C184*E184</f>
        <v>5232.8</v>
      </c>
    </row>
    <row r="185" spans="1:6" x14ac:dyDescent="0.25">
      <c r="A185" s="9">
        <v>95</v>
      </c>
      <c r="B185" s="7" t="s">
        <v>182</v>
      </c>
      <c r="C185" s="7">
        <v>13.6</v>
      </c>
      <c r="D185" s="7"/>
      <c r="E185" s="4">
        <v>28</v>
      </c>
      <c r="F185" s="5">
        <f>+C185*E185</f>
        <v>380.8</v>
      </c>
    </row>
    <row r="186" spans="1:6" x14ac:dyDescent="0.25">
      <c r="A186" s="9">
        <v>96</v>
      </c>
      <c r="B186" s="7" t="s">
        <v>183</v>
      </c>
      <c r="C186" s="7">
        <v>20.399999999999999</v>
      </c>
      <c r="D186" s="7"/>
      <c r="E186" s="4">
        <v>6</v>
      </c>
      <c r="F186" s="5">
        <f>+C186*E186</f>
        <v>122.39999999999999</v>
      </c>
    </row>
    <row r="187" spans="1:6" x14ac:dyDescent="0.25">
      <c r="A187" s="9">
        <v>97</v>
      </c>
      <c r="B187" s="7" t="s">
        <v>185</v>
      </c>
      <c r="C187" s="7">
        <f>63.6+0.35</f>
        <v>63.95</v>
      </c>
      <c r="D187" s="7"/>
      <c r="E187" s="4">
        <v>14</v>
      </c>
      <c r="F187" s="5">
        <f>+C187*E187</f>
        <v>895.30000000000007</v>
      </c>
    </row>
    <row r="188" spans="1:6" x14ac:dyDescent="0.25">
      <c r="A188" s="9">
        <v>98</v>
      </c>
      <c r="B188" s="7" t="s">
        <v>190</v>
      </c>
      <c r="C188" s="7">
        <f>112.2+1.26+16</f>
        <v>129.46</v>
      </c>
      <c r="D188" s="7"/>
      <c r="E188" s="4">
        <v>90</v>
      </c>
      <c r="F188" s="5">
        <f>+C188*E188</f>
        <v>11651.400000000001</v>
      </c>
    </row>
    <row r="189" spans="1:6" hidden="1" x14ac:dyDescent="0.25">
      <c r="A189" s="9">
        <v>99</v>
      </c>
      <c r="B189" s="7" t="s">
        <v>191</v>
      </c>
      <c r="C189" s="7"/>
      <c r="D189" s="7"/>
      <c r="E189" s="4"/>
      <c r="F189" s="5">
        <f>+C189*E189</f>
        <v>0</v>
      </c>
    </row>
    <row r="190" spans="1:6" hidden="1" x14ac:dyDescent="0.25">
      <c r="A190" s="9">
        <v>181</v>
      </c>
      <c r="B190" s="7" t="s">
        <v>184</v>
      </c>
      <c r="C190" s="7"/>
      <c r="D190" s="7"/>
      <c r="E190" s="4"/>
      <c r="F190" s="5">
        <f>+C190*E190</f>
        <v>0</v>
      </c>
    </row>
    <row r="191" spans="1:6" x14ac:dyDescent="0.25">
      <c r="A191" s="2">
        <v>381</v>
      </c>
      <c r="B191" s="7" t="s">
        <v>485</v>
      </c>
      <c r="C191" s="3">
        <v>3.34</v>
      </c>
      <c r="D191" s="3"/>
      <c r="E191" s="4">
        <v>86</v>
      </c>
      <c r="F191" s="5">
        <f>C191*E191</f>
        <v>287.24</v>
      </c>
    </row>
    <row r="192" spans="1:6" hidden="1" x14ac:dyDescent="0.25">
      <c r="A192" s="9">
        <v>183</v>
      </c>
      <c r="B192" s="7" t="s">
        <v>186</v>
      </c>
      <c r="C192" s="7"/>
      <c r="D192" s="7"/>
      <c r="E192" s="4"/>
      <c r="F192" s="5">
        <f>+C192*E192</f>
        <v>0</v>
      </c>
    </row>
    <row r="193" spans="1:6" hidden="1" x14ac:dyDescent="0.25">
      <c r="A193" s="9">
        <v>184</v>
      </c>
      <c r="B193" s="7" t="s">
        <v>187</v>
      </c>
      <c r="C193" s="7"/>
      <c r="D193" s="7"/>
      <c r="E193" s="4"/>
      <c r="F193" s="5">
        <f>+C193*E193</f>
        <v>0</v>
      </c>
    </row>
    <row r="194" spans="1:6" hidden="1" x14ac:dyDescent="0.25">
      <c r="A194" s="9">
        <v>182</v>
      </c>
      <c r="B194" s="7" t="s">
        <v>188</v>
      </c>
      <c r="C194" s="7"/>
      <c r="D194" s="7"/>
      <c r="E194" s="4"/>
      <c r="F194" s="5">
        <f>+C194*E194</f>
        <v>0</v>
      </c>
    </row>
    <row r="195" spans="1:6" hidden="1" x14ac:dyDescent="0.25">
      <c r="A195" s="9">
        <v>186</v>
      </c>
      <c r="B195" s="7" t="s">
        <v>189</v>
      </c>
      <c r="C195" s="7"/>
      <c r="D195" s="7"/>
      <c r="E195" s="4"/>
      <c r="F195" s="5">
        <f>+C195*E195</f>
        <v>0</v>
      </c>
    </row>
    <row r="196" spans="1:6" x14ac:dyDescent="0.25">
      <c r="A196" s="9">
        <v>100</v>
      </c>
      <c r="B196" s="7" t="s">
        <v>192</v>
      </c>
      <c r="C196" s="7">
        <f>2.4+31</f>
        <v>33.4</v>
      </c>
      <c r="D196" s="7"/>
      <c r="E196" s="4">
        <v>86</v>
      </c>
      <c r="F196" s="5">
        <f>+C196*E196</f>
        <v>2872.4</v>
      </c>
    </row>
    <row r="197" spans="1:6" x14ac:dyDescent="0.25">
      <c r="A197" s="9">
        <v>101</v>
      </c>
      <c r="B197" s="7" t="s">
        <v>194</v>
      </c>
      <c r="C197" s="7">
        <v>285</v>
      </c>
      <c r="D197" s="7"/>
      <c r="E197" s="4">
        <v>49</v>
      </c>
      <c r="F197" s="5">
        <f>+C197*E197</f>
        <v>13965</v>
      </c>
    </row>
    <row r="198" spans="1:6" hidden="1" x14ac:dyDescent="0.25">
      <c r="A198" s="9">
        <v>102</v>
      </c>
      <c r="B198" s="7" t="s">
        <v>195</v>
      </c>
      <c r="C198" s="7"/>
      <c r="D198" s="7"/>
      <c r="E198" s="4"/>
      <c r="F198" s="5">
        <f>+C198*E198</f>
        <v>0</v>
      </c>
    </row>
    <row r="199" spans="1:6" hidden="1" x14ac:dyDescent="0.25">
      <c r="A199" s="9">
        <v>189</v>
      </c>
      <c r="B199" s="10" t="s">
        <v>193</v>
      </c>
      <c r="C199" s="10"/>
      <c r="D199" s="10"/>
      <c r="E199" s="4"/>
      <c r="F199" s="5">
        <f>+C199*E199</f>
        <v>0</v>
      </c>
    </row>
    <row r="200" spans="1:6" x14ac:dyDescent="0.25">
      <c r="A200" s="9">
        <v>103</v>
      </c>
      <c r="B200" s="7" t="s">
        <v>492</v>
      </c>
      <c r="C200" s="7">
        <f>31.2+20.6+3.13</f>
        <v>54.93</v>
      </c>
      <c r="D200" s="7"/>
      <c r="E200" s="4">
        <v>94</v>
      </c>
      <c r="F200" s="5">
        <f>+C200*E200</f>
        <v>5163.42</v>
      </c>
    </row>
    <row r="201" spans="1:6" x14ac:dyDescent="0.25">
      <c r="A201" s="2">
        <v>155</v>
      </c>
      <c r="B201" s="7" t="s">
        <v>199</v>
      </c>
      <c r="C201" s="3">
        <v>1.1100000000000001</v>
      </c>
      <c r="D201" s="3"/>
      <c r="E201" s="4">
        <v>118</v>
      </c>
      <c r="F201" s="5">
        <f>C201*E201</f>
        <v>130.98000000000002</v>
      </c>
    </row>
    <row r="202" spans="1:6" hidden="1" x14ac:dyDescent="0.25">
      <c r="A202" s="9">
        <v>192</v>
      </c>
      <c r="B202" s="7" t="s">
        <v>196</v>
      </c>
      <c r="C202" s="7"/>
      <c r="D202" s="7"/>
      <c r="E202" s="4"/>
      <c r="F202" s="5">
        <f>+C202*E202</f>
        <v>0</v>
      </c>
    </row>
    <row r="203" spans="1:6" x14ac:dyDescent="0.25">
      <c r="A203" s="9">
        <v>104</v>
      </c>
      <c r="B203" s="7" t="s">
        <v>200</v>
      </c>
      <c r="C203" s="7">
        <f>3.45+2.8</f>
        <v>6.25</v>
      </c>
      <c r="D203" s="7"/>
      <c r="E203" s="4">
        <v>50</v>
      </c>
      <c r="F203" s="5">
        <f>+C203*E203</f>
        <v>312.5</v>
      </c>
    </row>
    <row r="204" spans="1:6" hidden="1" x14ac:dyDescent="0.25">
      <c r="A204" s="9">
        <v>195</v>
      </c>
      <c r="B204" s="7" t="s">
        <v>197</v>
      </c>
      <c r="C204" s="7"/>
      <c r="D204" s="7"/>
      <c r="E204" s="4"/>
      <c r="F204" s="5">
        <f>+C204*E204</f>
        <v>0</v>
      </c>
    </row>
    <row r="205" spans="1:6" hidden="1" x14ac:dyDescent="0.25">
      <c r="A205" s="9">
        <v>194</v>
      </c>
      <c r="B205" s="7" t="s">
        <v>198</v>
      </c>
      <c r="C205" s="7"/>
      <c r="D205" s="7"/>
      <c r="E205" s="4"/>
      <c r="F205" s="5">
        <f>+C205*E205</f>
        <v>0</v>
      </c>
    </row>
    <row r="206" spans="1:6" hidden="1" x14ac:dyDescent="0.25">
      <c r="A206" s="9">
        <v>196</v>
      </c>
      <c r="B206" s="7" t="s">
        <v>199</v>
      </c>
      <c r="C206" s="7"/>
      <c r="D206" s="7"/>
      <c r="E206" s="4"/>
      <c r="F206" s="5">
        <f>+C206*E206</f>
        <v>0</v>
      </c>
    </row>
    <row r="207" spans="1:6" x14ac:dyDescent="0.25">
      <c r="A207" s="9">
        <v>105</v>
      </c>
      <c r="B207" s="7" t="s">
        <v>202</v>
      </c>
      <c r="C207" s="7">
        <f>52+40.4</f>
        <v>92.4</v>
      </c>
      <c r="D207" s="7"/>
      <c r="E207" s="4">
        <v>88</v>
      </c>
      <c r="F207" s="5">
        <f>+C207*E207</f>
        <v>8131.2000000000007</v>
      </c>
    </row>
    <row r="208" spans="1:6" hidden="1" x14ac:dyDescent="0.25">
      <c r="A208" s="9">
        <v>198</v>
      </c>
      <c r="B208" s="7" t="s">
        <v>201</v>
      </c>
      <c r="C208" s="7"/>
      <c r="D208" s="7"/>
      <c r="E208" s="4"/>
      <c r="F208" s="5">
        <f>+C208*E208</f>
        <v>0</v>
      </c>
    </row>
    <row r="209" spans="1:6" hidden="1" x14ac:dyDescent="0.25">
      <c r="A209" s="9">
        <v>107</v>
      </c>
      <c r="B209" s="26" t="s">
        <v>204</v>
      </c>
      <c r="C209" s="26"/>
      <c r="D209" s="26"/>
      <c r="E209" s="27"/>
      <c r="F209" s="28">
        <f>+C209*E209</f>
        <v>0</v>
      </c>
    </row>
    <row r="210" spans="1:6" hidden="1" x14ac:dyDescent="0.25">
      <c r="A210" s="9">
        <v>106</v>
      </c>
      <c r="B210" s="26" t="s">
        <v>203</v>
      </c>
      <c r="C210" s="26"/>
      <c r="D210" s="26"/>
      <c r="E210" s="27"/>
      <c r="F210" s="28">
        <f>+C210*E210</f>
        <v>0</v>
      </c>
    </row>
    <row r="211" spans="1:6" hidden="1" x14ac:dyDescent="0.25">
      <c r="A211" s="9">
        <v>108</v>
      </c>
      <c r="B211" s="26" t="s">
        <v>205</v>
      </c>
      <c r="C211" s="26"/>
      <c r="D211" s="26"/>
      <c r="E211" s="27"/>
      <c r="F211" s="28">
        <f>+C211*E211</f>
        <v>0</v>
      </c>
    </row>
    <row r="212" spans="1:6" hidden="1" x14ac:dyDescent="0.25">
      <c r="A212" s="9">
        <v>109</v>
      </c>
      <c r="B212" s="26" t="s">
        <v>208</v>
      </c>
      <c r="C212" s="26"/>
      <c r="D212" s="26"/>
      <c r="E212" s="27"/>
      <c r="F212" s="28">
        <f>+C212*E212</f>
        <v>0</v>
      </c>
    </row>
    <row r="213" spans="1:6" hidden="1" x14ac:dyDescent="0.25">
      <c r="A213" s="9">
        <v>202</v>
      </c>
      <c r="B213" s="7" t="s">
        <v>206</v>
      </c>
      <c r="C213" s="7"/>
      <c r="D213" s="7"/>
      <c r="E213" s="4"/>
      <c r="F213" s="5">
        <f>+C213*E213</f>
        <v>0</v>
      </c>
    </row>
    <row r="214" spans="1:6" hidden="1" x14ac:dyDescent="0.25">
      <c r="A214" s="9">
        <v>203</v>
      </c>
      <c r="B214" s="7" t="s">
        <v>207</v>
      </c>
      <c r="C214" s="7"/>
      <c r="D214" s="7"/>
      <c r="E214" s="4"/>
      <c r="F214" s="5">
        <f>+C214*E214</f>
        <v>0</v>
      </c>
    </row>
    <row r="215" spans="1:6" x14ac:dyDescent="0.25">
      <c r="A215" s="9">
        <v>157</v>
      </c>
      <c r="B215" s="7" t="s">
        <v>158</v>
      </c>
      <c r="C215" s="7">
        <v>3506</v>
      </c>
      <c r="D215" s="7"/>
      <c r="E215" s="4">
        <v>50</v>
      </c>
      <c r="F215" s="5">
        <f>+C215*E215</f>
        <v>175300</v>
      </c>
    </row>
    <row r="216" spans="1:6" hidden="1" x14ac:dyDescent="0.25">
      <c r="A216" s="9">
        <v>205</v>
      </c>
      <c r="B216" s="7" t="s">
        <v>209</v>
      </c>
      <c r="C216" s="7"/>
      <c r="D216" s="7"/>
      <c r="E216" s="4"/>
      <c r="F216" s="5">
        <f>+C216*E216</f>
        <v>0</v>
      </c>
    </row>
    <row r="217" spans="1:6" hidden="1" x14ac:dyDescent="0.25">
      <c r="A217" s="9">
        <v>159</v>
      </c>
      <c r="B217" s="7" t="s">
        <v>160</v>
      </c>
      <c r="C217" s="7"/>
      <c r="D217" s="7"/>
      <c r="E217" s="4"/>
      <c r="F217" s="5">
        <f>+C217*E217</f>
        <v>0</v>
      </c>
    </row>
    <row r="218" spans="1:6" hidden="1" x14ac:dyDescent="0.25">
      <c r="A218" s="9">
        <v>110</v>
      </c>
      <c r="B218" s="7" t="s">
        <v>210</v>
      </c>
      <c r="C218" s="7"/>
      <c r="D218" s="7"/>
      <c r="E218" s="4"/>
      <c r="F218" s="5">
        <f>+C218*E218</f>
        <v>0</v>
      </c>
    </row>
    <row r="219" spans="1:6" hidden="1" x14ac:dyDescent="0.25">
      <c r="A219" s="9">
        <v>209</v>
      </c>
      <c r="B219" s="7" t="s">
        <v>212</v>
      </c>
      <c r="C219" s="7"/>
      <c r="D219" s="7"/>
      <c r="E219" s="4"/>
      <c r="F219" s="5">
        <f>+C219*E219</f>
        <v>0</v>
      </c>
    </row>
    <row r="220" spans="1:6" hidden="1" x14ac:dyDescent="0.25">
      <c r="A220" s="9">
        <v>211</v>
      </c>
      <c r="B220" s="7" t="s">
        <v>213</v>
      </c>
      <c r="C220" s="7"/>
      <c r="D220" s="7"/>
      <c r="E220" s="4"/>
      <c r="F220" s="5">
        <f>+C220*E220</f>
        <v>0</v>
      </c>
    </row>
    <row r="221" spans="1:6" hidden="1" x14ac:dyDescent="0.25">
      <c r="A221" s="9">
        <v>210</v>
      </c>
      <c r="B221" s="7" t="s">
        <v>214</v>
      </c>
      <c r="C221" s="7"/>
      <c r="D221" s="7"/>
      <c r="E221" s="4"/>
      <c r="F221" s="5">
        <f>+C221*E221</f>
        <v>0</v>
      </c>
    </row>
    <row r="222" spans="1:6" x14ac:dyDescent="0.25">
      <c r="A222" s="9">
        <v>161</v>
      </c>
      <c r="B222" s="7" t="s">
        <v>162</v>
      </c>
      <c r="C222" s="7">
        <v>6.976</v>
      </c>
      <c r="D222" s="7"/>
      <c r="E222" s="4">
        <v>92</v>
      </c>
      <c r="F222" s="5">
        <f>+C222*E222</f>
        <v>641.79200000000003</v>
      </c>
    </row>
    <row r="223" spans="1:6" hidden="1" x14ac:dyDescent="0.25">
      <c r="A223" s="9">
        <v>112</v>
      </c>
      <c r="B223" s="7" t="s">
        <v>211</v>
      </c>
      <c r="C223" s="7"/>
      <c r="D223" s="7"/>
      <c r="E223" s="4"/>
      <c r="F223" s="5">
        <f t="shared" ref="F223:F235" si="0">+C223*E223</f>
        <v>0</v>
      </c>
    </row>
    <row r="224" spans="1:6" hidden="1" x14ac:dyDescent="0.25">
      <c r="A224" s="9">
        <v>215</v>
      </c>
      <c r="B224" s="7" t="s">
        <v>217</v>
      </c>
      <c r="C224" s="7"/>
      <c r="D224" s="7"/>
      <c r="E224" s="4"/>
      <c r="F224" s="5">
        <f t="shared" si="0"/>
        <v>0</v>
      </c>
    </row>
    <row r="225" spans="1:6" hidden="1" x14ac:dyDescent="0.25">
      <c r="A225" s="9">
        <v>164</v>
      </c>
      <c r="B225" s="7" t="s">
        <v>165</v>
      </c>
      <c r="C225" s="7"/>
      <c r="D225" s="7"/>
      <c r="E225" s="4"/>
      <c r="F225" s="5">
        <f t="shared" si="0"/>
        <v>0</v>
      </c>
    </row>
    <row r="226" spans="1:6" x14ac:dyDescent="0.25">
      <c r="A226" s="9">
        <v>166</v>
      </c>
      <c r="B226" s="7" t="s">
        <v>495</v>
      </c>
      <c r="C226" s="7">
        <f>121+492.4</f>
        <v>613.4</v>
      </c>
      <c r="D226" s="7"/>
      <c r="E226" s="4">
        <v>78</v>
      </c>
      <c r="F226" s="5">
        <f t="shared" si="0"/>
        <v>47845.2</v>
      </c>
    </row>
    <row r="227" spans="1:6" hidden="1" x14ac:dyDescent="0.25">
      <c r="A227" s="9">
        <v>218</v>
      </c>
      <c r="B227" s="7" t="s">
        <v>220</v>
      </c>
      <c r="C227" s="7"/>
      <c r="D227" s="7"/>
      <c r="E227" s="4"/>
      <c r="F227" s="5">
        <f t="shared" si="0"/>
        <v>0</v>
      </c>
    </row>
    <row r="228" spans="1:6" hidden="1" x14ac:dyDescent="0.25">
      <c r="A228" s="9">
        <v>165</v>
      </c>
      <c r="B228" s="7" t="s">
        <v>166</v>
      </c>
      <c r="C228" s="7"/>
      <c r="D228" s="7"/>
      <c r="E228" s="4">
        <v>88</v>
      </c>
      <c r="F228" s="5">
        <f t="shared" si="0"/>
        <v>0</v>
      </c>
    </row>
    <row r="229" spans="1:6" hidden="1" x14ac:dyDescent="0.25">
      <c r="A229" s="9">
        <v>220</v>
      </c>
      <c r="B229" s="7" t="s">
        <v>222</v>
      </c>
      <c r="C229" s="7"/>
      <c r="D229" s="7"/>
      <c r="E229" s="4"/>
      <c r="F229" s="5">
        <f t="shared" si="0"/>
        <v>0</v>
      </c>
    </row>
    <row r="230" spans="1:6" hidden="1" x14ac:dyDescent="0.25">
      <c r="A230" s="9">
        <v>222</v>
      </c>
      <c r="B230" s="7" t="s">
        <v>223</v>
      </c>
      <c r="C230" s="7"/>
      <c r="D230" s="7"/>
      <c r="E230" s="4"/>
      <c r="F230" s="5">
        <f t="shared" si="0"/>
        <v>0</v>
      </c>
    </row>
    <row r="231" spans="1:6" hidden="1" x14ac:dyDescent="0.25">
      <c r="A231" s="9">
        <v>224</v>
      </c>
      <c r="B231" s="7" t="s">
        <v>224</v>
      </c>
      <c r="C231" s="7"/>
      <c r="D231" s="7"/>
      <c r="E231" s="4"/>
      <c r="F231" s="5">
        <f t="shared" si="0"/>
        <v>0</v>
      </c>
    </row>
    <row r="232" spans="1:6" hidden="1" x14ac:dyDescent="0.25">
      <c r="A232" s="9">
        <v>223</v>
      </c>
      <c r="B232" s="7" t="s">
        <v>225</v>
      </c>
      <c r="C232" s="7"/>
      <c r="D232" s="7"/>
      <c r="E232" s="4"/>
      <c r="F232" s="5">
        <f t="shared" si="0"/>
        <v>0</v>
      </c>
    </row>
    <row r="233" spans="1:6" hidden="1" x14ac:dyDescent="0.25">
      <c r="A233" s="9">
        <v>226</v>
      </c>
      <c r="B233" s="7" t="s">
        <v>226</v>
      </c>
      <c r="C233" s="7"/>
      <c r="D233" s="7"/>
      <c r="E233" s="4"/>
      <c r="F233" s="5">
        <f t="shared" si="0"/>
        <v>0</v>
      </c>
    </row>
    <row r="234" spans="1:6" hidden="1" x14ac:dyDescent="0.25">
      <c r="A234" s="9">
        <v>227</v>
      </c>
      <c r="B234" s="7" t="s">
        <v>227</v>
      </c>
      <c r="C234" s="7"/>
      <c r="D234" s="7"/>
      <c r="E234" s="4"/>
      <c r="F234" s="5">
        <f t="shared" si="0"/>
        <v>0</v>
      </c>
    </row>
    <row r="235" spans="1:6" x14ac:dyDescent="0.25">
      <c r="A235" s="2">
        <v>507</v>
      </c>
      <c r="B235" s="7" t="s">
        <v>486</v>
      </c>
      <c r="C235" s="3">
        <v>1.8</v>
      </c>
      <c r="D235" s="3"/>
      <c r="E235" s="4">
        <v>150</v>
      </c>
      <c r="F235" s="5">
        <f t="shared" si="0"/>
        <v>270</v>
      </c>
    </row>
    <row r="236" spans="1:6" hidden="1" x14ac:dyDescent="0.25">
      <c r="A236" s="9">
        <v>229</v>
      </c>
      <c r="B236" s="7" t="s">
        <v>229</v>
      </c>
      <c r="C236" s="7"/>
      <c r="D236" s="7"/>
      <c r="E236" s="4"/>
      <c r="F236" s="5">
        <f>+C236*E236</f>
        <v>0</v>
      </c>
    </row>
    <row r="237" spans="1:6" x14ac:dyDescent="0.25">
      <c r="A237" s="9">
        <v>113</v>
      </c>
      <c r="B237" s="7" t="s">
        <v>215</v>
      </c>
      <c r="C237" s="7">
        <f>71.8+66.8+7.905+14.6</f>
        <v>161.10499999999999</v>
      </c>
      <c r="D237" s="7"/>
      <c r="E237" s="4">
        <v>71</v>
      </c>
      <c r="F237" s="5">
        <f>+C237*E237</f>
        <v>11438.455</v>
      </c>
    </row>
    <row r="238" spans="1:6" hidden="1" x14ac:dyDescent="0.25">
      <c r="A238" s="9">
        <v>230</v>
      </c>
      <c r="B238" s="7" t="s">
        <v>231</v>
      </c>
      <c r="C238" s="7"/>
      <c r="D238" s="7"/>
      <c r="E238" s="4"/>
      <c r="F238" s="5">
        <f>+C238*E238</f>
        <v>0</v>
      </c>
    </row>
    <row r="239" spans="1:6" hidden="1" x14ac:dyDescent="0.25">
      <c r="A239" s="6">
        <v>232</v>
      </c>
      <c r="B239" s="7" t="s">
        <v>232</v>
      </c>
      <c r="C239" s="7"/>
      <c r="D239" s="7"/>
      <c r="E239" s="4"/>
      <c r="F239" s="5">
        <f>+C239*E239</f>
        <v>0</v>
      </c>
    </row>
    <row r="240" spans="1:6" x14ac:dyDescent="0.25">
      <c r="A240" s="9">
        <v>114</v>
      </c>
      <c r="B240" s="7" t="s">
        <v>216</v>
      </c>
      <c r="C240" s="7">
        <f>3.96+1.7</f>
        <v>5.66</v>
      </c>
      <c r="D240" s="7"/>
      <c r="E240" s="4">
        <v>58</v>
      </c>
      <c r="F240" s="5">
        <f>+C240*E240</f>
        <v>328.28000000000003</v>
      </c>
    </row>
    <row r="241" spans="1:6" hidden="1" x14ac:dyDescent="0.25">
      <c r="A241" s="9">
        <v>234</v>
      </c>
      <c r="B241" s="7" t="s">
        <v>234</v>
      </c>
      <c r="C241" s="7"/>
      <c r="D241" s="7"/>
      <c r="E241" s="4"/>
      <c r="F241" s="5">
        <f>+D241*E241</f>
        <v>0</v>
      </c>
    </row>
    <row r="242" spans="1:6" hidden="1" x14ac:dyDescent="0.25">
      <c r="A242" s="9">
        <v>235</v>
      </c>
      <c r="B242" s="7" t="s">
        <v>235</v>
      </c>
      <c r="C242" s="7"/>
      <c r="D242" s="7"/>
      <c r="E242" s="4"/>
      <c r="F242" s="5">
        <f>+D242*E242</f>
        <v>0</v>
      </c>
    </row>
    <row r="243" spans="1:6" hidden="1" x14ac:dyDescent="0.25">
      <c r="A243" s="9">
        <v>236</v>
      </c>
      <c r="B243" s="7" t="s">
        <v>236</v>
      </c>
      <c r="C243" s="7"/>
      <c r="D243" s="7"/>
      <c r="E243" s="4"/>
      <c r="F243" s="5">
        <f>+D243*E243</f>
        <v>0</v>
      </c>
    </row>
    <row r="244" spans="1:6" x14ac:dyDescent="0.25">
      <c r="A244" s="9">
        <v>115</v>
      </c>
      <c r="B244" s="7" t="s">
        <v>218</v>
      </c>
      <c r="C244" s="7"/>
      <c r="D244" s="7">
        <v>47</v>
      </c>
      <c r="E244" s="4">
        <v>19</v>
      </c>
      <c r="F244" s="5">
        <f>+D244*E244</f>
        <v>893</v>
      </c>
    </row>
    <row r="245" spans="1:6" hidden="1" x14ac:dyDescent="0.25">
      <c r="A245" s="9">
        <v>238</v>
      </c>
      <c r="B245" s="7" t="s">
        <v>238</v>
      </c>
      <c r="C245" s="7"/>
      <c r="D245" s="7"/>
      <c r="E245" s="4"/>
      <c r="F245" s="5">
        <f>+D245*E245</f>
        <v>0</v>
      </c>
    </row>
    <row r="246" spans="1:6" hidden="1" x14ac:dyDescent="0.25">
      <c r="A246" s="9">
        <v>237</v>
      </c>
      <c r="B246" s="7" t="s">
        <v>239</v>
      </c>
      <c r="C246" s="7"/>
      <c r="D246" s="7"/>
      <c r="E246" s="4"/>
      <c r="F246" s="5">
        <f>+D246*E246</f>
        <v>0</v>
      </c>
    </row>
    <row r="247" spans="1:6" x14ac:dyDescent="0.25">
      <c r="A247" s="9">
        <v>116</v>
      </c>
      <c r="B247" s="7" t="s">
        <v>219</v>
      </c>
      <c r="C247" s="7"/>
      <c r="D247" s="7">
        <v>6</v>
      </c>
      <c r="E247" s="4">
        <v>20</v>
      </c>
      <c r="F247" s="5">
        <f>+D247*E247</f>
        <v>120</v>
      </c>
    </row>
    <row r="248" spans="1:6" x14ac:dyDescent="0.25">
      <c r="A248" s="9">
        <v>117</v>
      </c>
      <c r="B248" s="7" t="s">
        <v>221</v>
      </c>
      <c r="C248" s="7"/>
      <c r="D248" s="7">
        <v>65</v>
      </c>
      <c r="E248" s="4">
        <v>22</v>
      </c>
      <c r="F248" s="5">
        <f>+D248*E248</f>
        <v>1430</v>
      </c>
    </row>
    <row r="249" spans="1:6" x14ac:dyDescent="0.25">
      <c r="A249" s="9">
        <v>118</v>
      </c>
      <c r="B249" s="7" t="s">
        <v>228</v>
      </c>
      <c r="C249" s="7">
        <f>259.8+108+40</f>
        <v>407.8</v>
      </c>
      <c r="D249" s="7"/>
      <c r="E249" s="4">
        <v>46</v>
      </c>
      <c r="F249" s="5">
        <f>+C249*E249</f>
        <v>18758.8</v>
      </c>
    </row>
    <row r="250" spans="1:6" x14ac:dyDescent="0.25">
      <c r="A250" s="9">
        <v>119</v>
      </c>
      <c r="B250" s="7" t="s">
        <v>230</v>
      </c>
      <c r="C250" s="7">
        <f>123.2+80.6+146+357.5</f>
        <v>707.3</v>
      </c>
      <c r="D250" s="7"/>
      <c r="E250" s="4">
        <v>42</v>
      </c>
      <c r="F250" s="5">
        <f>+C250*E250</f>
        <v>29706.6</v>
      </c>
    </row>
    <row r="251" spans="1:6" hidden="1" x14ac:dyDescent="0.25">
      <c r="A251" s="9">
        <v>131</v>
      </c>
      <c r="B251" s="7" t="s">
        <v>244</v>
      </c>
      <c r="C251" s="7"/>
      <c r="D251" s="7"/>
      <c r="E251" s="4"/>
      <c r="F251" s="5">
        <f>+D251*E251</f>
        <v>0</v>
      </c>
    </row>
    <row r="252" spans="1:6" hidden="1" x14ac:dyDescent="0.25">
      <c r="A252" s="9">
        <v>243</v>
      </c>
      <c r="B252" s="7" t="s">
        <v>245</v>
      </c>
      <c r="C252" s="7"/>
      <c r="D252" s="7"/>
      <c r="E252" s="4"/>
      <c r="F252" s="5">
        <f>+D252*E252</f>
        <v>0</v>
      </c>
    </row>
    <row r="253" spans="1:6" x14ac:dyDescent="0.25">
      <c r="A253" s="9">
        <v>120</v>
      </c>
      <c r="B253" s="7" t="s">
        <v>233</v>
      </c>
      <c r="C253" s="7"/>
      <c r="D253" s="7">
        <f>23+96+4</f>
        <v>123</v>
      </c>
      <c r="E253" s="4">
        <v>10</v>
      </c>
      <c r="F253" s="5">
        <f>+D253*E253</f>
        <v>1230</v>
      </c>
    </row>
    <row r="254" spans="1:6" x14ac:dyDescent="0.25">
      <c r="A254" s="9">
        <v>121</v>
      </c>
      <c r="B254" s="7" t="s">
        <v>237</v>
      </c>
      <c r="C254" s="7"/>
      <c r="D254" s="7">
        <f>10+5+9+20</f>
        <v>44</v>
      </c>
      <c r="E254" s="4">
        <v>70</v>
      </c>
      <c r="F254" s="5">
        <f>+D254*E254</f>
        <v>3080</v>
      </c>
    </row>
    <row r="255" spans="1:6" hidden="1" x14ac:dyDescent="0.25">
      <c r="A255" s="9">
        <v>248</v>
      </c>
      <c r="B255" s="7" t="s">
        <v>248</v>
      </c>
      <c r="C255" s="7"/>
      <c r="D255" s="7"/>
      <c r="E255" s="4"/>
      <c r="F255" s="5">
        <f>+C255*E255</f>
        <v>0</v>
      </c>
    </row>
    <row r="256" spans="1:6" hidden="1" x14ac:dyDescent="0.25">
      <c r="A256" s="9">
        <v>246</v>
      </c>
      <c r="B256" s="7" t="s">
        <v>249</v>
      </c>
      <c r="C256" s="7"/>
      <c r="D256" s="7"/>
      <c r="E256" s="4"/>
      <c r="F256" s="5">
        <f>+C256*E256</f>
        <v>0</v>
      </c>
    </row>
    <row r="257" spans="1:6" hidden="1" x14ac:dyDescent="0.25">
      <c r="A257" s="9">
        <v>250</v>
      </c>
      <c r="B257" s="7" t="s">
        <v>250</v>
      </c>
      <c r="C257" s="7"/>
      <c r="D257" s="7"/>
      <c r="E257" s="4"/>
      <c r="F257" s="5">
        <f>+C257*E257</f>
        <v>0</v>
      </c>
    </row>
    <row r="258" spans="1:6" hidden="1" x14ac:dyDescent="0.25">
      <c r="A258" s="9">
        <v>122</v>
      </c>
      <c r="B258" s="7" t="s">
        <v>240</v>
      </c>
      <c r="C258" s="7"/>
      <c r="D258" s="7"/>
      <c r="E258" s="4"/>
      <c r="F258" s="5">
        <f>+D258*E258</f>
        <v>0</v>
      </c>
    </row>
    <row r="259" spans="1:6" x14ac:dyDescent="0.25">
      <c r="A259" s="6">
        <v>123</v>
      </c>
      <c r="B259" s="7" t="s">
        <v>241</v>
      </c>
      <c r="C259" s="7"/>
      <c r="D259" s="7">
        <f>16+9+4</f>
        <v>29</v>
      </c>
      <c r="E259" s="4">
        <v>25</v>
      </c>
      <c r="F259" s="5">
        <f>+D259*E259</f>
        <v>725</v>
      </c>
    </row>
    <row r="260" spans="1:6" x14ac:dyDescent="0.25">
      <c r="A260" s="9">
        <v>124</v>
      </c>
      <c r="B260" s="7" t="s">
        <v>242</v>
      </c>
      <c r="C260" s="7"/>
      <c r="D260" s="7">
        <f>12+1</f>
        <v>13</v>
      </c>
      <c r="E260" s="4">
        <v>43</v>
      </c>
      <c r="F260" s="5">
        <f>+D260*E260</f>
        <v>559</v>
      </c>
    </row>
    <row r="261" spans="1:6" hidden="1" x14ac:dyDescent="0.25">
      <c r="A261" s="9">
        <v>254</v>
      </c>
      <c r="B261" s="7" t="s">
        <v>254</v>
      </c>
      <c r="C261" s="7"/>
      <c r="D261" s="7"/>
      <c r="E261" s="4"/>
      <c r="F261" s="5">
        <f>+C261*E261</f>
        <v>0</v>
      </c>
    </row>
    <row r="262" spans="1:6" hidden="1" x14ac:dyDescent="0.25">
      <c r="A262" s="9">
        <v>252</v>
      </c>
      <c r="B262" s="7" t="s">
        <v>255</v>
      </c>
      <c r="C262" s="7"/>
      <c r="D262" s="7"/>
      <c r="E262" s="4"/>
      <c r="F262" s="5">
        <f>+C262*E262</f>
        <v>0</v>
      </c>
    </row>
    <row r="263" spans="1:6" hidden="1" x14ac:dyDescent="0.25">
      <c r="A263" s="6">
        <v>253</v>
      </c>
      <c r="B263" s="7" t="s">
        <v>256</v>
      </c>
      <c r="C263" s="7"/>
      <c r="D263" s="7"/>
      <c r="E263" s="4"/>
      <c r="F263" s="5">
        <f>+C263*E263</f>
        <v>0</v>
      </c>
    </row>
    <row r="264" spans="1:6" hidden="1" x14ac:dyDescent="0.25">
      <c r="A264" s="9">
        <v>125</v>
      </c>
      <c r="B264" s="7" t="s">
        <v>243</v>
      </c>
      <c r="C264" s="7"/>
      <c r="D264" s="7"/>
      <c r="E264" s="4"/>
      <c r="F264" s="5">
        <f>+D264*E264</f>
        <v>0</v>
      </c>
    </row>
    <row r="265" spans="1:6" x14ac:dyDescent="0.25">
      <c r="A265" s="9">
        <v>126</v>
      </c>
      <c r="B265" s="7" t="s">
        <v>246</v>
      </c>
      <c r="C265" s="7"/>
      <c r="D265" s="7">
        <v>2</v>
      </c>
      <c r="E265" s="4">
        <v>15</v>
      </c>
      <c r="F265" s="5">
        <f>+D265*E265</f>
        <v>30</v>
      </c>
    </row>
    <row r="266" spans="1:6" x14ac:dyDescent="0.25">
      <c r="A266" s="9">
        <v>127</v>
      </c>
      <c r="B266" s="7" t="s">
        <v>247</v>
      </c>
      <c r="C266" s="7">
        <v>10.6</v>
      </c>
      <c r="D266" s="7"/>
      <c r="E266" s="4">
        <v>204</v>
      </c>
      <c r="F266" s="5">
        <f>+C266*E266</f>
        <v>2162.4</v>
      </c>
    </row>
    <row r="267" spans="1:6" hidden="1" x14ac:dyDescent="0.25">
      <c r="A267" s="9">
        <v>256</v>
      </c>
      <c r="B267" s="7" t="s">
        <v>259</v>
      </c>
      <c r="C267" s="7"/>
      <c r="D267" s="7"/>
      <c r="E267" s="4"/>
      <c r="F267" s="5">
        <f>+C267*E267</f>
        <v>0</v>
      </c>
    </row>
    <row r="268" spans="1:6" hidden="1" x14ac:dyDescent="0.25">
      <c r="A268" s="9">
        <v>128</v>
      </c>
      <c r="B268" s="7" t="s">
        <v>251</v>
      </c>
      <c r="C268" s="7"/>
      <c r="D268" s="7"/>
      <c r="E268" s="4"/>
      <c r="F268" s="5">
        <f>+C268*E268</f>
        <v>0</v>
      </c>
    </row>
    <row r="269" spans="1:6" x14ac:dyDescent="0.25">
      <c r="A269" s="9">
        <v>129</v>
      </c>
      <c r="B269" s="7" t="s">
        <v>252</v>
      </c>
      <c r="C269" s="7">
        <v>5.2</v>
      </c>
      <c r="D269" s="7"/>
      <c r="E269" s="4">
        <v>182</v>
      </c>
      <c r="F269" s="5">
        <f>+C269*E269</f>
        <v>946.4</v>
      </c>
    </row>
    <row r="270" spans="1:6" x14ac:dyDescent="0.25">
      <c r="A270" s="9">
        <v>130</v>
      </c>
      <c r="B270" s="7" t="s">
        <v>253</v>
      </c>
      <c r="C270" s="7">
        <v>39.799999999999997</v>
      </c>
      <c r="D270" s="7"/>
      <c r="E270" s="4">
        <v>198</v>
      </c>
      <c r="F270" s="5">
        <f>+C270*E270</f>
        <v>7880.4</v>
      </c>
    </row>
    <row r="271" spans="1:6" hidden="1" x14ac:dyDescent="0.25">
      <c r="A271" s="9">
        <v>131</v>
      </c>
      <c r="B271" s="7" t="s">
        <v>257</v>
      </c>
      <c r="C271" s="7"/>
      <c r="D271" s="7"/>
      <c r="E271" s="4"/>
      <c r="F271" s="5">
        <f>+C271*E271</f>
        <v>0</v>
      </c>
    </row>
    <row r="272" spans="1:6" x14ac:dyDescent="0.25">
      <c r="A272" s="9">
        <v>132</v>
      </c>
      <c r="B272" s="7" t="s">
        <v>493</v>
      </c>
      <c r="C272" s="7">
        <f>12+7.5</f>
        <v>19.5</v>
      </c>
      <c r="D272" s="7"/>
      <c r="E272" s="4">
        <v>60</v>
      </c>
      <c r="F272" s="5">
        <f>+C272*E272</f>
        <v>1170</v>
      </c>
    </row>
    <row r="273" spans="1:6" hidden="1" x14ac:dyDescent="0.25">
      <c r="A273" s="9">
        <v>262</v>
      </c>
      <c r="B273" s="7" t="s">
        <v>264</v>
      </c>
      <c r="C273" s="7"/>
      <c r="D273" s="7"/>
      <c r="E273" s="4"/>
      <c r="F273" s="5">
        <f>+C273*E273</f>
        <v>0</v>
      </c>
    </row>
    <row r="274" spans="1:6" hidden="1" x14ac:dyDescent="0.25">
      <c r="A274" s="9">
        <v>133</v>
      </c>
      <c r="B274" s="7" t="s">
        <v>258</v>
      </c>
      <c r="C274" s="7"/>
      <c r="D274" s="7"/>
      <c r="E274" s="4"/>
      <c r="F274" s="5">
        <f>+C274*E274</f>
        <v>0</v>
      </c>
    </row>
    <row r="275" spans="1:6" hidden="1" x14ac:dyDescent="0.25">
      <c r="A275" s="6">
        <v>264</v>
      </c>
      <c r="B275" s="7" t="s">
        <v>266</v>
      </c>
      <c r="C275" s="7"/>
      <c r="D275" s="7"/>
      <c r="E275" s="4"/>
      <c r="F275" s="5">
        <f>+C275*E275</f>
        <v>0</v>
      </c>
    </row>
    <row r="276" spans="1:6" x14ac:dyDescent="0.25">
      <c r="A276" s="9">
        <v>134</v>
      </c>
      <c r="B276" s="7" t="s">
        <v>260</v>
      </c>
      <c r="C276" s="7">
        <f>103+12.2+20.2+100.6</f>
        <v>236</v>
      </c>
      <c r="D276" s="7"/>
      <c r="E276" s="4">
        <v>64</v>
      </c>
      <c r="F276" s="5">
        <f>+C276*E276</f>
        <v>15104</v>
      </c>
    </row>
    <row r="277" spans="1:6" hidden="1" x14ac:dyDescent="0.25">
      <c r="A277" s="6">
        <v>266</v>
      </c>
      <c r="B277" s="7" t="s">
        <v>268</v>
      </c>
      <c r="C277" s="7"/>
      <c r="D277" s="7"/>
      <c r="E277" s="4"/>
      <c r="F277" s="5">
        <f>+C277*E277</f>
        <v>0</v>
      </c>
    </row>
    <row r="278" spans="1:6" x14ac:dyDescent="0.25">
      <c r="A278" s="9">
        <v>135</v>
      </c>
      <c r="B278" s="7" t="s">
        <v>261</v>
      </c>
      <c r="C278" s="7">
        <f>52.4+28.2</f>
        <v>80.599999999999994</v>
      </c>
      <c r="D278" s="7"/>
      <c r="E278" s="4">
        <v>166</v>
      </c>
      <c r="F278" s="5">
        <f>+C278*E278</f>
        <v>13379.599999999999</v>
      </c>
    </row>
    <row r="279" spans="1:6" hidden="1" x14ac:dyDescent="0.25">
      <c r="A279" s="9">
        <v>270</v>
      </c>
      <c r="B279" s="7" t="s">
        <v>270</v>
      </c>
      <c r="C279" s="7"/>
      <c r="D279" s="7"/>
      <c r="E279" s="4"/>
      <c r="F279" s="5">
        <f>+C279*E279</f>
        <v>0</v>
      </c>
    </row>
    <row r="280" spans="1:6" x14ac:dyDescent="0.25">
      <c r="A280" s="9">
        <v>136</v>
      </c>
      <c r="B280" s="7" t="s">
        <v>262</v>
      </c>
      <c r="C280" s="7">
        <f>197.2+57+12.6+184.8+27.2+85.2</f>
        <v>564</v>
      </c>
      <c r="D280" s="7"/>
      <c r="E280" s="4">
        <v>64</v>
      </c>
      <c r="F280" s="5">
        <f>+C280*E280</f>
        <v>36096</v>
      </c>
    </row>
    <row r="281" spans="1:6" hidden="1" x14ac:dyDescent="0.25">
      <c r="A281" s="9">
        <v>269</v>
      </c>
      <c r="B281" s="7" t="s">
        <v>272</v>
      </c>
      <c r="C281" s="7"/>
      <c r="D281" s="7"/>
      <c r="E281" s="4"/>
      <c r="F281" s="5">
        <f>+C281*E281</f>
        <v>0</v>
      </c>
    </row>
    <row r="282" spans="1:6" hidden="1" x14ac:dyDescent="0.25">
      <c r="A282" s="9">
        <v>273</v>
      </c>
      <c r="B282" s="7" t="s">
        <v>273</v>
      </c>
      <c r="C282" s="7"/>
      <c r="D282" s="7"/>
      <c r="E282" s="4"/>
      <c r="F282" s="5">
        <f>+C282*E282</f>
        <v>0</v>
      </c>
    </row>
    <row r="283" spans="1:6" x14ac:dyDescent="0.25">
      <c r="A283" s="9">
        <v>137</v>
      </c>
      <c r="B283" s="7" t="s">
        <v>479</v>
      </c>
      <c r="C283" s="7">
        <f>94.6+7+2.98</f>
        <v>104.58</v>
      </c>
      <c r="D283" s="7"/>
      <c r="E283" s="4">
        <v>56</v>
      </c>
      <c r="F283" s="5">
        <f>+C283*E283</f>
        <v>5856.48</v>
      </c>
    </row>
    <row r="284" spans="1:6" hidden="1" x14ac:dyDescent="0.25">
      <c r="A284" s="9">
        <v>275</v>
      </c>
      <c r="B284" s="7" t="s">
        <v>275</v>
      </c>
      <c r="C284" s="7"/>
      <c r="D284" s="7"/>
      <c r="E284" s="4"/>
      <c r="F284" s="5">
        <f t="shared" ref="F284:F287" si="1">+C284*E284</f>
        <v>0</v>
      </c>
    </row>
    <row r="285" spans="1:6" x14ac:dyDescent="0.25">
      <c r="A285" s="9">
        <v>138</v>
      </c>
      <c r="B285" s="7" t="s">
        <v>263</v>
      </c>
      <c r="C285" s="7">
        <f>94.6+7</f>
        <v>101.6</v>
      </c>
      <c r="D285" s="7"/>
      <c r="E285" s="4">
        <v>56</v>
      </c>
      <c r="F285" s="5">
        <f t="shared" si="1"/>
        <v>5689.5999999999995</v>
      </c>
    </row>
    <row r="286" spans="1:6" hidden="1" x14ac:dyDescent="0.25">
      <c r="A286" s="9">
        <v>274</v>
      </c>
      <c r="B286" s="7" t="s">
        <v>277</v>
      </c>
      <c r="C286" s="7"/>
      <c r="D286" s="7"/>
      <c r="E286" s="4"/>
      <c r="F286" s="5">
        <f t="shared" si="1"/>
        <v>0</v>
      </c>
    </row>
    <row r="287" spans="1:6" x14ac:dyDescent="0.25">
      <c r="A287" s="2">
        <v>449</v>
      </c>
      <c r="B287" s="7" t="s">
        <v>264</v>
      </c>
      <c r="C287" s="3">
        <v>4.4000000000000004</v>
      </c>
      <c r="D287" s="3"/>
      <c r="E287" s="4">
        <v>127</v>
      </c>
      <c r="F287" s="5">
        <f t="shared" si="1"/>
        <v>558.80000000000007</v>
      </c>
    </row>
    <row r="288" spans="1:6" x14ac:dyDescent="0.25">
      <c r="A288" s="9">
        <v>139</v>
      </c>
      <c r="B288" s="7" t="s">
        <v>265</v>
      </c>
      <c r="C288" s="7"/>
      <c r="D288" s="7">
        <v>1</v>
      </c>
      <c r="E288" s="4">
        <v>59</v>
      </c>
      <c r="F288" s="5">
        <f>+D288*E288</f>
        <v>59</v>
      </c>
    </row>
    <row r="289" spans="1:6" x14ac:dyDescent="0.25">
      <c r="A289" s="6">
        <v>140</v>
      </c>
      <c r="B289" s="7" t="s">
        <v>267</v>
      </c>
      <c r="C289" s="7">
        <v>21.2</v>
      </c>
      <c r="D289" s="7"/>
      <c r="E289" s="4">
        <v>174</v>
      </c>
      <c r="F289" s="5">
        <f>+C289*E289</f>
        <v>3688.7999999999997</v>
      </c>
    </row>
    <row r="290" spans="1:6" x14ac:dyDescent="0.25">
      <c r="A290" s="9">
        <v>141</v>
      </c>
      <c r="B290" s="7" t="s">
        <v>269</v>
      </c>
      <c r="C290" s="7">
        <v>1.6</v>
      </c>
      <c r="D290" s="7"/>
      <c r="E290" s="4">
        <v>82</v>
      </c>
      <c r="F290" s="5">
        <f>+C290*E290</f>
        <v>131.20000000000002</v>
      </c>
    </row>
    <row r="291" spans="1:6" x14ac:dyDescent="0.25">
      <c r="A291" s="9">
        <v>142</v>
      </c>
      <c r="B291" s="7" t="s">
        <v>271</v>
      </c>
      <c r="C291" s="7"/>
      <c r="D291" s="7">
        <v>14</v>
      </c>
      <c r="E291" s="4">
        <v>40</v>
      </c>
      <c r="F291" s="5">
        <f>+D291*E291</f>
        <v>560</v>
      </c>
    </row>
    <row r="292" spans="1:6" hidden="1" x14ac:dyDescent="0.25">
      <c r="A292" s="9">
        <v>281</v>
      </c>
      <c r="B292" s="7" t="s">
        <v>283</v>
      </c>
      <c r="C292" s="7"/>
      <c r="D292" s="7"/>
      <c r="E292" s="4"/>
      <c r="F292" s="5">
        <f>+C292*E292</f>
        <v>0</v>
      </c>
    </row>
    <row r="293" spans="1:6" x14ac:dyDescent="0.25">
      <c r="A293" s="9">
        <v>143</v>
      </c>
      <c r="B293" s="7" t="s">
        <v>274</v>
      </c>
      <c r="C293" s="7">
        <f>117.2+19</f>
        <v>136.19999999999999</v>
      </c>
      <c r="D293" s="7"/>
      <c r="E293" s="4">
        <v>88</v>
      </c>
      <c r="F293" s="5">
        <f>+C293*E293</f>
        <v>11985.599999999999</v>
      </c>
    </row>
    <row r="294" spans="1:6" x14ac:dyDescent="0.25">
      <c r="A294" s="9">
        <v>144</v>
      </c>
      <c r="B294" s="7" t="s">
        <v>276</v>
      </c>
      <c r="C294" s="7">
        <f>27.22*D294+54.4</f>
        <v>163.28</v>
      </c>
      <c r="D294" s="7">
        <v>4</v>
      </c>
      <c r="E294" s="4">
        <v>72</v>
      </c>
      <c r="F294" s="5">
        <f>+C294*E294</f>
        <v>11756.16</v>
      </c>
    </row>
    <row r="295" spans="1:6" x14ac:dyDescent="0.25">
      <c r="A295" s="9">
        <v>145</v>
      </c>
      <c r="B295" s="7" t="s">
        <v>278</v>
      </c>
      <c r="C295" s="7">
        <f>195.4+13.6</f>
        <v>209</v>
      </c>
      <c r="D295" s="7"/>
      <c r="E295" s="4">
        <v>84</v>
      </c>
      <c r="F295" s="5">
        <f>+C295*E295</f>
        <v>17556</v>
      </c>
    </row>
    <row r="296" spans="1:6" x14ac:dyDescent="0.25">
      <c r="A296" s="9">
        <v>146</v>
      </c>
      <c r="B296" s="7" t="s">
        <v>279</v>
      </c>
      <c r="C296" s="7">
        <v>6.28</v>
      </c>
      <c r="D296" s="7"/>
      <c r="E296" s="4">
        <v>50</v>
      </c>
      <c r="F296" s="5">
        <f>+C296*E296</f>
        <v>314</v>
      </c>
    </row>
    <row r="297" spans="1:6" x14ac:dyDescent="0.25">
      <c r="A297" s="9">
        <v>147</v>
      </c>
      <c r="B297" s="7" t="s">
        <v>280</v>
      </c>
      <c r="C297" s="7"/>
      <c r="D297" s="7">
        <v>3</v>
      </c>
      <c r="E297" s="4">
        <v>576</v>
      </c>
      <c r="F297" s="5">
        <f>+D297*E297</f>
        <v>1728</v>
      </c>
    </row>
    <row r="298" spans="1:6" x14ac:dyDescent="0.25">
      <c r="A298" s="9">
        <v>148</v>
      </c>
      <c r="B298" s="7" t="s">
        <v>281</v>
      </c>
      <c r="C298" s="7">
        <v>55.2</v>
      </c>
      <c r="D298" s="7"/>
      <c r="E298" s="4">
        <v>38</v>
      </c>
      <c r="F298" s="5">
        <f>+C298*E298</f>
        <v>2097.6</v>
      </c>
    </row>
    <row r="299" spans="1:6" x14ac:dyDescent="0.25">
      <c r="A299" s="9">
        <v>149</v>
      </c>
      <c r="B299" s="7" t="s">
        <v>282</v>
      </c>
      <c r="C299" s="7">
        <f>42+42</f>
        <v>84</v>
      </c>
      <c r="D299" s="7"/>
      <c r="E299" s="4">
        <v>60</v>
      </c>
      <c r="F299" s="5">
        <f>+C299*E299</f>
        <v>5040</v>
      </c>
    </row>
    <row r="300" spans="1:6" x14ac:dyDescent="0.25">
      <c r="A300" s="9">
        <v>150</v>
      </c>
      <c r="B300" s="7" t="s">
        <v>284</v>
      </c>
      <c r="C300" s="7">
        <v>24.2</v>
      </c>
      <c r="D300" s="7"/>
      <c r="E300" s="4">
        <v>54</v>
      </c>
      <c r="F300" s="5">
        <f>+C300*E300</f>
        <v>1306.8</v>
      </c>
    </row>
    <row r="301" spans="1:6" hidden="1" x14ac:dyDescent="0.25">
      <c r="A301" s="9">
        <v>151</v>
      </c>
      <c r="B301" s="7" t="s">
        <v>286</v>
      </c>
      <c r="C301" s="7"/>
      <c r="D301" s="7"/>
      <c r="E301" s="4"/>
      <c r="F301" s="5">
        <f>+C301*E301</f>
        <v>0</v>
      </c>
    </row>
    <row r="302" spans="1:6" x14ac:dyDescent="0.25">
      <c r="A302" s="9">
        <v>284</v>
      </c>
      <c r="B302" s="7" t="s">
        <v>287</v>
      </c>
      <c r="C302" s="7">
        <f>468.89+24.6</f>
        <v>493.49</v>
      </c>
      <c r="D302" s="7"/>
      <c r="E302" s="4">
        <v>60</v>
      </c>
      <c r="F302" s="5">
        <f>+C302*E302</f>
        <v>29609.4</v>
      </c>
    </row>
    <row r="303" spans="1:6" hidden="1" x14ac:dyDescent="0.25">
      <c r="A303" s="9">
        <v>286</v>
      </c>
      <c r="B303" s="7" t="s">
        <v>288</v>
      </c>
      <c r="C303" s="7"/>
      <c r="D303" s="7"/>
      <c r="E303" s="4"/>
      <c r="F303" s="5">
        <f>+C303*E303</f>
        <v>0</v>
      </c>
    </row>
    <row r="304" spans="1:6" x14ac:dyDescent="0.25">
      <c r="A304" s="9">
        <v>152</v>
      </c>
      <c r="B304" s="7" t="s">
        <v>289</v>
      </c>
      <c r="C304" s="7">
        <f>96+387.8</f>
        <v>483.8</v>
      </c>
      <c r="D304" s="7"/>
      <c r="E304" s="4">
        <v>90</v>
      </c>
      <c r="F304" s="5">
        <f>+C304*E304</f>
        <v>43542</v>
      </c>
    </row>
    <row r="305" spans="1:6" hidden="1" x14ac:dyDescent="0.25">
      <c r="A305" s="9">
        <v>288</v>
      </c>
      <c r="B305" s="7" t="s">
        <v>290</v>
      </c>
      <c r="C305" s="7"/>
      <c r="D305" s="7"/>
      <c r="E305" s="4"/>
      <c r="F305" s="5">
        <f>+C305*E305</f>
        <v>0</v>
      </c>
    </row>
    <row r="306" spans="1:6" x14ac:dyDescent="0.25">
      <c r="A306" s="9">
        <v>289</v>
      </c>
      <c r="B306" s="7" t="s">
        <v>291</v>
      </c>
      <c r="C306" s="7">
        <v>69.2</v>
      </c>
      <c r="D306" s="7"/>
      <c r="E306" s="4">
        <v>90</v>
      </c>
      <c r="F306" s="5">
        <f>+C306*E306</f>
        <v>6228</v>
      </c>
    </row>
    <row r="307" spans="1:6" x14ac:dyDescent="0.25">
      <c r="A307" s="9">
        <v>506</v>
      </c>
      <c r="B307" s="7" t="s">
        <v>481</v>
      </c>
      <c r="C307" s="7">
        <v>0.98</v>
      </c>
      <c r="D307" s="7"/>
      <c r="E307" s="4">
        <v>150</v>
      </c>
      <c r="F307" s="5">
        <f>+C307*E307</f>
        <v>147</v>
      </c>
    </row>
    <row r="308" spans="1:6" x14ac:dyDescent="0.25">
      <c r="A308" s="9">
        <v>153</v>
      </c>
      <c r="B308" s="7" t="s">
        <v>292</v>
      </c>
      <c r="C308" s="7">
        <f>7+7.2+0.452</f>
        <v>14.651999999999999</v>
      </c>
      <c r="D308" s="7"/>
      <c r="E308" s="4">
        <v>90</v>
      </c>
      <c r="F308" s="5">
        <f>+C308*E308</f>
        <v>1318.6799999999998</v>
      </c>
    </row>
    <row r="309" spans="1:6" hidden="1" x14ac:dyDescent="0.25">
      <c r="A309" s="9">
        <v>154</v>
      </c>
      <c r="B309" s="7" t="s">
        <v>293</v>
      </c>
      <c r="C309" s="7"/>
      <c r="D309" s="7"/>
      <c r="E309" s="4"/>
      <c r="F309" s="5">
        <f>+C309*E309</f>
        <v>0</v>
      </c>
    </row>
    <row r="310" spans="1:6" x14ac:dyDescent="0.25">
      <c r="A310" s="9">
        <v>155</v>
      </c>
      <c r="B310" s="7" t="s">
        <v>294</v>
      </c>
      <c r="C310" s="7">
        <v>35</v>
      </c>
      <c r="D310" s="7"/>
      <c r="E310" s="4">
        <v>60</v>
      </c>
      <c r="F310" s="5">
        <f>+C310*E310</f>
        <v>2100</v>
      </c>
    </row>
    <row r="311" spans="1:6" hidden="1" x14ac:dyDescent="0.25">
      <c r="A311" s="9">
        <v>292</v>
      </c>
      <c r="B311" s="7" t="s">
        <v>295</v>
      </c>
      <c r="C311" s="7"/>
      <c r="D311" s="7"/>
      <c r="E311" s="4"/>
      <c r="F311" s="5">
        <f>+C311*E311</f>
        <v>0</v>
      </c>
    </row>
    <row r="312" spans="1:6" x14ac:dyDescent="0.25">
      <c r="A312" s="9">
        <v>293</v>
      </c>
      <c r="B312" s="7" t="s">
        <v>480</v>
      </c>
      <c r="C312" s="7">
        <v>1.2</v>
      </c>
      <c r="D312" s="7"/>
      <c r="E312" s="4">
        <v>182</v>
      </c>
      <c r="F312" s="5">
        <f>+C312*E312</f>
        <v>218.4</v>
      </c>
    </row>
    <row r="313" spans="1:6" x14ac:dyDescent="0.25">
      <c r="A313" s="9">
        <v>156</v>
      </c>
      <c r="B313" s="7" t="s">
        <v>296</v>
      </c>
      <c r="C313" s="7">
        <f>122.8+36.8+4.13+22.5+1.7+2.4</f>
        <v>190.32999999999998</v>
      </c>
      <c r="D313" s="7"/>
      <c r="E313" s="4">
        <v>86</v>
      </c>
      <c r="F313" s="5">
        <f>+C313*E313</f>
        <v>16368.38</v>
      </c>
    </row>
    <row r="314" spans="1:6" x14ac:dyDescent="0.25">
      <c r="A314" s="9">
        <v>157</v>
      </c>
      <c r="B314" s="7" t="s">
        <v>297</v>
      </c>
      <c r="C314" s="7">
        <v>1571.4</v>
      </c>
      <c r="D314" s="7"/>
      <c r="E314" s="4">
        <v>36</v>
      </c>
      <c r="F314" s="5">
        <f>+C314*E314</f>
        <v>56570.400000000001</v>
      </c>
    </row>
    <row r="315" spans="1:6" hidden="1" x14ac:dyDescent="0.25">
      <c r="A315" s="9">
        <v>296</v>
      </c>
      <c r="B315" s="7" t="s">
        <v>298</v>
      </c>
      <c r="C315" s="7"/>
      <c r="D315" s="7"/>
      <c r="E315" s="4"/>
      <c r="F315" s="5">
        <f>+C315*E315</f>
        <v>0</v>
      </c>
    </row>
    <row r="316" spans="1:6" x14ac:dyDescent="0.25">
      <c r="A316" s="9">
        <v>158</v>
      </c>
      <c r="B316" s="7" t="s">
        <v>299</v>
      </c>
      <c r="C316" s="7">
        <v>4.21</v>
      </c>
      <c r="D316" s="7"/>
      <c r="E316" s="4">
        <v>106</v>
      </c>
      <c r="F316" s="5">
        <f>+C316*E316</f>
        <v>446.26</v>
      </c>
    </row>
    <row r="317" spans="1:6" x14ac:dyDescent="0.25">
      <c r="A317" s="9">
        <v>159</v>
      </c>
      <c r="B317" s="7" t="s">
        <v>300</v>
      </c>
      <c r="C317" s="7">
        <f>55.2+13.5+1.416</f>
        <v>70.116</v>
      </c>
      <c r="D317" s="7"/>
      <c r="E317" s="4">
        <v>110</v>
      </c>
      <c r="F317" s="5">
        <f>+C317*E317</f>
        <v>7712.76</v>
      </c>
    </row>
    <row r="318" spans="1:6" hidden="1" x14ac:dyDescent="0.25">
      <c r="A318" s="9">
        <v>297</v>
      </c>
      <c r="B318" s="7" t="s">
        <v>302</v>
      </c>
      <c r="C318" s="7"/>
      <c r="D318" s="7"/>
      <c r="E318" s="4"/>
      <c r="F318" s="5">
        <f>+C318*E318</f>
        <v>0</v>
      </c>
    </row>
    <row r="319" spans="1:6" hidden="1" x14ac:dyDescent="0.25">
      <c r="A319" s="9">
        <v>298</v>
      </c>
      <c r="B319" s="7" t="s">
        <v>304</v>
      </c>
      <c r="C319" s="7"/>
      <c r="D319" s="7"/>
      <c r="E319" s="4"/>
      <c r="F319" s="5">
        <f>+C319*E319</f>
        <v>0</v>
      </c>
    </row>
    <row r="320" spans="1:6" x14ac:dyDescent="0.25">
      <c r="A320" s="9">
        <v>504</v>
      </c>
      <c r="B320" s="7" t="s">
        <v>478</v>
      </c>
      <c r="C320" s="7">
        <f>34.6+144.8+38.9+1.58</f>
        <v>219.88000000000002</v>
      </c>
      <c r="D320" s="7"/>
      <c r="E320" s="4">
        <v>78</v>
      </c>
      <c r="F320" s="5">
        <f>+C320*E320</f>
        <v>17150.640000000003</v>
      </c>
    </row>
    <row r="321" spans="1:6" hidden="1" x14ac:dyDescent="0.25">
      <c r="A321" s="9">
        <v>299</v>
      </c>
      <c r="B321" s="7" t="s">
        <v>305</v>
      </c>
      <c r="C321" s="7"/>
      <c r="D321" s="7"/>
      <c r="E321" s="4"/>
      <c r="F321" s="5">
        <f>+C321*E321</f>
        <v>0</v>
      </c>
    </row>
    <row r="322" spans="1:6" x14ac:dyDescent="0.25">
      <c r="A322" s="9">
        <v>161</v>
      </c>
      <c r="B322" s="7" t="s">
        <v>306</v>
      </c>
      <c r="C322" s="7">
        <v>105.2</v>
      </c>
      <c r="D322" s="7"/>
      <c r="E322" s="4">
        <v>62</v>
      </c>
      <c r="F322" s="5">
        <f>+C322*E322</f>
        <v>6522.4000000000005</v>
      </c>
    </row>
    <row r="323" spans="1:6" hidden="1" x14ac:dyDescent="0.25">
      <c r="A323" s="9">
        <v>301</v>
      </c>
      <c r="B323" s="7" t="s">
        <v>307</v>
      </c>
      <c r="C323" s="7"/>
      <c r="D323" s="7"/>
      <c r="E323" s="4"/>
      <c r="F323" s="5">
        <f>+C323*E323</f>
        <v>0</v>
      </c>
    </row>
    <row r="324" spans="1:6" hidden="1" x14ac:dyDescent="0.25">
      <c r="A324" s="9">
        <v>307</v>
      </c>
      <c r="B324" s="7" t="s">
        <v>313</v>
      </c>
      <c r="C324" s="7"/>
      <c r="D324" s="7"/>
      <c r="E324" s="4"/>
      <c r="F324" s="5">
        <f>+C324*E324</f>
        <v>0</v>
      </c>
    </row>
    <row r="325" spans="1:6" hidden="1" x14ac:dyDescent="0.25">
      <c r="A325" s="9">
        <v>305</v>
      </c>
      <c r="B325" s="7" t="s">
        <v>314</v>
      </c>
      <c r="C325" s="7"/>
      <c r="D325" s="7"/>
      <c r="E325" s="4"/>
      <c r="F325" s="5">
        <f>+C325*E325</f>
        <v>0</v>
      </c>
    </row>
    <row r="326" spans="1:6" hidden="1" x14ac:dyDescent="0.25">
      <c r="A326" s="9">
        <v>309</v>
      </c>
      <c r="B326" s="7" t="s">
        <v>315</v>
      </c>
      <c r="C326" s="7"/>
      <c r="D326" s="7"/>
      <c r="E326" s="4"/>
      <c r="F326" s="5">
        <f>+C326*E326</f>
        <v>0</v>
      </c>
    </row>
    <row r="327" spans="1:6" hidden="1" x14ac:dyDescent="0.25">
      <c r="A327" s="9">
        <v>310</v>
      </c>
      <c r="B327" s="7" t="s">
        <v>316</v>
      </c>
      <c r="C327" s="7"/>
      <c r="D327" s="7"/>
      <c r="E327" s="4"/>
      <c r="F327" s="5">
        <f>+C327*E327</f>
        <v>0</v>
      </c>
    </row>
    <row r="328" spans="1:6" hidden="1" x14ac:dyDescent="0.25">
      <c r="A328" s="9">
        <v>302</v>
      </c>
      <c r="B328" s="7" t="s">
        <v>308</v>
      </c>
      <c r="C328" s="7"/>
      <c r="D328" s="7"/>
      <c r="E328" s="4"/>
      <c r="F328" s="5">
        <f>+C328*E328</f>
        <v>0</v>
      </c>
    </row>
    <row r="329" spans="1:6" hidden="1" x14ac:dyDescent="0.25">
      <c r="A329" s="9">
        <v>312</v>
      </c>
      <c r="B329" s="7" t="s">
        <v>318</v>
      </c>
      <c r="C329" s="7"/>
      <c r="D329" s="7"/>
      <c r="E329" s="4"/>
      <c r="F329" s="5">
        <f>+C329*E329</f>
        <v>0</v>
      </c>
    </row>
    <row r="330" spans="1:6" hidden="1" x14ac:dyDescent="0.25">
      <c r="A330" s="9">
        <v>313</v>
      </c>
      <c r="B330" s="7" t="s">
        <v>319</v>
      </c>
      <c r="C330" s="7"/>
      <c r="D330" s="7"/>
      <c r="E330" s="4"/>
      <c r="F330" s="5">
        <f>+C330*E330</f>
        <v>0</v>
      </c>
    </row>
    <row r="331" spans="1:6" hidden="1" x14ac:dyDescent="0.25">
      <c r="A331" s="9">
        <v>308</v>
      </c>
      <c r="B331" s="7" t="s">
        <v>320</v>
      </c>
      <c r="C331" s="7"/>
      <c r="D331" s="7"/>
      <c r="E331" s="4"/>
      <c r="F331" s="5">
        <f>+C331*E331</f>
        <v>0</v>
      </c>
    </row>
    <row r="332" spans="1:6" hidden="1" x14ac:dyDescent="0.25">
      <c r="A332" s="6">
        <v>311</v>
      </c>
      <c r="B332" s="7" t="s">
        <v>321</v>
      </c>
      <c r="C332" s="7"/>
      <c r="D332" s="7"/>
      <c r="E332" s="4"/>
      <c r="F332" s="5">
        <f>+C332*E332</f>
        <v>0</v>
      </c>
    </row>
    <row r="333" spans="1:6" hidden="1" x14ac:dyDescent="0.25">
      <c r="A333" s="9">
        <v>314</v>
      </c>
      <c r="B333" s="7" t="s">
        <v>322</v>
      </c>
      <c r="C333" s="7"/>
      <c r="D333" s="7"/>
      <c r="E333" s="4"/>
      <c r="F333" s="5">
        <f>+C333*E333</f>
        <v>0</v>
      </c>
    </row>
    <row r="334" spans="1:6" hidden="1" x14ac:dyDescent="0.25">
      <c r="A334" s="6">
        <v>316</v>
      </c>
      <c r="B334" s="7" t="s">
        <v>323</v>
      </c>
      <c r="C334" s="7"/>
      <c r="D334" s="7"/>
      <c r="E334" s="4"/>
      <c r="F334" s="5">
        <f>+C334*E334</f>
        <v>0</v>
      </c>
    </row>
    <row r="335" spans="1:6" hidden="1" x14ac:dyDescent="0.25">
      <c r="A335" s="9">
        <v>320</v>
      </c>
      <c r="B335" s="7" t="s">
        <v>324</v>
      </c>
      <c r="C335" s="7"/>
      <c r="D335" s="7"/>
      <c r="E335" s="4"/>
      <c r="F335" s="5">
        <f>+C335*E335</f>
        <v>0</v>
      </c>
    </row>
    <row r="336" spans="1:6" x14ac:dyDescent="0.25">
      <c r="A336" s="9">
        <v>162</v>
      </c>
      <c r="B336" s="7" t="s">
        <v>309</v>
      </c>
      <c r="C336" s="7">
        <f>134.8+220</f>
        <v>354.8</v>
      </c>
      <c r="D336" s="7"/>
      <c r="E336" s="4">
        <v>60</v>
      </c>
      <c r="F336" s="5">
        <f>+C336*E336</f>
        <v>21288</v>
      </c>
    </row>
    <row r="337" spans="1:6" hidden="1" x14ac:dyDescent="0.25">
      <c r="A337" s="9">
        <v>163</v>
      </c>
      <c r="B337" s="7" t="s">
        <v>310</v>
      </c>
      <c r="C337" s="7"/>
      <c r="D337" s="7"/>
      <c r="E337" s="4"/>
      <c r="F337" s="5">
        <f>+C337*E337</f>
        <v>0</v>
      </c>
    </row>
    <row r="338" spans="1:6" hidden="1" x14ac:dyDescent="0.25">
      <c r="A338" s="9">
        <v>324</v>
      </c>
      <c r="B338" s="7" t="s">
        <v>328</v>
      </c>
      <c r="C338" s="7"/>
      <c r="D338" s="7"/>
      <c r="E338" s="4"/>
      <c r="F338" s="5">
        <f>+D338*E338</f>
        <v>0</v>
      </c>
    </row>
    <row r="339" spans="1:6" hidden="1" x14ac:dyDescent="0.25">
      <c r="A339" s="9">
        <v>164</v>
      </c>
      <c r="B339" s="7" t="s">
        <v>311</v>
      </c>
      <c r="C339" s="7"/>
      <c r="D339" s="7"/>
      <c r="E339" s="4"/>
      <c r="F339" s="5">
        <f>+C339*E339</f>
        <v>0</v>
      </c>
    </row>
    <row r="340" spans="1:6" hidden="1" x14ac:dyDescent="0.25">
      <c r="A340" s="9">
        <v>323</v>
      </c>
      <c r="B340" s="7" t="s">
        <v>330</v>
      </c>
      <c r="C340" s="7"/>
      <c r="D340" s="7"/>
      <c r="E340" s="4"/>
      <c r="F340" s="5">
        <f>+D340*E340</f>
        <v>0</v>
      </c>
    </row>
    <row r="341" spans="1:6" hidden="1" x14ac:dyDescent="0.25">
      <c r="A341" s="9">
        <v>165</v>
      </c>
      <c r="B341" s="7" t="s">
        <v>312</v>
      </c>
      <c r="C341" s="7"/>
      <c r="D341" s="7"/>
      <c r="E341" s="4"/>
      <c r="F341" s="5">
        <f>+D341*E341</f>
        <v>0</v>
      </c>
    </row>
    <row r="342" spans="1:6" x14ac:dyDescent="0.25">
      <c r="A342" s="9">
        <v>166</v>
      </c>
      <c r="B342" s="7" t="s">
        <v>317</v>
      </c>
      <c r="C342" s="7">
        <f>0.378+6.585</f>
        <v>6.9630000000000001</v>
      </c>
      <c r="D342" s="7"/>
      <c r="E342" s="4">
        <v>88</v>
      </c>
      <c r="F342" s="5">
        <f>+C342*E342</f>
        <v>612.74400000000003</v>
      </c>
    </row>
    <row r="343" spans="1:6" x14ac:dyDescent="0.25">
      <c r="A343" s="9">
        <v>167</v>
      </c>
      <c r="B343" s="7" t="s">
        <v>325</v>
      </c>
      <c r="C343" s="7"/>
      <c r="D343" s="7">
        <v>6</v>
      </c>
      <c r="E343" s="4">
        <v>48</v>
      </c>
      <c r="F343" s="5">
        <f>+D343*E343</f>
        <v>288</v>
      </c>
    </row>
    <row r="344" spans="1:6" x14ac:dyDescent="0.25">
      <c r="A344" s="2">
        <v>457</v>
      </c>
      <c r="B344" s="7" t="s">
        <v>326</v>
      </c>
      <c r="C344" s="3"/>
      <c r="D344" s="3">
        <v>4</v>
      </c>
      <c r="E344" s="4">
        <v>77</v>
      </c>
      <c r="F344" s="5">
        <f>+D344*E344</f>
        <v>308</v>
      </c>
    </row>
    <row r="345" spans="1:6" x14ac:dyDescent="0.25">
      <c r="A345" s="9">
        <v>168</v>
      </c>
      <c r="B345" s="7" t="s">
        <v>327</v>
      </c>
      <c r="C345" s="7"/>
      <c r="D345" s="7">
        <v>5</v>
      </c>
      <c r="E345" s="4">
        <v>50</v>
      </c>
      <c r="F345" s="5">
        <f>+D345*E345</f>
        <v>250</v>
      </c>
    </row>
    <row r="346" spans="1:6" x14ac:dyDescent="0.25">
      <c r="A346" s="9">
        <v>169</v>
      </c>
      <c r="B346" s="7" t="s">
        <v>329</v>
      </c>
      <c r="C346" s="7"/>
      <c r="D346" s="7">
        <v>8</v>
      </c>
      <c r="E346" s="4">
        <v>49</v>
      </c>
      <c r="F346" s="5">
        <f>+D346*E346</f>
        <v>392</v>
      </c>
    </row>
    <row r="347" spans="1:6" hidden="1" x14ac:dyDescent="0.25">
      <c r="A347" s="9">
        <v>331</v>
      </c>
      <c r="B347" s="7" t="s">
        <v>337</v>
      </c>
      <c r="C347" s="7"/>
      <c r="D347" s="7"/>
      <c r="E347" s="4"/>
      <c r="F347" s="5">
        <f>+C347*E347</f>
        <v>0</v>
      </c>
    </row>
    <row r="348" spans="1:6" hidden="1" x14ac:dyDescent="0.25">
      <c r="A348" s="9">
        <v>332</v>
      </c>
      <c r="B348" s="7" t="s">
        <v>338</v>
      </c>
      <c r="C348" s="7"/>
      <c r="D348" s="7"/>
      <c r="E348" s="4"/>
      <c r="F348" s="5">
        <f>+C348*E348</f>
        <v>0</v>
      </c>
    </row>
    <row r="349" spans="1:6" hidden="1" x14ac:dyDescent="0.25">
      <c r="A349" s="9">
        <v>333</v>
      </c>
      <c r="B349" s="7" t="s">
        <v>339</v>
      </c>
      <c r="C349" s="7"/>
      <c r="D349" s="7"/>
      <c r="E349" s="4"/>
      <c r="F349" s="5">
        <f>+C349*E349</f>
        <v>0</v>
      </c>
    </row>
    <row r="350" spans="1:6" hidden="1" x14ac:dyDescent="0.25">
      <c r="A350" s="9">
        <v>170</v>
      </c>
      <c r="B350" s="7" t="s">
        <v>331</v>
      </c>
      <c r="C350" s="7"/>
      <c r="D350" s="7"/>
      <c r="E350" s="4">
        <v>49</v>
      </c>
      <c r="F350" s="5">
        <f>+D350*E350</f>
        <v>0</v>
      </c>
    </row>
    <row r="351" spans="1:6" hidden="1" x14ac:dyDescent="0.25">
      <c r="A351" s="9">
        <v>171</v>
      </c>
      <c r="B351" s="7" t="s">
        <v>332</v>
      </c>
      <c r="C351" s="7"/>
      <c r="D351" s="7"/>
      <c r="E351" s="4">
        <v>50</v>
      </c>
      <c r="F351" s="5">
        <f>+D351*E351</f>
        <v>0</v>
      </c>
    </row>
    <row r="352" spans="1:6" x14ac:dyDescent="0.25">
      <c r="A352" s="9">
        <v>172</v>
      </c>
      <c r="B352" s="7" t="s">
        <v>333</v>
      </c>
      <c r="C352" s="7"/>
      <c r="D352" s="7">
        <v>3</v>
      </c>
      <c r="E352" s="4">
        <v>77</v>
      </c>
      <c r="F352" s="5">
        <f>+D352*E352</f>
        <v>231</v>
      </c>
    </row>
    <row r="353" spans="1:6" x14ac:dyDescent="0.25">
      <c r="A353" s="9">
        <v>173</v>
      </c>
      <c r="B353" s="7" t="s">
        <v>334</v>
      </c>
      <c r="C353" s="7"/>
      <c r="D353" s="7">
        <f>52+4</f>
        <v>56</v>
      </c>
      <c r="E353" s="4">
        <v>12</v>
      </c>
      <c r="F353" s="5">
        <f>+D353*E353</f>
        <v>672</v>
      </c>
    </row>
    <row r="354" spans="1:6" x14ac:dyDescent="0.25">
      <c r="A354" s="6">
        <v>174</v>
      </c>
      <c r="B354" s="7" t="s">
        <v>335</v>
      </c>
      <c r="C354" s="7"/>
      <c r="D354" s="7">
        <v>2</v>
      </c>
      <c r="E354" s="4">
        <v>80</v>
      </c>
      <c r="F354" s="5">
        <f>+D354*E354</f>
        <v>160</v>
      </c>
    </row>
    <row r="355" spans="1:6" hidden="1" x14ac:dyDescent="0.25">
      <c r="A355" s="9">
        <v>175</v>
      </c>
      <c r="B355" s="7" t="s">
        <v>336</v>
      </c>
      <c r="C355" s="7"/>
      <c r="D355" s="7"/>
      <c r="E355" s="4"/>
      <c r="F355" s="5">
        <f>+C355*E355</f>
        <v>0</v>
      </c>
    </row>
    <row r="356" spans="1:6" hidden="1" x14ac:dyDescent="0.25">
      <c r="A356" s="9">
        <v>340</v>
      </c>
      <c r="B356" s="7" t="s">
        <v>346</v>
      </c>
      <c r="C356" s="7"/>
      <c r="D356" s="7"/>
      <c r="E356" s="4"/>
      <c r="F356" s="5">
        <f>+C356*E356</f>
        <v>0</v>
      </c>
    </row>
    <row r="357" spans="1:6" hidden="1" x14ac:dyDescent="0.25">
      <c r="A357" s="9">
        <v>341</v>
      </c>
      <c r="B357" s="7" t="s">
        <v>347</v>
      </c>
      <c r="C357" s="7"/>
      <c r="D357" s="7"/>
      <c r="E357" s="4"/>
      <c r="F357" s="5">
        <f>+C357*E357</f>
        <v>0</v>
      </c>
    </row>
    <row r="358" spans="1:6" hidden="1" x14ac:dyDescent="0.25">
      <c r="A358" s="9">
        <v>176</v>
      </c>
      <c r="B358" s="7" t="s">
        <v>340</v>
      </c>
      <c r="C358" s="7"/>
      <c r="D358" s="7"/>
      <c r="E358" s="4"/>
      <c r="F358" s="5">
        <f>+D358*E358</f>
        <v>0</v>
      </c>
    </row>
    <row r="359" spans="1:6" hidden="1" x14ac:dyDescent="0.25">
      <c r="A359" s="9">
        <v>342</v>
      </c>
      <c r="B359" s="7" t="s">
        <v>349</v>
      </c>
      <c r="C359" s="7"/>
      <c r="D359" s="7"/>
      <c r="E359" s="4"/>
      <c r="F359" s="5">
        <f>+C359*E359</f>
        <v>0</v>
      </c>
    </row>
    <row r="360" spans="1:6" x14ac:dyDescent="0.25">
      <c r="A360" s="9">
        <v>177</v>
      </c>
      <c r="B360" s="7" t="s">
        <v>341</v>
      </c>
      <c r="C360" s="7">
        <f>40+2.8</f>
        <v>42.8</v>
      </c>
      <c r="D360" s="7"/>
      <c r="E360" s="4">
        <v>104</v>
      </c>
      <c r="F360" s="5">
        <f>+C360*E360</f>
        <v>4451.2</v>
      </c>
    </row>
    <row r="361" spans="1:6" hidden="1" x14ac:dyDescent="0.25">
      <c r="A361" s="9">
        <v>345</v>
      </c>
      <c r="B361" s="7" t="s">
        <v>351</v>
      </c>
      <c r="C361" s="7"/>
      <c r="D361" s="7"/>
      <c r="E361" s="4"/>
      <c r="F361" s="5">
        <f>+C361*E361</f>
        <v>0</v>
      </c>
    </row>
    <row r="362" spans="1:6" hidden="1" x14ac:dyDescent="0.25">
      <c r="A362" s="9">
        <v>346</v>
      </c>
      <c r="B362" s="7" t="s">
        <v>352</v>
      </c>
      <c r="C362" s="7"/>
      <c r="D362" s="7"/>
      <c r="E362" s="4"/>
      <c r="F362" s="5">
        <f>+C362*E362</f>
        <v>0</v>
      </c>
    </row>
    <row r="363" spans="1:6" x14ac:dyDescent="0.25">
      <c r="A363" s="9">
        <v>178</v>
      </c>
      <c r="B363" s="7" t="s">
        <v>342</v>
      </c>
      <c r="C363" s="7">
        <f>18.8+3.23</f>
        <v>22.03</v>
      </c>
      <c r="D363" s="7"/>
      <c r="E363" s="4">
        <v>114</v>
      </c>
      <c r="F363" s="5">
        <f>+C363*E363</f>
        <v>2511.42</v>
      </c>
    </row>
    <row r="364" spans="1:6" x14ac:dyDescent="0.25">
      <c r="A364" s="9">
        <v>179</v>
      </c>
      <c r="B364" s="7" t="s">
        <v>343</v>
      </c>
      <c r="C364" s="7"/>
      <c r="D364" s="7">
        <f>25+3+4</f>
        <v>32</v>
      </c>
      <c r="E364" s="4">
        <v>45</v>
      </c>
      <c r="F364" s="5">
        <f>+D364*E364</f>
        <v>1440</v>
      </c>
    </row>
    <row r="365" spans="1:6" x14ac:dyDescent="0.25">
      <c r="A365" s="9">
        <v>180</v>
      </c>
      <c r="B365" s="7" t="s">
        <v>344</v>
      </c>
      <c r="C365" s="7"/>
      <c r="D365" s="7">
        <f>28+3+4</f>
        <v>35</v>
      </c>
      <c r="E365" s="4">
        <v>75</v>
      </c>
      <c r="F365" s="5">
        <f>+D365*E365</f>
        <v>2625</v>
      </c>
    </row>
    <row r="366" spans="1:6" hidden="1" x14ac:dyDescent="0.25">
      <c r="A366" s="9">
        <v>348</v>
      </c>
      <c r="B366" s="7" t="s">
        <v>354</v>
      </c>
      <c r="C366" s="7"/>
      <c r="D366" s="7"/>
      <c r="E366" s="4"/>
      <c r="F366" s="5">
        <f>+C366*E366</f>
        <v>0</v>
      </c>
    </row>
    <row r="367" spans="1:6" hidden="1" x14ac:dyDescent="0.25">
      <c r="A367" s="9">
        <v>181</v>
      </c>
      <c r="B367" s="7" t="s">
        <v>345</v>
      </c>
      <c r="C367" s="7"/>
      <c r="D367" s="7"/>
      <c r="E367" s="4"/>
      <c r="F367" s="5">
        <f>+D367*E367</f>
        <v>0</v>
      </c>
    </row>
    <row r="368" spans="1:6" hidden="1" x14ac:dyDescent="0.25">
      <c r="A368" s="9">
        <v>350</v>
      </c>
      <c r="B368" s="7" t="s">
        <v>356</v>
      </c>
      <c r="C368" s="7"/>
      <c r="D368" s="7"/>
      <c r="E368" s="4"/>
      <c r="F368" s="5">
        <f>+C368*E368</f>
        <v>0</v>
      </c>
    </row>
    <row r="369" spans="1:6" hidden="1" x14ac:dyDescent="0.25">
      <c r="A369" s="9">
        <v>351</v>
      </c>
      <c r="B369" s="7" t="s">
        <v>357</v>
      </c>
      <c r="C369" s="7"/>
      <c r="D369" s="7"/>
      <c r="E369" s="4"/>
      <c r="F369" s="5">
        <f>+C369*E369</f>
        <v>0</v>
      </c>
    </row>
    <row r="370" spans="1:6" hidden="1" x14ac:dyDescent="0.25">
      <c r="A370" s="9">
        <v>352</v>
      </c>
      <c r="B370" s="7" t="s">
        <v>358</v>
      </c>
      <c r="C370" s="7"/>
      <c r="D370" s="7"/>
      <c r="E370" s="4"/>
      <c r="F370" s="5">
        <f>+C370*E370</f>
        <v>0</v>
      </c>
    </row>
    <row r="371" spans="1:6" hidden="1" x14ac:dyDescent="0.25">
      <c r="A371" s="9">
        <v>182</v>
      </c>
      <c r="B371" s="7" t="s">
        <v>348</v>
      </c>
      <c r="C371" s="7"/>
      <c r="D371" s="7"/>
      <c r="E371" s="4"/>
      <c r="F371" s="5">
        <f>+C371*E371</f>
        <v>0</v>
      </c>
    </row>
    <row r="372" spans="1:6" hidden="1" x14ac:dyDescent="0.25">
      <c r="A372" s="9">
        <v>354</v>
      </c>
      <c r="B372" s="7" t="s">
        <v>360</v>
      </c>
      <c r="C372" s="7"/>
      <c r="D372" s="7"/>
      <c r="E372" s="4"/>
      <c r="F372" s="5">
        <f>+C372*E372</f>
        <v>0</v>
      </c>
    </row>
    <row r="373" spans="1:6" hidden="1" x14ac:dyDescent="0.25">
      <c r="A373" s="9">
        <v>355</v>
      </c>
      <c r="B373" s="7" t="s">
        <v>361</v>
      </c>
      <c r="C373" s="7"/>
      <c r="D373" s="7"/>
      <c r="E373" s="4"/>
      <c r="F373" s="5">
        <f>+C373*E373</f>
        <v>0</v>
      </c>
    </row>
    <row r="374" spans="1:6" hidden="1" x14ac:dyDescent="0.25">
      <c r="A374" s="9">
        <v>356</v>
      </c>
      <c r="B374" s="7" t="s">
        <v>362</v>
      </c>
      <c r="C374" s="7"/>
      <c r="D374" s="7"/>
      <c r="E374" s="4"/>
      <c r="F374" s="5">
        <f>+C374*E374</f>
        <v>0</v>
      </c>
    </row>
    <row r="375" spans="1:6" hidden="1" x14ac:dyDescent="0.25">
      <c r="A375" s="9">
        <v>357</v>
      </c>
      <c r="B375" s="7" t="s">
        <v>363</v>
      </c>
      <c r="C375" s="7"/>
      <c r="D375" s="7"/>
      <c r="E375" s="4"/>
      <c r="F375" s="5">
        <f>+C375*E375</f>
        <v>0</v>
      </c>
    </row>
    <row r="376" spans="1:6" hidden="1" x14ac:dyDescent="0.25">
      <c r="A376" s="9">
        <v>358</v>
      </c>
      <c r="B376" s="7" t="s">
        <v>364</v>
      </c>
      <c r="C376" s="7"/>
      <c r="D376" s="7"/>
      <c r="E376" s="4"/>
      <c r="F376" s="5">
        <f>+C376*E376</f>
        <v>0</v>
      </c>
    </row>
    <row r="377" spans="1:6" hidden="1" x14ac:dyDescent="0.25">
      <c r="A377" s="9">
        <v>359</v>
      </c>
      <c r="B377" s="7" t="s">
        <v>365</v>
      </c>
      <c r="C377" s="7"/>
      <c r="D377" s="7"/>
      <c r="E377" s="4"/>
      <c r="F377" s="5">
        <f>+C377*E377</f>
        <v>0</v>
      </c>
    </row>
    <row r="378" spans="1:6" hidden="1" x14ac:dyDescent="0.25">
      <c r="A378" s="9">
        <v>360</v>
      </c>
      <c r="B378" s="7" t="s">
        <v>366</v>
      </c>
      <c r="C378" s="7"/>
      <c r="D378" s="7"/>
      <c r="E378" s="4"/>
      <c r="F378" s="5">
        <f>+C378*E378</f>
        <v>0</v>
      </c>
    </row>
    <row r="379" spans="1:6" hidden="1" x14ac:dyDescent="0.25">
      <c r="A379" s="9">
        <v>183</v>
      </c>
      <c r="B379" s="7" t="s">
        <v>350</v>
      </c>
      <c r="C379" s="7"/>
      <c r="D379" s="7"/>
      <c r="E379" s="4"/>
      <c r="F379" s="5">
        <f>+C379*E379</f>
        <v>0</v>
      </c>
    </row>
    <row r="380" spans="1:6" hidden="1" x14ac:dyDescent="0.25">
      <c r="A380" s="9">
        <v>362</v>
      </c>
      <c r="B380" s="7" t="s">
        <v>368</v>
      </c>
      <c r="C380" s="7"/>
      <c r="D380" s="7"/>
      <c r="E380" s="4"/>
      <c r="F380" s="5">
        <f>+C380*E380</f>
        <v>0</v>
      </c>
    </row>
    <row r="381" spans="1:6" hidden="1" x14ac:dyDescent="0.25">
      <c r="A381" s="9">
        <v>185</v>
      </c>
      <c r="B381" s="7" t="s">
        <v>353</v>
      </c>
      <c r="C381" s="7"/>
      <c r="D381" s="7"/>
      <c r="E381" s="4"/>
      <c r="F381" s="5">
        <f>+C381*E381</f>
        <v>0</v>
      </c>
    </row>
    <row r="382" spans="1:6" hidden="1" x14ac:dyDescent="0.25">
      <c r="A382" s="6">
        <v>371</v>
      </c>
      <c r="B382" s="8" t="s">
        <v>370</v>
      </c>
      <c r="C382" s="8"/>
      <c r="D382" s="8"/>
      <c r="E382" s="4"/>
      <c r="F382" s="5">
        <f>+C382*E382</f>
        <v>0</v>
      </c>
    </row>
    <row r="383" spans="1:6" hidden="1" x14ac:dyDescent="0.25">
      <c r="A383" s="6">
        <v>372</v>
      </c>
      <c r="B383" s="8" t="s">
        <v>371</v>
      </c>
      <c r="C383" s="8"/>
      <c r="D383" s="8"/>
      <c r="E383" s="4"/>
      <c r="F383" s="5">
        <f>+C383*E383</f>
        <v>0</v>
      </c>
    </row>
    <row r="384" spans="1:6" hidden="1" x14ac:dyDescent="0.25">
      <c r="A384" s="6">
        <v>373</v>
      </c>
      <c r="B384" s="8" t="s">
        <v>372</v>
      </c>
      <c r="C384" s="8"/>
      <c r="D384" s="8"/>
      <c r="E384" s="4"/>
      <c r="F384" s="5">
        <f>+C384*E384</f>
        <v>0</v>
      </c>
    </row>
    <row r="385" spans="1:6" hidden="1" x14ac:dyDescent="0.25">
      <c r="A385" s="6">
        <v>374</v>
      </c>
      <c r="B385" s="8" t="s">
        <v>373</v>
      </c>
      <c r="C385" s="8"/>
      <c r="D385" s="8"/>
      <c r="E385" s="4"/>
      <c r="F385" s="5">
        <f>+C385*E385</f>
        <v>0</v>
      </c>
    </row>
    <row r="386" spans="1:6" hidden="1" x14ac:dyDescent="0.25">
      <c r="A386" s="6">
        <v>375</v>
      </c>
      <c r="B386" s="8" t="s">
        <v>374</v>
      </c>
      <c r="C386" s="8"/>
      <c r="D386" s="8"/>
      <c r="E386" s="4"/>
      <c r="F386" s="5">
        <f>+C386*E386</f>
        <v>0</v>
      </c>
    </row>
    <row r="387" spans="1:6" hidden="1" x14ac:dyDescent="0.25">
      <c r="A387" s="6">
        <v>376</v>
      </c>
      <c r="B387" s="8" t="s">
        <v>375</v>
      </c>
      <c r="C387" s="8"/>
      <c r="D387" s="8"/>
      <c r="E387" s="4"/>
      <c r="F387" s="5">
        <f>+C387*E387</f>
        <v>0</v>
      </c>
    </row>
    <row r="388" spans="1:6" hidden="1" x14ac:dyDescent="0.25">
      <c r="A388" s="9">
        <v>364</v>
      </c>
      <c r="B388" s="7" t="s">
        <v>376</v>
      </c>
      <c r="C388" s="7"/>
      <c r="D388" s="7"/>
      <c r="E388" s="4"/>
      <c r="F388" s="5">
        <f>+C388*E388</f>
        <v>0</v>
      </c>
    </row>
    <row r="389" spans="1:6" hidden="1" x14ac:dyDescent="0.25">
      <c r="A389" s="9">
        <v>365</v>
      </c>
      <c r="B389" s="7" t="s">
        <v>377</v>
      </c>
      <c r="C389" s="7"/>
      <c r="D389" s="7"/>
      <c r="E389" s="4"/>
      <c r="F389" s="5">
        <f>+C389*E389</f>
        <v>0</v>
      </c>
    </row>
    <row r="390" spans="1:6" hidden="1" x14ac:dyDescent="0.25">
      <c r="A390" s="9">
        <v>379</v>
      </c>
      <c r="B390" s="7" t="s">
        <v>378</v>
      </c>
      <c r="C390" s="7"/>
      <c r="D390" s="7"/>
      <c r="E390" s="4"/>
      <c r="F390" s="5">
        <f>+C390*E390</f>
        <v>0</v>
      </c>
    </row>
    <row r="391" spans="1:6" hidden="1" x14ac:dyDescent="0.25">
      <c r="A391" s="9">
        <v>380</v>
      </c>
      <c r="B391" s="7" t="s">
        <v>379</v>
      </c>
      <c r="C391" s="7"/>
      <c r="D391" s="7"/>
      <c r="E391" s="4"/>
      <c r="F391" s="5">
        <f>+C391*E391</f>
        <v>0</v>
      </c>
    </row>
    <row r="392" spans="1:6" hidden="1" x14ac:dyDescent="0.25">
      <c r="A392" s="9">
        <v>381</v>
      </c>
      <c r="B392" s="7" t="s">
        <v>380</v>
      </c>
      <c r="C392" s="7"/>
      <c r="D392" s="7"/>
      <c r="E392" s="4"/>
      <c r="F392" s="5">
        <f>+C392*E392</f>
        <v>0</v>
      </c>
    </row>
    <row r="393" spans="1:6" hidden="1" x14ac:dyDescent="0.25">
      <c r="A393" s="9">
        <v>382</v>
      </c>
      <c r="B393" s="7" t="s">
        <v>381</v>
      </c>
      <c r="C393" s="7"/>
      <c r="D393" s="7"/>
      <c r="E393" s="4"/>
      <c r="F393" s="5">
        <f>+C393*E393</f>
        <v>0</v>
      </c>
    </row>
    <row r="394" spans="1:6" hidden="1" x14ac:dyDescent="0.25">
      <c r="A394" s="9">
        <v>383</v>
      </c>
      <c r="B394" s="7" t="s">
        <v>382</v>
      </c>
      <c r="C394" s="7"/>
      <c r="D394" s="7"/>
      <c r="E394" s="4"/>
      <c r="F394" s="5">
        <f>+C394*E394</f>
        <v>0</v>
      </c>
    </row>
    <row r="395" spans="1:6" hidden="1" x14ac:dyDescent="0.25">
      <c r="A395" s="9">
        <v>377</v>
      </c>
      <c r="B395" s="7" t="s">
        <v>383</v>
      </c>
      <c r="C395" s="7"/>
      <c r="D395" s="7"/>
      <c r="E395" s="4"/>
      <c r="F395" s="5">
        <f>+C395*E395</f>
        <v>0</v>
      </c>
    </row>
    <row r="396" spans="1:6" hidden="1" x14ac:dyDescent="0.25">
      <c r="A396" s="9">
        <v>378</v>
      </c>
      <c r="B396" s="7" t="s">
        <v>384</v>
      </c>
      <c r="C396" s="7"/>
      <c r="D396" s="7"/>
      <c r="E396" s="4"/>
      <c r="F396" s="5">
        <f>+C396*E396</f>
        <v>0</v>
      </c>
    </row>
    <row r="397" spans="1:6" x14ac:dyDescent="0.25">
      <c r="A397" s="9">
        <v>184</v>
      </c>
      <c r="B397" s="7" t="s">
        <v>483</v>
      </c>
      <c r="C397" s="7">
        <f>+(927*0.25)+135.01+7.43+6.1</f>
        <v>380.29</v>
      </c>
      <c r="D397" s="7"/>
      <c r="E397" s="4">
        <v>125</v>
      </c>
      <c r="F397" s="5">
        <f>+C397*E397</f>
        <v>47536.25</v>
      </c>
    </row>
    <row r="398" spans="1:6" hidden="1" x14ac:dyDescent="0.25">
      <c r="A398" s="9">
        <v>385</v>
      </c>
      <c r="B398" s="7" t="s">
        <v>386</v>
      </c>
      <c r="C398" s="7"/>
      <c r="D398" s="7"/>
      <c r="E398" s="4"/>
      <c r="F398" s="5">
        <f>+C398*E398</f>
        <v>0</v>
      </c>
    </row>
    <row r="399" spans="1:6" x14ac:dyDescent="0.25">
      <c r="A399" s="9">
        <v>186</v>
      </c>
      <c r="B399" s="7" t="s">
        <v>487</v>
      </c>
      <c r="C399" s="7">
        <v>4.3</v>
      </c>
      <c r="D399" s="7"/>
      <c r="E399" s="4">
        <v>114</v>
      </c>
      <c r="F399" s="5">
        <f>+C399*E399</f>
        <v>490.2</v>
      </c>
    </row>
    <row r="400" spans="1:6" x14ac:dyDescent="0.25">
      <c r="A400" s="9">
        <v>187</v>
      </c>
      <c r="B400" s="7" t="s">
        <v>355</v>
      </c>
      <c r="C400" s="7">
        <v>12.8</v>
      </c>
      <c r="D400" s="7"/>
      <c r="E400" s="4">
        <v>140</v>
      </c>
      <c r="F400" s="5">
        <f>+C400*E400</f>
        <v>1792</v>
      </c>
    </row>
    <row r="401" spans="1:6" hidden="1" x14ac:dyDescent="0.25">
      <c r="A401" s="9">
        <v>388</v>
      </c>
      <c r="B401" s="7" t="s">
        <v>389</v>
      </c>
      <c r="C401" s="7"/>
      <c r="D401" s="7"/>
      <c r="E401" s="4"/>
      <c r="F401" s="5">
        <f>+C401*E401</f>
        <v>0</v>
      </c>
    </row>
    <row r="402" spans="1:6" hidden="1" x14ac:dyDescent="0.25">
      <c r="A402" s="9">
        <v>389</v>
      </c>
      <c r="B402" s="7" t="s">
        <v>390</v>
      </c>
      <c r="C402" s="7"/>
      <c r="D402" s="7"/>
      <c r="E402" s="4"/>
      <c r="F402" s="5">
        <f>+C402*E402</f>
        <v>0</v>
      </c>
    </row>
    <row r="403" spans="1:6" hidden="1" x14ac:dyDescent="0.25">
      <c r="A403" s="9">
        <v>188</v>
      </c>
      <c r="B403" s="7" t="s">
        <v>359</v>
      </c>
      <c r="C403" s="7"/>
      <c r="D403" s="7"/>
      <c r="E403" s="4"/>
      <c r="F403" s="5">
        <f>+C403*E403</f>
        <v>0</v>
      </c>
    </row>
    <row r="404" spans="1:6" hidden="1" x14ac:dyDescent="0.25">
      <c r="A404" s="9">
        <v>391</v>
      </c>
      <c r="B404" s="7" t="s">
        <v>392</v>
      </c>
      <c r="C404" s="7"/>
      <c r="D404" s="7"/>
      <c r="E404" s="4"/>
      <c r="F404" s="5">
        <f>+C404*E404</f>
        <v>0</v>
      </c>
    </row>
    <row r="405" spans="1:6" hidden="1" x14ac:dyDescent="0.25">
      <c r="A405" s="9">
        <v>395</v>
      </c>
      <c r="B405" s="7" t="s">
        <v>393</v>
      </c>
      <c r="C405" s="7"/>
      <c r="D405" s="7"/>
      <c r="E405" s="4"/>
      <c r="F405" s="5">
        <f>+C405*E405</f>
        <v>0</v>
      </c>
    </row>
    <row r="406" spans="1:6" hidden="1" x14ac:dyDescent="0.25">
      <c r="A406" s="9">
        <v>392</v>
      </c>
      <c r="B406" s="7" t="s">
        <v>394</v>
      </c>
      <c r="C406" s="7"/>
      <c r="D406" s="7"/>
      <c r="E406" s="4"/>
      <c r="F406" s="5">
        <f>+C406*E406</f>
        <v>0</v>
      </c>
    </row>
    <row r="407" spans="1:6" hidden="1" x14ac:dyDescent="0.25">
      <c r="A407" s="9">
        <v>189</v>
      </c>
      <c r="B407" s="7" t="s">
        <v>367</v>
      </c>
      <c r="C407" s="7"/>
      <c r="D407" s="7"/>
      <c r="E407" s="4"/>
      <c r="F407" s="5">
        <f>+C407*E407</f>
        <v>0</v>
      </c>
    </row>
    <row r="408" spans="1:6" hidden="1" x14ac:dyDescent="0.25">
      <c r="A408" s="9">
        <v>190</v>
      </c>
      <c r="B408" s="7" t="s">
        <v>369</v>
      </c>
      <c r="C408" s="7"/>
      <c r="D408" s="7"/>
      <c r="E408" s="4"/>
      <c r="F408" s="5">
        <f>+D408*E408</f>
        <v>0</v>
      </c>
    </row>
    <row r="409" spans="1:6" hidden="1" x14ac:dyDescent="0.25">
      <c r="A409" s="9">
        <v>399</v>
      </c>
      <c r="B409" s="7" t="s">
        <v>397</v>
      </c>
      <c r="C409" s="7"/>
      <c r="D409" s="7"/>
      <c r="E409" s="4"/>
      <c r="F409" s="5">
        <f>+C409*E409</f>
        <v>0</v>
      </c>
    </row>
    <row r="410" spans="1:6" hidden="1" x14ac:dyDescent="0.25">
      <c r="A410" s="9">
        <v>400</v>
      </c>
      <c r="B410" s="7" t="s">
        <v>398</v>
      </c>
      <c r="C410" s="7"/>
      <c r="D410" s="7"/>
      <c r="E410" s="4"/>
      <c r="F410" s="5">
        <f>+C410*E410</f>
        <v>0</v>
      </c>
    </row>
    <row r="411" spans="1:6" hidden="1" x14ac:dyDescent="0.25">
      <c r="A411" s="9">
        <v>401</v>
      </c>
      <c r="B411" s="7" t="s">
        <v>399</v>
      </c>
      <c r="C411" s="7"/>
      <c r="D411" s="7"/>
      <c r="E411" s="4"/>
      <c r="F411" s="5">
        <f>+C411*E411</f>
        <v>0</v>
      </c>
    </row>
    <row r="412" spans="1:6" hidden="1" x14ac:dyDescent="0.25">
      <c r="A412" s="9">
        <v>402</v>
      </c>
      <c r="B412" s="7" t="s">
        <v>400</v>
      </c>
      <c r="C412" s="7"/>
      <c r="D412" s="7"/>
      <c r="E412" s="4"/>
      <c r="F412" s="5">
        <f>+C412*E412</f>
        <v>0</v>
      </c>
    </row>
    <row r="413" spans="1:6" hidden="1" x14ac:dyDescent="0.25">
      <c r="A413" s="9">
        <v>403</v>
      </c>
      <c r="B413" s="7" t="s">
        <v>401</v>
      </c>
      <c r="C413" s="7"/>
      <c r="D413" s="7"/>
      <c r="E413" s="4"/>
      <c r="F413" s="5">
        <f>+C413*E413</f>
        <v>0</v>
      </c>
    </row>
    <row r="414" spans="1:6" hidden="1" x14ac:dyDescent="0.25">
      <c r="A414" s="9">
        <v>404</v>
      </c>
      <c r="B414" s="7" t="s">
        <v>402</v>
      </c>
      <c r="C414" s="7"/>
      <c r="D414" s="7"/>
      <c r="E414" s="4"/>
      <c r="F414" s="5">
        <f>+C414*E414</f>
        <v>0</v>
      </c>
    </row>
    <row r="415" spans="1:6" hidden="1" x14ac:dyDescent="0.25">
      <c r="A415" s="9">
        <v>405</v>
      </c>
      <c r="B415" s="7" t="s">
        <v>403</v>
      </c>
      <c r="C415" s="7"/>
      <c r="D415" s="7"/>
      <c r="E415" s="4"/>
      <c r="F415" s="5">
        <f>+C415*E415</f>
        <v>0</v>
      </c>
    </row>
    <row r="416" spans="1:6" x14ac:dyDescent="0.25">
      <c r="A416" s="9">
        <v>191</v>
      </c>
      <c r="B416" s="7" t="s">
        <v>385</v>
      </c>
      <c r="C416" s="7"/>
      <c r="D416" s="7">
        <f>7+1</f>
        <v>8</v>
      </c>
      <c r="E416" s="4">
        <v>26</v>
      </c>
      <c r="F416" s="5">
        <f>+D416*E416</f>
        <v>208</v>
      </c>
    </row>
    <row r="417" spans="1:6" hidden="1" x14ac:dyDescent="0.25">
      <c r="A417" s="9">
        <v>407</v>
      </c>
      <c r="B417" s="7" t="s">
        <v>405</v>
      </c>
      <c r="C417" s="7"/>
      <c r="D417" s="7"/>
      <c r="E417" s="4"/>
      <c r="F417" s="5">
        <f>+C417*E417</f>
        <v>0</v>
      </c>
    </row>
    <row r="418" spans="1:6" hidden="1" x14ac:dyDescent="0.25">
      <c r="A418" s="9">
        <v>192</v>
      </c>
      <c r="B418" s="7" t="s">
        <v>387</v>
      </c>
      <c r="C418" s="7"/>
      <c r="D418" s="7"/>
      <c r="E418" s="4"/>
      <c r="F418" s="5">
        <f>+C418*E418</f>
        <v>0</v>
      </c>
    </row>
    <row r="419" spans="1:6" hidden="1" x14ac:dyDescent="0.25">
      <c r="A419" s="9">
        <v>409</v>
      </c>
      <c r="B419" s="7" t="s">
        <v>407</v>
      </c>
      <c r="C419" s="7"/>
      <c r="D419" s="7"/>
      <c r="E419" s="4"/>
      <c r="F419" s="5">
        <f>+C419*E419</f>
        <v>0</v>
      </c>
    </row>
    <row r="420" spans="1:6" hidden="1" x14ac:dyDescent="0.25">
      <c r="A420" s="9">
        <v>410</v>
      </c>
      <c r="B420" s="7" t="s">
        <v>408</v>
      </c>
      <c r="C420" s="7"/>
      <c r="D420" s="7"/>
      <c r="E420" s="4"/>
      <c r="F420" s="5">
        <f>+C420*E420</f>
        <v>0</v>
      </c>
    </row>
    <row r="421" spans="1:6" hidden="1" x14ac:dyDescent="0.25">
      <c r="A421" s="9">
        <v>411</v>
      </c>
      <c r="B421" s="7" t="s">
        <v>409</v>
      </c>
      <c r="C421" s="7"/>
      <c r="D421" s="7"/>
      <c r="E421" s="4"/>
      <c r="F421" s="5">
        <f>+C421*E421</f>
        <v>0</v>
      </c>
    </row>
    <row r="422" spans="1:6" hidden="1" x14ac:dyDescent="0.25">
      <c r="A422" s="9">
        <v>412</v>
      </c>
      <c r="B422" s="7" t="s">
        <v>410</v>
      </c>
      <c r="C422" s="7"/>
      <c r="D422" s="7"/>
      <c r="E422" s="4"/>
      <c r="F422" s="5">
        <f>+C422*E422</f>
        <v>0</v>
      </c>
    </row>
    <row r="423" spans="1:6" hidden="1" x14ac:dyDescent="0.25">
      <c r="A423" s="6">
        <v>413</v>
      </c>
      <c r="B423" s="8" t="s">
        <v>411</v>
      </c>
      <c r="C423" s="8"/>
      <c r="D423" s="8"/>
      <c r="E423" s="4"/>
      <c r="F423" s="5">
        <f>+C423*E423</f>
        <v>0</v>
      </c>
    </row>
    <row r="424" spans="1:6" hidden="1" x14ac:dyDescent="0.25">
      <c r="A424" s="6">
        <v>414</v>
      </c>
      <c r="B424" s="8" t="s">
        <v>412</v>
      </c>
      <c r="C424" s="8"/>
      <c r="D424" s="8"/>
      <c r="E424" s="4"/>
      <c r="F424" s="5">
        <f>+C424*E424</f>
        <v>0</v>
      </c>
    </row>
    <row r="425" spans="1:6" hidden="1" x14ac:dyDescent="0.25">
      <c r="A425" s="6">
        <v>415</v>
      </c>
      <c r="B425" s="8" t="s">
        <v>413</v>
      </c>
      <c r="C425" s="8"/>
      <c r="D425" s="8"/>
      <c r="E425" s="4"/>
      <c r="F425" s="5">
        <f>+C425*E425</f>
        <v>0</v>
      </c>
    </row>
    <row r="426" spans="1:6" hidden="1" x14ac:dyDescent="0.25">
      <c r="A426" s="9">
        <v>416</v>
      </c>
      <c r="B426" s="7" t="s">
        <v>414</v>
      </c>
      <c r="C426" s="7"/>
      <c r="D426" s="7"/>
      <c r="E426" s="4"/>
      <c r="F426" s="5">
        <f>+C426*E426</f>
        <v>0</v>
      </c>
    </row>
    <row r="427" spans="1:6" hidden="1" x14ac:dyDescent="0.25">
      <c r="A427" s="9">
        <v>417</v>
      </c>
      <c r="B427" s="7" t="s">
        <v>415</v>
      </c>
      <c r="C427" s="7"/>
      <c r="D427" s="7"/>
      <c r="E427" s="4"/>
      <c r="F427" s="5">
        <f>+C427*E427</f>
        <v>0</v>
      </c>
    </row>
    <row r="428" spans="1:6" hidden="1" x14ac:dyDescent="0.25">
      <c r="A428" s="9">
        <v>193</v>
      </c>
      <c r="B428" s="7" t="s">
        <v>388</v>
      </c>
      <c r="C428" s="7"/>
      <c r="D428" s="7"/>
      <c r="E428" s="4"/>
      <c r="F428" s="5">
        <f>+D428*E428</f>
        <v>0</v>
      </c>
    </row>
    <row r="429" spans="1:6" hidden="1" x14ac:dyDescent="0.25">
      <c r="A429" s="9">
        <v>419</v>
      </c>
      <c r="B429" s="7" t="s">
        <v>417</v>
      </c>
      <c r="C429" s="7"/>
      <c r="D429" s="7"/>
      <c r="E429" s="4"/>
      <c r="F429" s="5">
        <f>+C429*E429</f>
        <v>0</v>
      </c>
    </row>
    <row r="430" spans="1:6" hidden="1" x14ac:dyDescent="0.25">
      <c r="A430" s="9">
        <v>408</v>
      </c>
      <c r="B430" s="7" t="s">
        <v>418</v>
      </c>
      <c r="C430" s="7"/>
      <c r="D430" s="7"/>
      <c r="E430" s="4"/>
      <c r="F430" s="5">
        <f>+C430*E430</f>
        <v>0</v>
      </c>
    </row>
    <row r="431" spans="1:6" hidden="1" x14ac:dyDescent="0.25">
      <c r="A431" s="9">
        <v>194</v>
      </c>
      <c r="B431" s="7" t="s">
        <v>391</v>
      </c>
      <c r="C431" s="7"/>
      <c r="D431" s="7"/>
      <c r="E431" s="4"/>
      <c r="F431" s="5">
        <f>+C431*E431</f>
        <v>0</v>
      </c>
    </row>
    <row r="432" spans="1:6" hidden="1" x14ac:dyDescent="0.25">
      <c r="A432" s="6">
        <v>420</v>
      </c>
      <c r="B432" s="7" t="s">
        <v>420</v>
      </c>
      <c r="C432" s="7">
        <v>18.111000000000001</v>
      </c>
      <c r="D432" s="7"/>
      <c r="E432" s="4"/>
      <c r="F432" s="5">
        <f>+C432*E432</f>
        <v>0</v>
      </c>
    </row>
    <row r="433" spans="1:6" hidden="1" x14ac:dyDescent="0.25">
      <c r="A433" s="9">
        <v>195</v>
      </c>
      <c r="B433" s="7" t="s">
        <v>395</v>
      </c>
      <c r="C433" s="7"/>
      <c r="D433" s="7"/>
      <c r="E433" s="4"/>
      <c r="F433" s="5">
        <f>+C433*E433</f>
        <v>0</v>
      </c>
    </row>
    <row r="434" spans="1:6" x14ac:dyDescent="0.25">
      <c r="A434" s="9">
        <v>196</v>
      </c>
      <c r="B434" s="7" t="s">
        <v>396</v>
      </c>
      <c r="C434" s="7">
        <f>6.2+0.714</f>
        <v>6.9139999999999997</v>
      </c>
      <c r="D434" s="7"/>
      <c r="E434" s="4">
        <v>60</v>
      </c>
      <c r="F434" s="5">
        <f>+C434*E434</f>
        <v>414.84</v>
      </c>
    </row>
    <row r="435" spans="1:6" x14ac:dyDescent="0.25">
      <c r="A435" s="9">
        <v>197</v>
      </c>
      <c r="B435" s="7" t="s">
        <v>404</v>
      </c>
      <c r="C435" s="7">
        <f>0.8+2.74+9.185</f>
        <v>12.725000000000001</v>
      </c>
      <c r="D435" s="7"/>
      <c r="E435" s="4">
        <v>60</v>
      </c>
      <c r="F435" s="5">
        <f>+C435*E435</f>
        <v>763.50000000000011</v>
      </c>
    </row>
    <row r="436" spans="1:6" hidden="1" x14ac:dyDescent="0.25">
      <c r="A436" s="9">
        <v>423</v>
      </c>
      <c r="B436" s="7" t="s">
        <v>424</v>
      </c>
      <c r="C436" s="7"/>
      <c r="D436" s="7"/>
      <c r="E436" s="4"/>
      <c r="F436" s="5">
        <f>+C436*E436</f>
        <v>0</v>
      </c>
    </row>
    <row r="437" spans="1:6" x14ac:dyDescent="0.25">
      <c r="A437" s="9">
        <v>198</v>
      </c>
      <c r="B437" s="7" t="s">
        <v>406</v>
      </c>
      <c r="C437" s="7">
        <v>0.314</v>
      </c>
      <c r="D437" s="7"/>
      <c r="E437" s="4">
        <v>110</v>
      </c>
      <c r="F437" s="5">
        <f>+C437*E437</f>
        <v>34.54</v>
      </c>
    </row>
    <row r="438" spans="1:6" x14ac:dyDescent="0.25">
      <c r="A438" s="9">
        <v>199</v>
      </c>
      <c r="B438" s="7" t="s">
        <v>416</v>
      </c>
      <c r="C438" s="7">
        <f>1.2+1.36+0.98+0.936</f>
        <v>4.476</v>
      </c>
      <c r="D438" s="7"/>
      <c r="E438" s="4">
        <v>96</v>
      </c>
      <c r="F438" s="5">
        <f>+C438*E438</f>
        <v>429.69600000000003</v>
      </c>
    </row>
    <row r="439" spans="1:6" x14ac:dyDescent="0.25">
      <c r="A439" s="6">
        <v>200</v>
      </c>
      <c r="B439" s="7" t="s">
        <v>419</v>
      </c>
      <c r="C439" s="7">
        <v>0.80400000000000005</v>
      </c>
      <c r="D439" s="7">
        <v>3</v>
      </c>
      <c r="E439" s="4">
        <v>63</v>
      </c>
      <c r="F439" s="5">
        <f>+C439*E439</f>
        <v>50.652000000000001</v>
      </c>
    </row>
    <row r="440" spans="1:6" hidden="1" x14ac:dyDescent="0.25">
      <c r="A440" s="9">
        <v>427</v>
      </c>
      <c r="B440" s="7" t="s">
        <v>428</v>
      </c>
      <c r="C440" s="7"/>
      <c r="D440" s="7"/>
      <c r="E440" s="4"/>
      <c r="F440" s="5">
        <f>+C440*E440</f>
        <v>0</v>
      </c>
    </row>
    <row r="441" spans="1:6" hidden="1" x14ac:dyDescent="0.25">
      <c r="A441" s="9">
        <v>428</v>
      </c>
      <c r="B441" s="7" t="s">
        <v>429</v>
      </c>
      <c r="C441" s="7"/>
      <c r="D441" s="7"/>
      <c r="E441" s="4"/>
      <c r="F441" s="5">
        <f>+C441*E441</f>
        <v>0</v>
      </c>
    </row>
    <row r="442" spans="1:6" hidden="1" x14ac:dyDescent="0.25">
      <c r="A442" s="9">
        <v>429</v>
      </c>
      <c r="B442" s="7" t="s">
        <v>430</v>
      </c>
      <c r="C442" s="7"/>
      <c r="D442" s="7"/>
      <c r="E442" s="4"/>
      <c r="F442" s="5">
        <f>+C442*E442</f>
        <v>0</v>
      </c>
    </row>
    <row r="443" spans="1:6" hidden="1" x14ac:dyDescent="0.25">
      <c r="A443" s="9">
        <v>430</v>
      </c>
      <c r="B443" s="7" t="s">
        <v>431</v>
      </c>
      <c r="C443" s="7"/>
      <c r="D443" s="7"/>
      <c r="E443" s="4"/>
      <c r="F443" s="5">
        <f>+C443*E443</f>
        <v>0</v>
      </c>
    </row>
    <row r="444" spans="1:6" x14ac:dyDescent="0.25">
      <c r="A444" s="6">
        <v>201</v>
      </c>
      <c r="B444" s="7" t="s">
        <v>421</v>
      </c>
      <c r="C444" s="7">
        <v>1801.2</v>
      </c>
      <c r="D444" s="7"/>
      <c r="E444" s="4">
        <v>95</v>
      </c>
      <c r="F444" s="5">
        <f>+C444*E444</f>
        <v>171114</v>
      </c>
    </row>
    <row r="445" spans="1:6" x14ac:dyDescent="0.25">
      <c r="A445" s="6">
        <v>202</v>
      </c>
      <c r="B445" s="7" t="s">
        <v>422</v>
      </c>
      <c r="C445" s="7">
        <f>213.2+183.4+130.2+12.4+8.2+102</f>
        <v>649.4</v>
      </c>
      <c r="D445" s="7"/>
      <c r="E445" s="4">
        <v>102</v>
      </c>
      <c r="F445" s="5">
        <f>+C445*E445</f>
        <v>66238.8</v>
      </c>
    </row>
    <row r="446" spans="1:6" x14ac:dyDescent="0.25">
      <c r="A446" s="6">
        <v>203</v>
      </c>
      <c r="B446" s="7" t="s">
        <v>423</v>
      </c>
      <c r="C446" s="7">
        <v>262</v>
      </c>
      <c r="D446" s="7"/>
      <c r="E446" s="4">
        <v>102</v>
      </c>
      <c r="F446" s="5">
        <f>+C446*E446</f>
        <v>26724</v>
      </c>
    </row>
    <row r="447" spans="1:6" x14ac:dyDescent="0.25">
      <c r="A447" s="9">
        <v>204</v>
      </c>
      <c r="B447" s="7" t="s">
        <v>425</v>
      </c>
      <c r="C447" s="7">
        <v>15.8</v>
      </c>
      <c r="D447" s="7"/>
      <c r="E447" s="4">
        <v>10</v>
      </c>
      <c r="F447" s="5">
        <f>+C447*E447</f>
        <v>158</v>
      </c>
    </row>
    <row r="448" spans="1:6" hidden="1" x14ac:dyDescent="0.25">
      <c r="A448" s="9">
        <v>205</v>
      </c>
      <c r="B448" s="7" t="s">
        <v>426</v>
      </c>
      <c r="C448" s="7"/>
      <c r="D448" s="7"/>
      <c r="E448" s="4"/>
      <c r="F448" s="5">
        <f>+C448*E448</f>
        <v>0</v>
      </c>
    </row>
    <row r="449" spans="1:6" hidden="1" x14ac:dyDescent="0.25">
      <c r="A449" s="9">
        <v>436</v>
      </c>
      <c r="B449" s="7" t="s">
        <v>437</v>
      </c>
      <c r="C449" s="7"/>
      <c r="D449" s="7"/>
      <c r="E449" s="4"/>
      <c r="F449" s="5">
        <f>+C449*E449</f>
        <v>0</v>
      </c>
    </row>
    <row r="450" spans="1:6" hidden="1" x14ac:dyDescent="0.25">
      <c r="A450" s="6">
        <v>437</v>
      </c>
      <c r="B450" s="7" t="s">
        <v>438</v>
      </c>
      <c r="C450" s="7"/>
      <c r="D450" s="7"/>
      <c r="E450" s="4"/>
      <c r="F450" s="5">
        <f>+C450*E450</f>
        <v>0</v>
      </c>
    </row>
    <row r="451" spans="1:6" hidden="1" x14ac:dyDescent="0.25">
      <c r="A451" s="9">
        <v>438</v>
      </c>
      <c r="B451" s="7" t="s">
        <v>439</v>
      </c>
      <c r="C451" s="7"/>
      <c r="D451" s="7"/>
      <c r="E451" s="4"/>
      <c r="F451" s="5">
        <f>+C451*E451</f>
        <v>0</v>
      </c>
    </row>
    <row r="452" spans="1:6" x14ac:dyDescent="0.25">
      <c r="A452" s="9">
        <v>206</v>
      </c>
      <c r="B452" s="7" t="s">
        <v>427</v>
      </c>
      <c r="C452" s="7">
        <f>107.8+43.5</f>
        <v>151.30000000000001</v>
      </c>
      <c r="D452" s="7"/>
      <c r="E452" s="4">
        <v>182</v>
      </c>
      <c r="F452" s="18">
        <f>+C452*E452</f>
        <v>27536.600000000002</v>
      </c>
    </row>
    <row r="453" spans="1:6" x14ac:dyDescent="0.25">
      <c r="A453" s="9">
        <v>44</v>
      </c>
      <c r="B453" s="7" t="s">
        <v>431</v>
      </c>
      <c r="C453" s="7"/>
      <c r="D453" s="7">
        <v>6</v>
      </c>
      <c r="E453" s="4">
        <v>130</v>
      </c>
      <c r="F453" s="5">
        <f>+D453*E453</f>
        <v>780</v>
      </c>
    </row>
    <row r="454" spans="1:6" x14ac:dyDescent="0.25">
      <c r="A454" s="9">
        <v>207</v>
      </c>
      <c r="B454" s="7" t="s">
        <v>432</v>
      </c>
      <c r="C454" s="7">
        <f>11+0.6+0.252</f>
        <v>11.852</v>
      </c>
      <c r="D454" s="7"/>
      <c r="E454" s="4">
        <v>90</v>
      </c>
      <c r="F454" s="5">
        <f>+C454*E454</f>
        <v>1066.68</v>
      </c>
    </row>
    <row r="455" spans="1:6" x14ac:dyDescent="0.25">
      <c r="A455" s="9">
        <v>208</v>
      </c>
      <c r="B455" s="7" t="s">
        <v>433</v>
      </c>
      <c r="C455" s="7">
        <f>50.2+0.22</f>
        <v>50.42</v>
      </c>
      <c r="D455" s="7"/>
      <c r="E455" s="4">
        <v>38</v>
      </c>
      <c r="F455" s="5">
        <f>+C455*E455</f>
        <v>1915.96</v>
      </c>
    </row>
    <row r="456" spans="1:6" hidden="1" x14ac:dyDescent="0.25">
      <c r="A456" s="9">
        <v>209</v>
      </c>
      <c r="B456" s="7" t="s">
        <v>434</v>
      </c>
      <c r="C456" s="7"/>
      <c r="D456" s="7"/>
      <c r="E456" s="4"/>
      <c r="F456" s="5">
        <f>+D456*E456</f>
        <v>0</v>
      </c>
    </row>
    <row r="457" spans="1:6" x14ac:dyDescent="0.25">
      <c r="A457" s="9">
        <v>210</v>
      </c>
      <c r="B457" s="7" t="s">
        <v>435</v>
      </c>
      <c r="C457" s="7">
        <f>18+3.2</f>
        <v>21.2</v>
      </c>
      <c r="D457" s="7"/>
      <c r="E457" s="4">
        <v>64</v>
      </c>
      <c r="F457" s="5">
        <f>+C457*E457</f>
        <v>1356.8</v>
      </c>
    </row>
    <row r="458" spans="1:6" hidden="1" x14ac:dyDescent="0.25">
      <c r="A458" s="9">
        <v>211</v>
      </c>
      <c r="B458" s="7" t="s">
        <v>436</v>
      </c>
      <c r="C458" s="7"/>
      <c r="D458" s="7">
        <v>3</v>
      </c>
      <c r="E458" s="4"/>
      <c r="F458" s="5">
        <f>+C458*E458</f>
        <v>0</v>
      </c>
    </row>
    <row r="459" spans="1:6" x14ac:dyDescent="0.25">
      <c r="A459" s="9">
        <v>212</v>
      </c>
      <c r="B459" s="7" t="s">
        <v>440</v>
      </c>
      <c r="C459" s="7"/>
      <c r="D459" s="7">
        <f>46+24</f>
        <v>70</v>
      </c>
      <c r="E459" s="4">
        <v>12</v>
      </c>
      <c r="F459" s="5">
        <f>+D459*E459</f>
        <v>840</v>
      </c>
    </row>
    <row r="460" spans="1:6" x14ac:dyDescent="0.25">
      <c r="A460" s="9">
        <v>213</v>
      </c>
      <c r="B460" s="7" t="s">
        <v>441</v>
      </c>
      <c r="C460" s="7"/>
      <c r="D460" s="7">
        <f>15+6+84+12</f>
        <v>117</v>
      </c>
      <c r="E460" s="4">
        <v>22</v>
      </c>
      <c r="F460" s="5">
        <f>+D460*E460</f>
        <v>2574</v>
      </c>
    </row>
    <row r="461" spans="1:6" hidden="1" x14ac:dyDescent="0.25">
      <c r="A461" s="9">
        <v>447</v>
      </c>
      <c r="B461" s="7" t="s">
        <v>448</v>
      </c>
      <c r="C461" s="7"/>
      <c r="D461" s="7"/>
      <c r="E461" s="4"/>
      <c r="F461" s="5">
        <f>+C461*E461</f>
        <v>0</v>
      </c>
    </row>
    <row r="462" spans="1:6" x14ac:dyDescent="0.25">
      <c r="A462" s="9">
        <v>214</v>
      </c>
      <c r="B462" s="7" t="s">
        <v>442</v>
      </c>
      <c r="C462" s="7"/>
      <c r="D462" s="7">
        <f>45+96</f>
        <v>141</v>
      </c>
      <c r="E462" s="4">
        <v>15</v>
      </c>
      <c r="F462" s="5">
        <f>+D462*E462</f>
        <v>2115</v>
      </c>
    </row>
    <row r="463" spans="1:6" x14ac:dyDescent="0.25">
      <c r="A463" s="9">
        <v>215</v>
      </c>
      <c r="B463" s="7" t="s">
        <v>443</v>
      </c>
      <c r="C463" s="7">
        <v>50</v>
      </c>
      <c r="D463" s="7"/>
      <c r="E463" s="4">
        <v>100</v>
      </c>
      <c r="F463" s="5">
        <f>+C463*E463</f>
        <v>5000</v>
      </c>
    </row>
    <row r="464" spans="1:6" x14ac:dyDescent="0.25">
      <c r="A464" s="9">
        <v>443</v>
      </c>
      <c r="B464" s="7" t="s">
        <v>444</v>
      </c>
      <c r="C464" s="7">
        <v>34.200000000000003</v>
      </c>
      <c r="D464" s="7"/>
      <c r="E464" s="4">
        <v>120</v>
      </c>
      <c r="F464" s="5">
        <f>+C464*E464</f>
        <v>4104</v>
      </c>
    </row>
    <row r="465" spans="1:6" x14ac:dyDescent="0.25">
      <c r="A465" s="9">
        <v>216</v>
      </c>
      <c r="B465" s="7" t="s">
        <v>445</v>
      </c>
      <c r="C465" s="7"/>
      <c r="D465" s="7">
        <v>8</v>
      </c>
      <c r="E465" s="4">
        <v>110</v>
      </c>
      <c r="F465" s="5">
        <f>D465*E465</f>
        <v>880</v>
      </c>
    </row>
    <row r="466" spans="1:6" hidden="1" x14ac:dyDescent="0.25">
      <c r="A466" s="9">
        <v>445</v>
      </c>
      <c r="B466" s="7" t="s">
        <v>446</v>
      </c>
      <c r="C466" s="7"/>
      <c r="D466" s="7"/>
      <c r="E466" s="4"/>
      <c r="F466" s="5">
        <f>+C466*E466</f>
        <v>0</v>
      </c>
    </row>
    <row r="467" spans="1:6" x14ac:dyDescent="0.25">
      <c r="A467" s="9">
        <v>217</v>
      </c>
      <c r="B467" s="7" t="s">
        <v>447</v>
      </c>
      <c r="C467" s="7">
        <f>0.6+28.2</f>
        <v>28.8</v>
      </c>
      <c r="D467" s="7"/>
      <c r="E467" s="4">
        <v>126</v>
      </c>
      <c r="F467" s="5">
        <f>+C467*E467</f>
        <v>3628.8</v>
      </c>
    </row>
    <row r="468" spans="1:6" hidden="1" x14ac:dyDescent="0.25">
      <c r="A468" s="9">
        <v>454</v>
      </c>
      <c r="B468" s="7" t="s">
        <v>455</v>
      </c>
      <c r="C468" s="7"/>
      <c r="D468" s="7"/>
      <c r="E468" s="4"/>
      <c r="F468" s="5">
        <f>+C468*E468</f>
        <v>0</v>
      </c>
    </row>
    <row r="469" spans="1:6" hidden="1" x14ac:dyDescent="0.25">
      <c r="A469" s="9">
        <v>285</v>
      </c>
      <c r="B469" s="7" t="s">
        <v>285</v>
      </c>
      <c r="C469" s="7"/>
      <c r="D469" s="7"/>
      <c r="E469" s="4"/>
      <c r="F469" s="5">
        <f>+C469*E469</f>
        <v>0</v>
      </c>
    </row>
    <row r="470" spans="1:6" x14ac:dyDescent="0.25">
      <c r="A470" s="9">
        <v>218</v>
      </c>
      <c r="B470" s="7" t="s">
        <v>449</v>
      </c>
      <c r="C470" s="7">
        <f>133.76+12.2</f>
        <v>145.95999999999998</v>
      </c>
      <c r="D470" s="7"/>
      <c r="E470" s="4">
        <v>182</v>
      </c>
      <c r="F470" s="5">
        <f>+C470*E470</f>
        <v>26564.719999999998</v>
      </c>
    </row>
    <row r="471" spans="1:6" hidden="1" x14ac:dyDescent="0.25">
      <c r="A471" s="9">
        <v>449</v>
      </c>
      <c r="B471" s="7" t="s">
        <v>450</v>
      </c>
      <c r="C471" s="7"/>
      <c r="D471" s="7"/>
      <c r="E471" s="4"/>
      <c r="F471" s="5">
        <f>+C471*E471</f>
        <v>0</v>
      </c>
    </row>
    <row r="472" spans="1:6" hidden="1" x14ac:dyDescent="0.25">
      <c r="A472" s="9">
        <v>450</v>
      </c>
      <c r="B472" s="7" t="s">
        <v>451</v>
      </c>
      <c r="C472" s="7"/>
      <c r="D472" s="7"/>
      <c r="E472" s="4"/>
      <c r="F472" s="5">
        <f>+C472*E472</f>
        <v>0</v>
      </c>
    </row>
    <row r="473" spans="1:6" x14ac:dyDescent="0.25">
      <c r="A473" s="9">
        <v>451</v>
      </c>
      <c r="B473" s="7" t="s">
        <v>452</v>
      </c>
      <c r="C473" s="7">
        <v>1.6</v>
      </c>
      <c r="D473" s="7"/>
      <c r="E473" s="4">
        <v>94</v>
      </c>
      <c r="F473" s="5">
        <f>+C473*E473</f>
        <v>150.4</v>
      </c>
    </row>
    <row r="474" spans="1:6" x14ac:dyDescent="0.25">
      <c r="A474" s="9">
        <v>219</v>
      </c>
      <c r="B474" s="7" t="s">
        <v>453</v>
      </c>
      <c r="C474" s="7">
        <v>12</v>
      </c>
      <c r="D474" s="7"/>
      <c r="E474" s="4">
        <v>90</v>
      </c>
      <c r="F474" s="5">
        <f>+C474*E474</f>
        <v>1080</v>
      </c>
    </row>
    <row r="475" spans="1:6" x14ac:dyDescent="0.25">
      <c r="A475" s="9">
        <v>220</v>
      </c>
      <c r="B475" s="7" t="s">
        <v>454</v>
      </c>
      <c r="C475" s="7">
        <v>31.8</v>
      </c>
      <c r="D475" s="7"/>
      <c r="E475" s="4">
        <v>160</v>
      </c>
      <c r="F475" s="5">
        <f>+C475*E475</f>
        <v>5088</v>
      </c>
    </row>
    <row r="476" spans="1:6" x14ac:dyDescent="0.25">
      <c r="A476" s="9">
        <v>221</v>
      </c>
      <c r="B476" s="7" t="s">
        <v>456</v>
      </c>
      <c r="C476" s="7">
        <f>87+0.76</f>
        <v>87.76</v>
      </c>
      <c r="D476" s="7"/>
      <c r="E476" s="4">
        <v>170</v>
      </c>
      <c r="F476" s="5">
        <f>+C476*E476</f>
        <v>14919.2</v>
      </c>
    </row>
    <row r="477" spans="1:6" x14ac:dyDescent="0.25">
      <c r="A477" s="9">
        <v>222</v>
      </c>
      <c r="B477" s="7" t="s">
        <v>457</v>
      </c>
      <c r="C477" s="7">
        <f>396.4+91.2</f>
        <v>487.59999999999997</v>
      </c>
      <c r="D477" s="7"/>
      <c r="E477" s="4">
        <v>98</v>
      </c>
      <c r="F477" s="5">
        <f>+C477*E477</f>
        <v>47784.799999999996</v>
      </c>
    </row>
    <row r="478" spans="1:6" x14ac:dyDescent="0.25">
      <c r="A478" s="9">
        <v>457</v>
      </c>
      <c r="B478" s="7" t="s">
        <v>458</v>
      </c>
      <c r="C478" s="7">
        <f>39.4+15.6</f>
        <v>55</v>
      </c>
      <c r="D478" s="7"/>
      <c r="E478" s="4">
        <v>112</v>
      </c>
      <c r="F478" s="5">
        <f>+C478*E478</f>
        <v>6160</v>
      </c>
    </row>
    <row r="479" spans="1:6" hidden="1" x14ac:dyDescent="0.25">
      <c r="A479" s="9">
        <v>458</v>
      </c>
      <c r="B479" s="7" t="s">
        <v>459</v>
      </c>
      <c r="C479" s="7"/>
      <c r="D479" s="7"/>
      <c r="E479" s="4"/>
      <c r="F479" s="5">
        <f>+C479*E479</f>
        <v>0</v>
      </c>
    </row>
    <row r="480" spans="1:6" hidden="1" x14ac:dyDescent="0.25">
      <c r="A480" s="9">
        <v>297</v>
      </c>
      <c r="B480" s="7" t="s">
        <v>301</v>
      </c>
      <c r="C480" s="7"/>
      <c r="D480" s="7"/>
      <c r="E480" s="4"/>
      <c r="F480" s="5">
        <f>+C480*E480</f>
        <v>0</v>
      </c>
    </row>
    <row r="481" spans="1:6" hidden="1" x14ac:dyDescent="0.25">
      <c r="A481" s="9">
        <v>459</v>
      </c>
      <c r="B481" s="7" t="s">
        <v>148</v>
      </c>
      <c r="C481" s="7"/>
      <c r="D481" s="7"/>
      <c r="E481" s="4"/>
      <c r="F481" s="5">
        <f>+C481*E481</f>
        <v>0</v>
      </c>
    </row>
    <row r="482" spans="1:6" hidden="1" x14ac:dyDescent="0.25">
      <c r="A482" s="9">
        <v>467</v>
      </c>
      <c r="B482" s="7" t="s">
        <v>467</v>
      </c>
      <c r="C482" s="7"/>
      <c r="D482" s="7"/>
      <c r="E482" s="4"/>
      <c r="F482" s="5">
        <f>+C482*E482</f>
        <v>0</v>
      </c>
    </row>
    <row r="483" spans="1:6" x14ac:dyDescent="0.25">
      <c r="A483" s="9">
        <v>223</v>
      </c>
      <c r="B483" s="7" t="s">
        <v>303</v>
      </c>
      <c r="C483" s="7"/>
      <c r="D483" s="7">
        <v>17</v>
      </c>
      <c r="E483" s="4">
        <v>20</v>
      </c>
      <c r="F483" s="5">
        <f>+D483*E483</f>
        <v>340</v>
      </c>
    </row>
    <row r="484" spans="1:6" hidden="1" x14ac:dyDescent="0.25">
      <c r="A484" s="9">
        <v>466</v>
      </c>
      <c r="B484" s="7" t="s">
        <v>469</v>
      </c>
      <c r="C484" s="7"/>
      <c r="D484" s="7"/>
      <c r="E484" s="4"/>
      <c r="F484" s="5"/>
    </row>
    <row r="485" spans="1:6" x14ac:dyDescent="0.25">
      <c r="A485" s="9">
        <v>224</v>
      </c>
      <c r="B485" s="7" t="s">
        <v>460</v>
      </c>
      <c r="C485" s="7"/>
      <c r="D485" s="7">
        <f>22+60</f>
        <v>82</v>
      </c>
      <c r="E485" s="4">
        <v>24</v>
      </c>
      <c r="F485" s="5">
        <f>+D485*E485</f>
        <v>1968</v>
      </c>
    </row>
    <row r="486" spans="1:6" hidden="1" x14ac:dyDescent="0.25">
      <c r="A486" s="9">
        <v>469</v>
      </c>
      <c r="B486" s="7" t="s">
        <v>471</v>
      </c>
      <c r="C486" s="7"/>
      <c r="D486" s="7"/>
      <c r="E486" s="4"/>
      <c r="F486" s="5"/>
    </row>
    <row r="487" spans="1:6" hidden="1" x14ac:dyDescent="0.25">
      <c r="A487" s="9">
        <v>470</v>
      </c>
      <c r="B487" s="7" t="s">
        <v>472</v>
      </c>
      <c r="C487" s="7"/>
      <c r="D487" s="7"/>
      <c r="E487" s="4"/>
      <c r="F487" s="5">
        <f>+C487*E487</f>
        <v>0</v>
      </c>
    </row>
    <row r="488" spans="1:6" x14ac:dyDescent="0.25">
      <c r="A488" s="9">
        <v>225</v>
      </c>
      <c r="B488" s="7" t="s">
        <v>461</v>
      </c>
      <c r="C488" s="7"/>
      <c r="D488" s="7">
        <v>3</v>
      </c>
      <c r="E488" s="4">
        <v>22</v>
      </c>
      <c r="F488" s="5">
        <f>+D488*E488</f>
        <v>66</v>
      </c>
    </row>
    <row r="489" spans="1:6" x14ac:dyDescent="0.25">
      <c r="A489" s="9">
        <v>226</v>
      </c>
      <c r="B489" s="7" t="s">
        <v>462</v>
      </c>
      <c r="C489" s="7"/>
      <c r="D489" s="7">
        <v>30</v>
      </c>
      <c r="E489" s="4">
        <v>34</v>
      </c>
      <c r="F489" s="5">
        <f>+D489*E489</f>
        <v>1020</v>
      </c>
    </row>
    <row r="490" spans="1:6" x14ac:dyDescent="0.25">
      <c r="A490" s="9">
        <v>227</v>
      </c>
      <c r="B490" s="7" t="s">
        <v>463</v>
      </c>
      <c r="C490" s="7"/>
      <c r="D490" s="7">
        <v>1</v>
      </c>
      <c r="E490" s="4">
        <v>22</v>
      </c>
      <c r="F490" s="5">
        <f>+D490*E490</f>
        <v>22</v>
      </c>
    </row>
    <row r="491" spans="1:6" x14ac:dyDescent="0.25">
      <c r="A491" s="9">
        <v>228</v>
      </c>
      <c r="B491" s="7" t="s">
        <v>464</v>
      </c>
      <c r="C491" s="7"/>
      <c r="D491" s="7">
        <v>70</v>
      </c>
      <c r="E491" s="4">
        <v>76</v>
      </c>
      <c r="F491" s="5">
        <f>+D491*E491</f>
        <v>5320</v>
      </c>
    </row>
    <row r="492" spans="1:6" hidden="1" x14ac:dyDescent="0.25">
      <c r="A492" s="9">
        <v>229</v>
      </c>
      <c r="B492" s="7" t="s">
        <v>465</v>
      </c>
      <c r="C492" s="7"/>
      <c r="D492" s="7"/>
      <c r="E492" s="4"/>
      <c r="F492" s="5">
        <f>+C492*E492</f>
        <v>0</v>
      </c>
    </row>
    <row r="493" spans="1:6" x14ac:dyDescent="0.25">
      <c r="A493" s="9">
        <v>230</v>
      </c>
      <c r="B493" s="7" t="s">
        <v>466</v>
      </c>
      <c r="C493" s="7">
        <f>50.2</f>
        <v>50.2</v>
      </c>
      <c r="D493" s="7"/>
      <c r="E493" s="4">
        <v>74</v>
      </c>
      <c r="F493" s="5">
        <f>+C493*E493</f>
        <v>3714.8</v>
      </c>
    </row>
    <row r="494" spans="1:6" x14ac:dyDescent="0.25">
      <c r="A494" s="9">
        <v>231</v>
      </c>
      <c r="B494" s="7" t="s">
        <v>468</v>
      </c>
      <c r="C494" s="7">
        <f>36.6+67.6</f>
        <v>104.19999999999999</v>
      </c>
      <c r="D494" s="7"/>
      <c r="E494" s="4">
        <v>64</v>
      </c>
      <c r="F494" s="5">
        <f>+C494*E494</f>
        <v>6668.7999999999993</v>
      </c>
    </row>
    <row r="495" spans="1:6" x14ac:dyDescent="0.25">
      <c r="A495" s="9">
        <v>232</v>
      </c>
      <c r="B495" s="7" t="s">
        <v>470</v>
      </c>
      <c r="C495" s="7">
        <v>615.70000000000005</v>
      </c>
      <c r="D495" s="7"/>
      <c r="E495" s="4">
        <v>66</v>
      </c>
      <c r="F495" s="5">
        <f>+C495*E495</f>
        <v>40636.200000000004</v>
      </c>
    </row>
    <row r="496" spans="1:6" hidden="1" x14ac:dyDescent="0.25">
      <c r="A496" s="9">
        <v>233</v>
      </c>
      <c r="B496" s="7" t="s">
        <v>473</v>
      </c>
      <c r="C496" s="7"/>
      <c r="D496" s="7"/>
      <c r="E496" s="4"/>
      <c r="F496" s="5">
        <f>+D496*E496</f>
        <v>0</v>
      </c>
    </row>
    <row r="497" spans="1:6" x14ac:dyDescent="0.25">
      <c r="A497" s="9">
        <v>234</v>
      </c>
      <c r="B497" s="7" t="s">
        <v>474</v>
      </c>
      <c r="C497" s="7"/>
      <c r="D497" s="7">
        <v>1</v>
      </c>
      <c r="E497" s="4">
        <v>26</v>
      </c>
      <c r="F497" s="5">
        <f>+D497*E497</f>
        <v>26</v>
      </c>
    </row>
    <row r="498" spans="1:6" x14ac:dyDescent="0.25">
      <c r="A498" s="2">
        <v>452</v>
      </c>
      <c r="B498" s="7" t="s">
        <v>496</v>
      </c>
      <c r="C498" s="3">
        <v>0</v>
      </c>
      <c r="D498" s="3">
        <v>2</v>
      </c>
      <c r="E498" s="4">
        <v>50</v>
      </c>
      <c r="F498" s="5">
        <f>D498*E498</f>
        <v>100</v>
      </c>
    </row>
    <row r="499" spans="1:6" x14ac:dyDescent="0.25">
      <c r="B499" s="16"/>
      <c r="C499" s="17"/>
    </row>
    <row r="500" spans="1:6" x14ac:dyDescent="0.25">
      <c r="B500" s="16"/>
      <c r="C500" s="17"/>
    </row>
    <row r="501" spans="1:6" x14ac:dyDescent="0.25">
      <c r="B501" s="16"/>
      <c r="C501" s="17"/>
    </row>
    <row r="503" spans="1:6" s="11" customFormat="1" ht="21" x14ac:dyDescent="0.35">
      <c r="A503" s="31" t="s">
        <v>475</v>
      </c>
      <c r="B503" s="31"/>
      <c r="C503" s="32">
        <f>SUM(C4:C502)</f>
        <v>30270.975999999995</v>
      </c>
      <c r="D503" s="32"/>
      <c r="E503" s="29">
        <f>SUM(F6:F502)</f>
        <v>2284413.4249999989</v>
      </c>
      <c r="F503" s="29"/>
    </row>
    <row r="504" spans="1:6" ht="21" x14ac:dyDescent="0.35">
      <c r="A504" s="31"/>
      <c r="B504" s="31"/>
      <c r="C504" s="30" t="s">
        <v>497</v>
      </c>
      <c r="D504" s="30"/>
      <c r="E504" s="29"/>
      <c r="F504" s="29"/>
    </row>
  </sheetData>
  <autoFilter ref="A6:F497">
    <sortState ref="A7:F501">
      <sortCondition ref="B7:B501"/>
    </sortState>
  </autoFilter>
  <sortState ref="A6:F501">
    <sortCondition ref="A6"/>
  </sortState>
  <mergeCells count="7">
    <mergeCell ref="A1:F1"/>
    <mergeCell ref="A2:F2"/>
    <mergeCell ref="A3:F3"/>
    <mergeCell ref="E503:F504"/>
    <mergeCell ref="C503:D503"/>
    <mergeCell ref="C504:D504"/>
    <mergeCell ref="A503:B50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Capturas</dc:creator>
  <cp:lastModifiedBy>Capturas</cp:lastModifiedBy>
  <dcterms:created xsi:type="dcterms:W3CDTF">2022-01-02T22:35:56Z</dcterms:created>
  <dcterms:modified xsi:type="dcterms:W3CDTF">2022-01-03T18:12:13Z</dcterms:modified>
</cp:coreProperties>
</file>