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11  NOVIEMBRE 2021\"/>
    </mc:Choice>
  </mc:AlternateContent>
  <bookViews>
    <workbookView xWindow="8715" yWindow="1305" windowWidth="19275" windowHeight="13635" firstSheet="8" activeTab="9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CANALES   J U L I O   2021   " sheetId="7" r:id="rId7"/>
    <sheet name="CANALES    AGOSTO   2021" sheetId="8" r:id="rId8"/>
    <sheet name="CANALES  SEPTIEMBRE  2021     " sheetId="9" r:id="rId9"/>
    <sheet name="CANALES  OCTUBRE      2 0 2 1  " sheetId="10" r:id="rId10"/>
    <sheet name="Hoja2" sheetId="11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5" i="10" l="1"/>
  <c r="N66" i="10"/>
  <c r="N67" i="10"/>
  <c r="N68" i="10"/>
  <c r="J65" i="10"/>
  <c r="J66" i="10"/>
  <c r="J67" i="10"/>
  <c r="J68" i="10"/>
  <c r="J69" i="10"/>
  <c r="I8" i="10"/>
  <c r="N67" i="9" l="1"/>
  <c r="J67" i="9"/>
  <c r="J68" i="9"/>
  <c r="J69" i="9"/>
  <c r="F67" i="9"/>
  <c r="N66" i="9"/>
  <c r="J66" i="9"/>
  <c r="F65" i="9"/>
  <c r="N54" i="10"/>
  <c r="J54" i="10"/>
  <c r="N15" i="10" l="1"/>
  <c r="J15" i="10"/>
  <c r="J16" i="10"/>
  <c r="E15" i="10"/>
  <c r="I4" i="10" l="1"/>
  <c r="I30" i="9"/>
  <c r="N81" i="9"/>
  <c r="J81" i="9"/>
  <c r="N80" i="9"/>
  <c r="J80" i="9"/>
  <c r="I24" i="9" l="1"/>
  <c r="N63" i="9" l="1"/>
  <c r="J63" i="9"/>
  <c r="N61" i="9"/>
  <c r="J61" i="9"/>
  <c r="F61" i="9"/>
  <c r="N60" i="9"/>
  <c r="J60" i="9"/>
  <c r="J59" i="9"/>
  <c r="N59" i="9"/>
  <c r="F59" i="9"/>
  <c r="N58" i="9"/>
  <c r="J58" i="9"/>
  <c r="N57" i="9"/>
  <c r="J57" i="9"/>
  <c r="X32" i="9"/>
  <c r="E5" i="10" l="1"/>
  <c r="E6" i="10"/>
  <c r="E7" i="10"/>
  <c r="E8" i="10"/>
  <c r="E9" i="10"/>
  <c r="E10" i="10"/>
  <c r="E11" i="10"/>
  <c r="E12" i="10"/>
  <c r="E13" i="10"/>
  <c r="E14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4" i="10"/>
  <c r="V255" i="10"/>
  <c r="S255" i="10"/>
  <c r="Q255" i="10"/>
  <c r="L255" i="10"/>
  <c r="N254" i="10"/>
  <c r="N253" i="10"/>
  <c r="N252" i="10"/>
  <c r="N250" i="10"/>
  <c r="J250" i="10"/>
  <c r="N249" i="10"/>
  <c r="J249" i="10"/>
  <c r="N248" i="10"/>
  <c r="J248" i="10"/>
  <c r="N247" i="10"/>
  <c r="J247" i="10"/>
  <c r="N246" i="10"/>
  <c r="J246" i="10"/>
  <c r="N245" i="10"/>
  <c r="J245" i="10"/>
  <c r="N244" i="10"/>
  <c r="J244" i="10"/>
  <c r="N243" i="10"/>
  <c r="J243" i="10"/>
  <c r="N242" i="10"/>
  <c r="J242" i="10"/>
  <c r="N241" i="10"/>
  <c r="J241" i="10"/>
  <c r="N240" i="10"/>
  <c r="J240" i="10"/>
  <c r="N239" i="10"/>
  <c r="J239" i="10"/>
  <c r="N238" i="10"/>
  <c r="J238" i="10"/>
  <c r="N237" i="10"/>
  <c r="J237" i="10"/>
  <c r="N236" i="10"/>
  <c r="J236" i="10"/>
  <c r="N235" i="10"/>
  <c r="J235" i="10"/>
  <c r="N234" i="10"/>
  <c r="J234" i="10"/>
  <c r="N233" i="10"/>
  <c r="J233" i="10"/>
  <c r="N232" i="10"/>
  <c r="J232" i="10"/>
  <c r="N231" i="10"/>
  <c r="J231" i="10"/>
  <c r="N230" i="10"/>
  <c r="J230" i="10"/>
  <c r="N229" i="10"/>
  <c r="J229" i="10"/>
  <c r="N228" i="10"/>
  <c r="J228" i="10"/>
  <c r="N227" i="10"/>
  <c r="J227" i="10"/>
  <c r="N226" i="10"/>
  <c r="J226" i="10"/>
  <c r="N225" i="10"/>
  <c r="J225" i="10"/>
  <c r="N224" i="10"/>
  <c r="J224" i="10"/>
  <c r="N223" i="10"/>
  <c r="J223" i="10"/>
  <c r="N222" i="10"/>
  <c r="J222" i="10"/>
  <c r="N221" i="10"/>
  <c r="J221" i="10"/>
  <c r="N220" i="10"/>
  <c r="J220" i="10"/>
  <c r="N219" i="10"/>
  <c r="J219" i="10"/>
  <c r="N218" i="10"/>
  <c r="J218" i="10"/>
  <c r="N217" i="10"/>
  <c r="J217" i="10"/>
  <c r="N216" i="10"/>
  <c r="J216" i="10"/>
  <c r="N215" i="10"/>
  <c r="J215" i="10"/>
  <c r="N214" i="10"/>
  <c r="J214" i="10"/>
  <c r="N213" i="10"/>
  <c r="J213" i="10"/>
  <c r="N212" i="10"/>
  <c r="J212" i="10"/>
  <c r="N211" i="10"/>
  <c r="J211" i="10"/>
  <c r="N210" i="10"/>
  <c r="J210" i="10"/>
  <c r="N209" i="10"/>
  <c r="J209" i="10"/>
  <c r="N208" i="10"/>
  <c r="J208" i="10"/>
  <c r="N207" i="10"/>
  <c r="J207" i="10"/>
  <c r="N206" i="10"/>
  <c r="J206" i="10"/>
  <c r="N205" i="10"/>
  <c r="J205" i="10"/>
  <c r="N204" i="10"/>
  <c r="J204" i="10"/>
  <c r="N203" i="10"/>
  <c r="J203" i="10"/>
  <c r="N202" i="10"/>
  <c r="J202" i="10"/>
  <c r="N201" i="10"/>
  <c r="J201" i="10"/>
  <c r="N200" i="10"/>
  <c r="J200" i="10"/>
  <c r="N199" i="10"/>
  <c r="J199" i="10"/>
  <c r="N198" i="10"/>
  <c r="J198" i="10"/>
  <c r="N197" i="10"/>
  <c r="J197" i="10"/>
  <c r="N196" i="10"/>
  <c r="J196" i="10"/>
  <c r="N195" i="10"/>
  <c r="J195" i="10"/>
  <c r="N194" i="10"/>
  <c r="J194" i="10"/>
  <c r="N193" i="10"/>
  <c r="J193" i="10"/>
  <c r="N192" i="10"/>
  <c r="J192" i="10"/>
  <c r="N191" i="10"/>
  <c r="J191" i="10"/>
  <c r="N190" i="10"/>
  <c r="J190" i="10"/>
  <c r="N189" i="10"/>
  <c r="J189" i="10"/>
  <c r="N188" i="10"/>
  <c r="J188" i="10"/>
  <c r="N187" i="10"/>
  <c r="J187" i="10"/>
  <c r="N186" i="10"/>
  <c r="J186" i="10"/>
  <c r="N185" i="10"/>
  <c r="J185" i="10"/>
  <c r="N184" i="10"/>
  <c r="J184" i="10"/>
  <c r="N183" i="10"/>
  <c r="J183" i="10"/>
  <c r="N182" i="10"/>
  <c r="J182" i="10"/>
  <c r="N181" i="10"/>
  <c r="J181" i="10"/>
  <c r="N180" i="10"/>
  <c r="J180" i="10"/>
  <c r="N179" i="10"/>
  <c r="J179" i="10"/>
  <c r="N178" i="10"/>
  <c r="J178" i="10"/>
  <c r="N177" i="10"/>
  <c r="J177" i="10"/>
  <c r="N176" i="10"/>
  <c r="J176" i="10"/>
  <c r="N175" i="10"/>
  <c r="J175" i="10"/>
  <c r="N174" i="10"/>
  <c r="J174" i="10"/>
  <c r="N173" i="10"/>
  <c r="J173" i="10"/>
  <c r="N172" i="10"/>
  <c r="J172" i="10"/>
  <c r="N171" i="10"/>
  <c r="J171" i="10"/>
  <c r="N170" i="10"/>
  <c r="J170" i="10"/>
  <c r="N169" i="10"/>
  <c r="J169" i="10"/>
  <c r="N168" i="10"/>
  <c r="J168" i="10"/>
  <c r="N167" i="10"/>
  <c r="J167" i="10"/>
  <c r="N166" i="10"/>
  <c r="J166" i="10"/>
  <c r="N165" i="10"/>
  <c r="J165" i="10"/>
  <c r="N164" i="10"/>
  <c r="J164" i="10"/>
  <c r="N163" i="10"/>
  <c r="J163" i="10"/>
  <c r="N162" i="10"/>
  <c r="J162" i="10"/>
  <c r="N161" i="10"/>
  <c r="J161" i="10"/>
  <c r="N160" i="10"/>
  <c r="J160" i="10"/>
  <c r="N159" i="10"/>
  <c r="J159" i="10"/>
  <c r="N158" i="10"/>
  <c r="J158" i="10"/>
  <c r="N157" i="10"/>
  <c r="J157" i="10"/>
  <c r="N156" i="10"/>
  <c r="J156" i="10"/>
  <c r="N155" i="10"/>
  <c r="J155" i="10"/>
  <c r="N154" i="10"/>
  <c r="J154" i="10"/>
  <c r="N153" i="10"/>
  <c r="J153" i="10"/>
  <c r="N152" i="10"/>
  <c r="J152" i="10"/>
  <c r="N151" i="10"/>
  <c r="J151" i="10"/>
  <c r="N150" i="10"/>
  <c r="J150" i="10"/>
  <c r="N149" i="10"/>
  <c r="J149" i="10"/>
  <c r="N148" i="10"/>
  <c r="J148" i="10"/>
  <c r="N147" i="10"/>
  <c r="J147" i="10"/>
  <c r="N146" i="10"/>
  <c r="J146" i="10"/>
  <c r="N145" i="10"/>
  <c r="J145" i="10"/>
  <c r="N144" i="10"/>
  <c r="J144" i="10"/>
  <c r="N143" i="10"/>
  <c r="J143" i="10"/>
  <c r="N142" i="10"/>
  <c r="J142" i="10"/>
  <c r="N141" i="10"/>
  <c r="J141" i="10"/>
  <c r="N140" i="10"/>
  <c r="J140" i="10"/>
  <c r="N139" i="10"/>
  <c r="J139" i="10"/>
  <c r="N138" i="10"/>
  <c r="J138" i="10"/>
  <c r="N137" i="10"/>
  <c r="J137" i="10"/>
  <c r="N136" i="10"/>
  <c r="J136" i="10"/>
  <c r="N135" i="10"/>
  <c r="J135" i="10"/>
  <c r="N134" i="10"/>
  <c r="J134" i="10"/>
  <c r="N133" i="10"/>
  <c r="J133" i="10"/>
  <c r="N132" i="10"/>
  <c r="J132" i="10"/>
  <c r="N131" i="10"/>
  <c r="J131" i="10"/>
  <c r="N130" i="10"/>
  <c r="J130" i="10"/>
  <c r="N129" i="10"/>
  <c r="J129" i="10"/>
  <c r="N128" i="10"/>
  <c r="J128" i="10"/>
  <c r="N127" i="10"/>
  <c r="J127" i="10"/>
  <c r="N126" i="10"/>
  <c r="J126" i="10"/>
  <c r="N125" i="10"/>
  <c r="J125" i="10"/>
  <c r="N124" i="10"/>
  <c r="J124" i="10"/>
  <c r="N123" i="10"/>
  <c r="J123" i="10"/>
  <c r="N122" i="10"/>
  <c r="J122" i="10"/>
  <c r="N121" i="10"/>
  <c r="J121" i="10"/>
  <c r="N120" i="10"/>
  <c r="J120" i="10"/>
  <c r="N119" i="10"/>
  <c r="J119" i="10"/>
  <c r="N118" i="10"/>
  <c r="J118" i="10"/>
  <c r="N117" i="10"/>
  <c r="J117" i="10"/>
  <c r="N116" i="10"/>
  <c r="J116" i="10"/>
  <c r="N115" i="10"/>
  <c r="J115" i="10"/>
  <c r="N114" i="10"/>
  <c r="J114" i="10"/>
  <c r="N113" i="10"/>
  <c r="J113" i="10"/>
  <c r="N112" i="10"/>
  <c r="J112" i="10"/>
  <c r="N111" i="10"/>
  <c r="J111" i="10"/>
  <c r="N110" i="10"/>
  <c r="J110" i="10"/>
  <c r="N109" i="10"/>
  <c r="J109" i="10"/>
  <c r="N108" i="10"/>
  <c r="J108" i="10"/>
  <c r="N107" i="10"/>
  <c r="J107" i="10"/>
  <c r="N106" i="10"/>
  <c r="J106" i="10"/>
  <c r="N105" i="10"/>
  <c r="J105" i="10"/>
  <c r="N104" i="10"/>
  <c r="J104" i="10"/>
  <c r="N103" i="10"/>
  <c r="J103" i="10"/>
  <c r="N102" i="10"/>
  <c r="J102" i="10"/>
  <c r="N101" i="10"/>
  <c r="J101" i="10"/>
  <c r="N100" i="10"/>
  <c r="J100" i="10"/>
  <c r="N99" i="10"/>
  <c r="J99" i="10"/>
  <c r="N98" i="10"/>
  <c r="J98" i="10"/>
  <c r="N97" i="10"/>
  <c r="J97" i="10"/>
  <c r="N96" i="10"/>
  <c r="J96" i="10"/>
  <c r="N95" i="10"/>
  <c r="J95" i="10"/>
  <c r="N94" i="10"/>
  <c r="J94" i="10"/>
  <c r="N93" i="10"/>
  <c r="J93" i="10"/>
  <c r="N92" i="10"/>
  <c r="J92" i="10"/>
  <c r="N91" i="10"/>
  <c r="J91" i="10"/>
  <c r="N90" i="10"/>
  <c r="J90" i="10"/>
  <c r="N89" i="10"/>
  <c r="J89" i="10"/>
  <c r="N88" i="10"/>
  <c r="J88" i="10"/>
  <c r="N87" i="10"/>
  <c r="J87" i="10"/>
  <c r="N86" i="10"/>
  <c r="J86" i="10"/>
  <c r="N85" i="10"/>
  <c r="J85" i="10"/>
  <c r="N84" i="10"/>
  <c r="J84" i="10"/>
  <c r="N83" i="10"/>
  <c r="J83" i="10"/>
  <c r="N82" i="10"/>
  <c r="J82" i="10"/>
  <c r="N81" i="10"/>
  <c r="J81" i="10"/>
  <c r="N80" i="10"/>
  <c r="J80" i="10"/>
  <c r="N79" i="10"/>
  <c r="J79" i="10"/>
  <c r="N78" i="10"/>
  <c r="J78" i="10"/>
  <c r="N77" i="10"/>
  <c r="J77" i="10"/>
  <c r="N76" i="10"/>
  <c r="J76" i="10"/>
  <c r="N75" i="10"/>
  <c r="J75" i="10"/>
  <c r="N74" i="10"/>
  <c r="J74" i="10"/>
  <c r="N73" i="10"/>
  <c r="J73" i="10"/>
  <c r="N72" i="10"/>
  <c r="J72" i="10"/>
  <c r="N71" i="10"/>
  <c r="J71" i="10"/>
  <c r="N70" i="10"/>
  <c r="J70" i="10"/>
  <c r="N69" i="10"/>
  <c r="N64" i="10"/>
  <c r="J64" i="10"/>
  <c r="N63" i="10"/>
  <c r="J63" i="10"/>
  <c r="N62" i="10"/>
  <c r="J62" i="10"/>
  <c r="N61" i="10"/>
  <c r="J61" i="10"/>
  <c r="N60" i="10"/>
  <c r="J60" i="10"/>
  <c r="N59" i="10"/>
  <c r="J59" i="10"/>
  <c r="N58" i="10"/>
  <c r="J58" i="10"/>
  <c r="N57" i="10"/>
  <c r="J57" i="10"/>
  <c r="N56" i="10"/>
  <c r="J56" i="10"/>
  <c r="N55" i="10"/>
  <c r="J55" i="10"/>
  <c r="N53" i="10"/>
  <c r="J53" i="10"/>
  <c r="N52" i="10"/>
  <c r="J52" i="10"/>
  <c r="N51" i="10"/>
  <c r="J51" i="10"/>
  <c r="N50" i="10"/>
  <c r="J50" i="10"/>
  <c r="N49" i="10"/>
  <c r="J49" i="10"/>
  <c r="N48" i="10"/>
  <c r="J48" i="10"/>
  <c r="N47" i="10"/>
  <c r="J47" i="10"/>
  <c r="E47" i="10"/>
  <c r="N46" i="10"/>
  <c r="J46" i="10"/>
  <c r="E46" i="10"/>
  <c r="N45" i="10"/>
  <c r="J45" i="10"/>
  <c r="E45" i="10"/>
  <c r="N44" i="10"/>
  <c r="J44" i="10"/>
  <c r="E44" i="10"/>
  <c r="N43" i="10"/>
  <c r="J43" i="10"/>
  <c r="E43" i="10"/>
  <c r="N42" i="10"/>
  <c r="J42" i="10"/>
  <c r="E42" i="10"/>
  <c r="N41" i="10"/>
  <c r="J41" i="10"/>
  <c r="E41" i="10"/>
  <c r="N40" i="10"/>
  <c r="J40" i="10"/>
  <c r="E40" i="10"/>
  <c r="N39" i="10"/>
  <c r="J39" i="10"/>
  <c r="E39" i="10"/>
  <c r="N38" i="10"/>
  <c r="J38" i="10"/>
  <c r="E38" i="10"/>
  <c r="N37" i="10"/>
  <c r="J37" i="10"/>
  <c r="E37" i="10"/>
  <c r="N36" i="10"/>
  <c r="J36" i="10"/>
  <c r="E36" i="10"/>
  <c r="N35" i="10"/>
  <c r="J35" i="10"/>
  <c r="E35" i="10"/>
  <c r="N34" i="10"/>
  <c r="J34" i="10"/>
  <c r="E34" i="10"/>
  <c r="N33" i="10"/>
  <c r="J33" i="10"/>
  <c r="E33" i="10"/>
  <c r="N32" i="10"/>
  <c r="J32" i="10"/>
  <c r="E32" i="10"/>
  <c r="N31" i="10"/>
  <c r="J31" i="10"/>
  <c r="N30" i="10"/>
  <c r="J30" i="10"/>
  <c r="N29" i="10"/>
  <c r="J29" i="10"/>
  <c r="N28" i="10"/>
  <c r="J28" i="10"/>
  <c r="N27" i="10"/>
  <c r="J27" i="10"/>
  <c r="N26" i="10"/>
  <c r="J26" i="10"/>
  <c r="N25" i="10"/>
  <c r="J25" i="10"/>
  <c r="N24" i="10"/>
  <c r="J24" i="10"/>
  <c r="N23" i="10"/>
  <c r="J23" i="10"/>
  <c r="N22" i="10"/>
  <c r="J22" i="10"/>
  <c r="N21" i="10"/>
  <c r="J21" i="10"/>
  <c r="N20" i="10"/>
  <c r="N19" i="10"/>
  <c r="J19" i="10"/>
  <c r="N18" i="10"/>
  <c r="N17" i="10"/>
  <c r="N16" i="10"/>
  <c r="N14" i="10"/>
  <c r="J14" i="10"/>
  <c r="N13" i="10"/>
  <c r="J13" i="10"/>
  <c r="N12" i="10"/>
  <c r="J12" i="10"/>
  <c r="N11" i="10"/>
  <c r="J11" i="10"/>
  <c r="N10" i="10"/>
  <c r="J10" i="10"/>
  <c r="N9" i="10"/>
  <c r="J9" i="10"/>
  <c r="N8" i="10"/>
  <c r="J8" i="10"/>
  <c r="N7" i="10"/>
  <c r="J7" i="10"/>
  <c r="N6" i="10"/>
  <c r="I251" i="10"/>
  <c r="N251" i="10" s="1"/>
  <c r="N4" i="10"/>
  <c r="J4" i="10"/>
  <c r="J5" i="10" l="1"/>
  <c r="J6" i="10"/>
  <c r="J20" i="10"/>
  <c r="N5" i="10"/>
  <c r="N255" i="10" s="1"/>
  <c r="N258" i="10" s="1"/>
  <c r="J17" i="10"/>
  <c r="J18" i="10"/>
  <c r="I19" i="9"/>
  <c r="I16" i="9" l="1"/>
  <c r="I17" i="9"/>
  <c r="E28" i="9" l="1"/>
  <c r="E27" i="9"/>
  <c r="E26" i="9"/>
  <c r="E25" i="9"/>
  <c r="E24" i="9"/>
  <c r="I10" i="9" l="1"/>
  <c r="I8" i="9" l="1"/>
  <c r="N56" i="9"/>
  <c r="J56" i="9"/>
  <c r="E23" i="9" l="1"/>
  <c r="I6" i="9" l="1"/>
  <c r="I5" i="9"/>
  <c r="N82" i="8"/>
  <c r="J82" i="8"/>
  <c r="J80" i="8"/>
  <c r="N80" i="8"/>
  <c r="N53" i="9"/>
  <c r="J53" i="9"/>
  <c r="J54" i="9"/>
  <c r="N62" i="9"/>
  <c r="J62" i="9"/>
  <c r="N65" i="8"/>
  <c r="J65" i="8"/>
  <c r="N64" i="8"/>
  <c r="J64" i="8"/>
  <c r="N66" i="8"/>
  <c r="J66" i="8"/>
  <c r="F53" i="9"/>
  <c r="N72" i="8"/>
  <c r="J72" i="8"/>
  <c r="N71" i="8"/>
  <c r="J71" i="8"/>
  <c r="N70" i="8"/>
  <c r="J70" i="8"/>
  <c r="N69" i="8"/>
  <c r="J69" i="8"/>
  <c r="F69" i="8"/>
  <c r="N68" i="8"/>
  <c r="J68" i="8"/>
  <c r="J73" i="8"/>
  <c r="F68" i="8"/>
  <c r="N67" i="8"/>
  <c r="J67" i="8"/>
  <c r="N70" i="9"/>
  <c r="J70" i="9"/>
  <c r="N21" i="8"/>
  <c r="N22" i="8"/>
  <c r="N23" i="8"/>
  <c r="N24" i="8"/>
  <c r="J21" i="8"/>
  <c r="J22" i="8"/>
  <c r="J23" i="8"/>
  <c r="I20" i="8" l="1"/>
  <c r="N63" i="8" l="1"/>
  <c r="J63" i="8"/>
  <c r="N62" i="8"/>
  <c r="J62" i="8"/>
  <c r="F62" i="8"/>
  <c r="N61" i="8"/>
  <c r="J61" i="8"/>
  <c r="N56" i="8" l="1"/>
  <c r="J56" i="8"/>
  <c r="J57" i="8"/>
  <c r="J58" i="8"/>
  <c r="X24" i="8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4" i="9"/>
  <c r="V262" i="9"/>
  <c r="S262" i="9"/>
  <c r="Q262" i="9"/>
  <c r="L262" i="9"/>
  <c r="N261" i="9"/>
  <c r="N260" i="9"/>
  <c r="N259" i="9"/>
  <c r="N257" i="9"/>
  <c r="J257" i="9"/>
  <c r="N256" i="9"/>
  <c r="J256" i="9"/>
  <c r="N255" i="9"/>
  <c r="J255" i="9"/>
  <c r="N254" i="9"/>
  <c r="J254" i="9"/>
  <c r="N253" i="9"/>
  <c r="J253" i="9"/>
  <c r="N252" i="9"/>
  <c r="J252" i="9"/>
  <c r="N251" i="9"/>
  <c r="J251" i="9"/>
  <c r="N250" i="9"/>
  <c r="J250" i="9"/>
  <c r="N249" i="9"/>
  <c r="J249" i="9"/>
  <c r="N248" i="9"/>
  <c r="J248" i="9"/>
  <c r="N247" i="9"/>
  <c r="J247" i="9"/>
  <c r="N246" i="9"/>
  <c r="J246" i="9"/>
  <c r="N245" i="9"/>
  <c r="J245" i="9"/>
  <c r="N244" i="9"/>
  <c r="J244" i="9"/>
  <c r="N243" i="9"/>
  <c r="J243" i="9"/>
  <c r="N242" i="9"/>
  <c r="J242" i="9"/>
  <c r="N241" i="9"/>
  <c r="J241" i="9"/>
  <c r="N240" i="9"/>
  <c r="J240" i="9"/>
  <c r="N239" i="9"/>
  <c r="J239" i="9"/>
  <c r="N238" i="9"/>
  <c r="J238" i="9"/>
  <c r="N237" i="9"/>
  <c r="J237" i="9"/>
  <c r="N236" i="9"/>
  <c r="J236" i="9"/>
  <c r="N235" i="9"/>
  <c r="J235" i="9"/>
  <c r="N234" i="9"/>
  <c r="J234" i="9"/>
  <c r="N233" i="9"/>
  <c r="J233" i="9"/>
  <c r="N232" i="9"/>
  <c r="J232" i="9"/>
  <c r="N231" i="9"/>
  <c r="J231" i="9"/>
  <c r="N230" i="9"/>
  <c r="J230" i="9"/>
  <c r="N229" i="9"/>
  <c r="J229" i="9"/>
  <c r="N228" i="9"/>
  <c r="J228" i="9"/>
  <c r="N227" i="9"/>
  <c r="J227" i="9"/>
  <c r="N226" i="9"/>
  <c r="J226" i="9"/>
  <c r="N225" i="9"/>
  <c r="J225" i="9"/>
  <c r="N224" i="9"/>
  <c r="J224" i="9"/>
  <c r="N223" i="9"/>
  <c r="J223" i="9"/>
  <c r="N222" i="9"/>
  <c r="J222" i="9"/>
  <c r="N221" i="9"/>
  <c r="J221" i="9"/>
  <c r="N220" i="9"/>
  <c r="J220" i="9"/>
  <c r="N219" i="9"/>
  <c r="J219" i="9"/>
  <c r="N218" i="9"/>
  <c r="J218" i="9"/>
  <c r="N217" i="9"/>
  <c r="J217" i="9"/>
  <c r="N216" i="9"/>
  <c r="J216" i="9"/>
  <c r="N215" i="9"/>
  <c r="J215" i="9"/>
  <c r="N214" i="9"/>
  <c r="J214" i="9"/>
  <c r="N213" i="9"/>
  <c r="J213" i="9"/>
  <c r="N212" i="9"/>
  <c r="J212" i="9"/>
  <c r="N211" i="9"/>
  <c r="J211" i="9"/>
  <c r="N210" i="9"/>
  <c r="J210" i="9"/>
  <c r="N209" i="9"/>
  <c r="J209" i="9"/>
  <c r="N208" i="9"/>
  <c r="J208" i="9"/>
  <c r="N207" i="9"/>
  <c r="J207" i="9"/>
  <c r="N206" i="9"/>
  <c r="J206" i="9"/>
  <c r="N205" i="9"/>
  <c r="J205" i="9"/>
  <c r="N204" i="9"/>
  <c r="J204" i="9"/>
  <c r="N203" i="9"/>
  <c r="J203" i="9"/>
  <c r="N202" i="9"/>
  <c r="J202" i="9"/>
  <c r="N201" i="9"/>
  <c r="J201" i="9"/>
  <c r="N200" i="9"/>
  <c r="J200" i="9"/>
  <c r="N199" i="9"/>
  <c r="J199" i="9"/>
  <c r="N198" i="9"/>
  <c r="J198" i="9"/>
  <c r="N197" i="9"/>
  <c r="J197" i="9"/>
  <c r="N196" i="9"/>
  <c r="J196" i="9"/>
  <c r="N195" i="9"/>
  <c r="J195" i="9"/>
  <c r="N194" i="9"/>
  <c r="J194" i="9"/>
  <c r="N193" i="9"/>
  <c r="J193" i="9"/>
  <c r="N192" i="9"/>
  <c r="J192" i="9"/>
  <c r="N191" i="9"/>
  <c r="J191" i="9"/>
  <c r="N190" i="9"/>
  <c r="J190" i="9"/>
  <c r="N189" i="9"/>
  <c r="J189" i="9"/>
  <c r="N188" i="9"/>
  <c r="J188" i="9"/>
  <c r="N187" i="9"/>
  <c r="J187" i="9"/>
  <c r="N186" i="9"/>
  <c r="J186" i="9"/>
  <c r="N185" i="9"/>
  <c r="J185" i="9"/>
  <c r="N184" i="9"/>
  <c r="J184" i="9"/>
  <c r="N183" i="9"/>
  <c r="J183" i="9"/>
  <c r="N182" i="9"/>
  <c r="J182" i="9"/>
  <c r="N181" i="9"/>
  <c r="J181" i="9"/>
  <c r="N180" i="9"/>
  <c r="J180" i="9"/>
  <c r="N179" i="9"/>
  <c r="J179" i="9"/>
  <c r="N178" i="9"/>
  <c r="J178" i="9"/>
  <c r="N177" i="9"/>
  <c r="J177" i="9"/>
  <c r="N176" i="9"/>
  <c r="J176" i="9"/>
  <c r="N175" i="9"/>
  <c r="J175" i="9"/>
  <c r="N174" i="9"/>
  <c r="J174" i="9"/>
  <c r="N173" i="9"/>
  <c r="J173" i="9"/>
  <c r="N172" i="9"/>
  <c r="J172" i="9"/>
  <c r="N171" i="9"/>
  <c r="J171" i="9"/>
  <c r="N170" i="9"/>
  <c r="J170" i="9"/>
  <c r="N169" i="9"/>
  <c r="J169" i="9"/>
  <c r="N168" i="9"/>
  <c r="J168" i="9"/>
  <c r="N167" i="9"/>
  <c r="J167" i="9"/>
  <c r="N166" i="9"/>
  <c r="J166" i="9"/>
  <c r="N165" i="9"/>
  <c r="J165" i="9"/>
  <c r="N164" i="9"/>
  <c r="J164" i="9"/>
  <c r="N163" i="9"/>
  <c r="J163" i="9"/>
  <c r="N162" i="9"/>
  <c r="J162" i="9"/>
  <c r="N161" i="9"/>
  <c r="J161" i="9"/>
  <c r="N160" i="9"/>
  <c r="J160" i="9"/>
  <c r="N159" i="9"/>
  <c r="J159" i="9"/>
  <c r="N158" i="9"/>
  <c r="J158" i="9"/>
  <c r="N157" i="9"/>
  <c r="J157" i="9"/>
  <c r="N156" i="9"/>
  <c r="J156" i="9"/>
  <c r="N155" i="9"/>
  <c r="J155" i="9"/>
  <c r="N154" i="9"/>
  <c r="J154" i="9"/>
  <c r="N153" i="9"/>
  <c r="J153" i="9"/>
  <c r="N152" i="9"/>
  <c r="J152" i="9"/>
  <c r="N151" i="9"/>
  <c r="J151" i="9"/>
  <c r="N150" i="9"/>
  <c r="J150" i="9"/>
  <c r="N149" i="9"/>
  <c r="J149" i="9"/>
  <c r="N148" i="9"/>
  <c r="J148" i="9"/>
  <c r="N147" i="9"/>
  <c r="J147" i="9"/>
  <c r="N146" i="9"/>
  <c r="J146" i="9"/>
  <c r="N145" i="9"/>
  <c r="J145" i="9"/>
  <c r="N144" i="9"/>
  <c r="J144" i="9"/>
  <c r="N143" i="9"/>
  <c r="J143" i="9"/>
  <c r="N142" i="9"/>
  <c r="J142" i="9"/>
  <c r="N141" i="9"/>
  <c r="J141" i="9"/>
  <c r="N140" i="9"/>
  <c r="J140" i="9"/>
  <c r="N139" i="9"/>
  <c r="J139" i="9"/>
  <c r="N138" i="9"/>
  <c r="J138" i="9"/>
  <c r="N137" i="9"/>
  <c r="J137" i="9"/>
  <c r="N136" i="9"/>
  <c r="J136" i="9"/>
  <c r="N135" i="9"/>
  <c r="J135" i="9"/>
  <c r="N134" i="9"/>
  <c r="J134" i="9"/>
  <c r="N133" i="9"/>
  <c r="J133" i="9"/>
  <c r="N132" i="9"/>
  <c r="J132" i="9"/>
  <c r="N131" i="9"/>
  <c r="J131" i="9"/>
  <c r="N130" i="9"/>
  <c r="J130" i="9"/>
  <c r="N129" i="9"/>
  <c r="J129" i="9"/>
  <c r="N128" i="9"/>
  <c r="J128" i="9"/>
  <c r="N127" i="9"/>
  <c r="J127" i="9"/>
  <c r="N126" i="9"/>
  <c r="J126" i="9"/>
  <c r="N125" i="9"/>
  <c r="J125" i="9"/>
  <c r="N124" i="9"/>
  <c r="J124" i="9"/>
  <c r="N123" i="9"/>
  <c r="J123" i="9"/>
  <c r="N122" i="9"/>
  <c r="J122" i="9"/>
  <c r="N121" i="9"/>
  <c r="J121" i="9"/>
  <c r="N120" i="9"/>
  <c r="J120" i="9"/>
  <c r="N119" i="9"/>
  <c r="J119" i="9"/>
  <c r="N118" i="9"/>
  <c r="J118" i="9"/>
  <c r="N117" i="9"/>
  <c r="J117" i="9"/>
  <c r="N116" i="9"/>
  <c r="J116" i="9"/>
  <c r="N115" i="9"/>
  <c r="J115" i="9"/>
  <c r="N114" i="9"/>
  <c r="J114" i="9"/>
  <c r="N113" i="9"/>
  <c r="J113" i="9"/>
  <c r="N112" i="9"/>
  <c r="J112" i="9"/>
  <c r="N111" i="9"/>
  <c r="J111" i="9"/>
  <c r="N110" i="9"/>
  <c r="J110" i="9"/>
  <c r="N109" i="9"/>
  <c r="J109" i="9"/>
  <c r="N108" i="9"/>
  <c r="J108" i="9"/>
  <c r="N107" i="9"/>
  <c r="J107" i="9"/>
  <c r="N106" i="9"/>
  <c r="J106" i="9"/>
  <c r="N105" i="9"/>
  <c r="J105" i="9"/>
  <c r="N104" i="9"/>
  <c r="J104" i="9"/>
  <c r="N103" i="9"/>
  <c r="J103" i="9"/>
  <c r="N102" i="9"/>
  <c r="J102" i="9"/>
  <c r="N101" i="9"/>
  <c r="J101" i="9"/>
  <c r="N100" i="9"/>
  <c r="J100" i="9"/>
  <c r="N99" i="9"/>
  <c r="J99" i="9"/>
  <c r="N98" i="9"/>
  <c r="J98" i="9"/>
  <c r="N97" i="9"/>
  <c r="J97" i="9"/>
  <c r="N96" i="9"/>
  <c r="J96" i="9"/>
  <c r="N95" i="9"/>
  <c r="J95" i="9"/>
  <c r="N94" i="9"/>
  <c r="J94" i="9"/>
  <c r="N93" i="9"/>
  <c r="J93" i="9"/>
  <c r="N92" i="9"/>
  <c r="J92" i="9"/>
  <c r="N91" i="9"/>
  <c r="J91" i="9"/>
  <c r="N90" i="9"/>
  <c r="J90" i="9"/>
  <c r="N89" i="9"/>
  <c r="J89" i="9"/>
  <c r="N88" i="9"/>
  <c r="J88" i="9"/>
  <c r="N87" i="9"/>
  <c r="J87" i="9"/>
  <c r="N86" i="9"/>
  <c r="J86" i="9"/>
  <c r="N85" i="9"/>
  <c r="J85" i="9"/>
  <c r="N84" i="9"/>
  <c r="J84" i="9"/>
  <c r="N83" i="9"/>
  <c r="J83" i="9"/>
  <c r="N82" i="9"/>
  <c r="J82" i="9"/>
  <c r="N79" i="9"/>
  <c r="J79" i="9"/>
  <c r="N78" i="9"/>
  <c r="J78" i="9"/>
  <c r="N76" i="9"/>
  <c r="J76" i="9"/>
  <c r="N77" i="9"/>
  <c r="J77" i="9"/>
  <c r="N75" i="9"/>
  <c r="J75" i="9"/>
  <c r="N74" i="9"/>
  <c r="J74" i="9"/>
  <c r="N73" i="9"/>
  <c r="J73" i="9"/>
  <c r="N72" i="9"/>
  <c r="J72" i="9"/>
  <c r="N71" i="9"/>
  <c r="J71" i="9"/>
  <c r="N69" i="9"/>
  <c r="N68" i="9"/>
  <c r="N65" i="9"/>
  <c r="J65" i="9"/>
  <c r="N64" i="9"/>
  <c r="J64" i="9"/>
  <c r="N55" i="9"/>
  <c r="J55" i="9"/>
  <c r="N54" i="9"/>
  <c r="N52" i="9"/>
  <c r="J52" i="9"/>
  <c r="N51" i="9"/>
  <c r="J51" i="9"/>
  <c r="N50" i="9"/>
  <c r="J50" i="9"/>
  <c r="N49" i="9"/>
  <c r="J49" i="9"/>
  <c r="N48" i="9"/>
  <c r="J48" i="9"/>
  <c r="N47" i="9"/>
  <c r="J47" i="9"/>
  <c r="N46" i="9"/>
  <c r="J46" i="9"/>
  <c r="E46" i="9"/>
  <c r="N45" i="9"/>
  <c r="J45" i="9"/>
  <c r="E45" i="9"/>
  <c r="N44" i="9"/>
  <c r="J44" i="9"/>
  <c r="E44" i="9"/>
  <c r="N43" i="9"/>
  <c r="J43" i="9"/>
  <c r="E43" i="9"/>
  <c r="N42" i="9"/>
  <c r="J42" i="9"/>
  <c r="E42" i="9"/>
  <c r="N41" i="9"/>
  <c r="J41" i="9"/>
  <c r="E41" i="9"/>
  <c r="N40" i="9"/>
  <c r="J40" i="9"/>
  <c r="E40" i="9"/>
  <c r="N39" i="9"/>
  <c r="J39" i="9"/>
  <c r="E39" i="9"/>
  <c r="N38" i="9"/>
  <c r="J38" i="9"/>
  <c r="E38" i="9"/>
  <c r="N37" i="9"/>
  <c r="J37" i="9"/>
  <c r="E37" i="9"/>
  <c r="N36" i="9"/>
  <c r="J36" i="9"/>
  <c r="E36" i="9"/>
  <c r="N35" i="9"/>
  <c r="J35" i="9"/>
  <c r="E35" i="9"/>
  <c r="N34" i="9"/>
  <c r="J34" i="9"/>
  <c r="E34" i="9"/>
  <c r="N33" i="9"/>
  <c r="J33" i="9"/>
  <c r="E33" i="9"/>
  <c r="N32" i="9"/>
  <c r="J32" i="9"/>
  <c r="E32" i="9"/>
  <c r="N31" i="9"/>
  <c r="J31" i="9"/>
  <c r="E31" i="9"/>
  <c r="N30" i="9"/>
  <c r="J30" i="9"/>
  <c r="E30" i="9"/>
  <c r="N29" i="9"/>
  <c r="J29" i="9"/>
  <c r="E29" i="9"/>
  <c r="N28" i="9"/>
  <c r="J28" i="9"/>
  <c r="N27" i="9"/>
  <c r="J27" i="9"/>
  <c r="N26" i="9"/>
  <c r="J26" i="9"/>
  <c r="N25" i="9"/>
  <c r="J25" i="9"/>
  <c r="N24" i="9"/>
  <c r="J24" i="9"/>
  <c r="N23" i="9"/>
  <c r="J23" i="9"/>
  <c r="N22" i="9"/>
  <c r="J22" i="9"/>
  <c r="N21" i="9"/>
  <c r="J21" i="9"/>
  <c r="N20" i="9"/>
  <c r="J20" i="9"/>
  <c r="N19" i="9"/>
  <c r="J19" i="9"/>
  <c r="N18" i="9"/>
  <c r="J18" i="9"/>
  <c r="N17" i="9"/>
  <c r="J17" i="9"/>
  <c r="N16" i="9"/>
  <c r="J16" i="9"/>
  <c r="N15" i="9"/>
  <c r="J15" i="9"/>
  <c r="N14" i="9"/>
  <c r="J14" i="9"/>
  <c r="J13" i="9"/>
  <c r="N13" i="9"/>
  <c r="N12" i="9"/>
  <c r="J12" i="9"/>
  <c r="N11" i="9"/>
  <c r="J11" i="9"/>
  <c r="N10" i="9"/>
  <c r="J10" i="9"/>
  <c r="N9" i="9"/>
  <c r="J9" i="9"/>
  <c r="J8" i="9"/>
  <c r="N8" i="9"/>
  <c r="J7" i="9"/>
  <c r="N7" i="9"/>
  <c r="N6" i="9"/>
  <c r="J6" i="9"/>
  <c r="N5" i="9"/>
  <c r="N4" i="9"/>
  <c r="J4" i="9"/>
  <c r="J5" i="9" l="1"/>
  <c r="I258" i="9"/>
  <c r="N258" i="9" s="1"/>
  <c r="N262" i="9" s="1"/>
  <c r="N265" i="9" s="1"/>
  <c r="I13" i="8"/>
  <c r="I8" i="8"/>
  <c r="I10" i="8"/>
  <c r="I12" i="8"/>
  <c r="E5" i="8" l="1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2" i="8"/>
  <c r="E23" i="8"/>
  <c r="E4" i="8"/>
  <c r="I7" i="8" l="1"/>
  <c r="I5" i="8"/>
  <c r="J54" i="8" l="1"/>
  <c r="J55" i="8"/>
  <c r="I20" i="7" l="1"/>
  <c r="N65" i="7"/>
  <c r="J65" i="7"/>
  <c r="X28" i="7"/>
  <c r="V264" i="8" l="1"/>
  <c r="S264" i="8"/>
  <c r="Q264" i="8"/>
  <c r="L264" i="8"/>
  <c r="N263" i="8"/>
  <c r="N262" i="8"/>
  <c r="N261" i="8"/>
  <c r="N259" i="8"/>
  <c r="J259" i="8"/>
  <c r="N258" i="8"/>
  <c r="J258" i="8"/>
  <c r="N257" i="8"/>
  <c r="J257" i="8"/>
  <c r="N256" i="8"/>
  <c r="J256" i="8"/>
  <c r="N255" i="8"/>
  <c r="J255" i="8"/>
  <c r="N254" i="8"/>
  <c r="J254" i="8"/>
  <c r="N253" i="8"/>
  <c r="J253" i="8"/>
  <c r="N252" i="8"/>
  <c r="J252" i="8"/>
  <c r="N251" i="8"/>
  <c r="J251" i="8"/>
  <c r="N250" i="8"/>
  <c r="J250" i="8"/>
  <c r="N249" i="8"/>
  <c r="J249" i="8"/>
  <c r="N248" i="8"/>
  <c r="J248" i="8"/>
  <c r="N247" i="8"/>
  <c r="J247" i="8"/>
  <c r="N246" i="8"/>
  <c r="J246" i="8"/>
  <c r="N245" i="8"/>
  <c r="J245" i="8"/>
  <c r="N244" i="8"/>
  <c r="J244" i="8"/>
  <c r="N243" i="8"/>
  <c r="J243" i="8"/>
  <c r="N242" i="8"/>
  <c r="J242" i="8"/>
  <c r="N241" i="8"/>
  <c r="J241" i="8"/>
  <c r="N240" i="8"/>
  <c r="J240" i="8"/>
  <c r="N239" i="8"/>
  <c r="J239" i="8"/>
  <c r="N238" i="8"/>
  <c r="J238" i="8"/>
  <c r="N237" i="8"/>
  <c r="J237" i="8"/>
  <c r="N236" i="8"/>
  <c r="J236" i="8"/>
  <c r="N235" i="8"/>
  <c r="J235" i="8"/>
  <c r="N234" i="8"/>
  <c r="J234" i="8"/>
  <c r="N233" i="8"/>
  <c r="J233" i="8"/>
  <c r="N232" i="8"/>
  <c r="J232" i="8"/>
  <c r="N231" i="8"/>
  <c r="J231" i="8"/>
  <c r="N230" i="8"/>
  <c r="J230" i="8"/>
  <c r="N229" i="8"/>
  <c r="J229" i="8"/>
  <c r="N228" i="8"/>
  <c r="J228" i="8"/>
  <c r="N227" i="8"/>
  <c r="J227" i="8"/>
  <c r="N226" i="8"/>
  <c r="J226" i="8"/>
  <c r="N225" i="8"/>
  <c r="J225" i="8"/>
  <c r="N224" i="8"/>
  <c r="J224" i="8"/>
  <c r="N223" i="8"/>
  <c r="J223" i="8"/>
  <c r="N222" i="8"/>
  <c r="J222" i="8"/>
  <c r="N221" i="8"/>
  <c r="J221" i="8"/>
  <c r="N220" i="8"/>
  <c r="J220" i="8"/>
  <c r="N219" i="8"/>
  <c r="J219" i="8"/>
  <c r="N218" i="8"/>
  <c r="J218" i="8"/>
  <c r="N217" i="8"/>
  <c r="J217" i="8"/>
  <c r="N216" i="8"/>
  <c r="J216" i="8"/>
  <c r="N215" i="8"/>
  <c r="J215" i="8"/>
  <c r="N214" i="8"/>
  <c r="J214" i="8"/>
  <c r="N213" i="8"/>
  <c r="J213" i="8"/>
  <c r="N212" i="8"/>
  <c r="J212" i="8"/>
  <c r="N211" i="8"/>
  <c r="J211" i="8"/>
  <c r="N210" i="8"/>
  <c r="J210" i="8"/>
  <c r="N209" i="8"/>
  <c r="J209" i="8"/>
  <c r="N208" i="8"/>
  <c r="J208" i="8"/>
  <c r="N207" i="8"/>
  <c r="J207" i="8"/>
  <c r="N206" i="8"/>
  <c r="J206" i="8"/>
  <c r="N205" i="8"/>
  <c r="J205" i="8"/>
  <c r="N204" i="8"/>
  <c r="J204" i="8"/>
  <c r="N203" i="8"/>
  <c r="J203" i="8"/>
  <c r="N202" i="8"/>
  <c r="J202" i="8"/>
  <c r="N201" i="8"/>
  <c r="J201" i="8"/>
  <c r="N200" i="8"/>
  <c r="J200" i="8"/>
  <c r="N199" i="8"/>
  <c r="J199" i="8"/>
  <c r="N198" i="8"/>
  <c r="J198" i="8"/>
  <c r="N197" i="8"/>
  <c r="J197" i="8"/>
  <c r="N196" i="8"/>
  <c r="J196" i="8"/>
  <c r="N195" i="8"/>
  <c r="J195" i="8"/>
  <c r="N194" i="8"/>
  <c r="J194" i="8"/>
  <c r="N193" i="8"/>
  <c r="J193" i="8"/>
  <c r="N192" i="8"/>
  <c r="J192" i="8"/>
  <c r="N191" i="8"/>
  <c r="J191" i="8"/>
  <c r="N190" i="8"/>
  <c r="J190" i="8"/>
  <c r="N189" i="8"/>
  <c r="J189" i="8"/>
  <c r="N188" i="8"/>
  <c r="J188" i="8"/>
  <c r="N187" i="8"/>
  <c r="J187" i="8"/>
  <c r="N186" i="8"/>
  <c r="J186" i="8"/>
  <c r="N185" i="8"/>
  <c r="J185" i="8"/>
  <c r="N184" i="8"/>
  <c r="J184" i="8"/>
  <c r="N183" i="8"/>
  <c r="J183" i="8"/>
  <c r="N182" i="8"/>
  <c r="J182" i="8"/>
  <c r="N181" i="8"/>
  <c r="J181" i="8"/>
  <c r="N180" i="8"/>
  <c r="J180" i="8"/>
  <c r="N179" i="8"/>
  <c r="J179" i="8"/>
  <c r="N178" i="8"/>
  <c r="J178" i="8"/>
  <c r="N177" i="8"/>
  <c r="J177" i="8"/>
  <c r="N176" i="8"/>
  <c r="J176" i="8"/>
  <c r="N175" i="8"/>
  <c r="J175" i="8"/>
  <c r="N174" i="8"/>
  <c r="J174" i="8"/>
  <c r="N173" i="8"/>
  <c r="J173" i="8"/>
  <c r="N172" i="8"/>
  <c r="J172" i="8"/>
  <c r="N171" i="8"/>
  <c r="J171" i="8"/>
  <c r="N170" i="8"/>
  <c r="J170" i="8"/>
  <c r="N169" i="8"/>
  <c r="J169" i="8"/>
  <c r="N168" i="8"/>
  <c r="J168" i="8"/>
  <c r="N167" i="8"/>
  <c r="J167" i="8"/>
  <c r="N166" i="8"/>
  <c r="J166" i="8"/>
  <c r="N165" i="8"/>
  <c r="J165" i="8"/>
  <c r="N164" i="8"/>
  <c r="J164" i="8"/>
  <c r="N163" i="8"/>
  <c r="J163" i="8"/>
  <c r="N162" i="8"/>
  <c r="J162" i="8"/>
  <c r="N161" i="8"/>
  <c r="J161" i="8"/>
  <c r="N160" i="8"/>
  <c r="J160" i="8"/>
  <c r="N159" i="8"/>
  <c r="J159" i="8"/>
  <c r="N158" i="8"/>
  <c r="J158" i="8"/>
  <c r="N157" i="8"/>
  <c r="J157" i="8"/>
  <c r="N156" i="8"/>
  <c r="J156" i="8"/>
  <c r="N155" i="8"/>
  <c r="J155" i="8"/>
  <c r="N154" i="8"/>
  <c r="J154" i="8"/>
  <c r="N153" i="8"/>
  <c r="J153" i="8"/>
  <c r="N152" i="8"/>
  <c r="J152" i="8"/>
  <c r="N151" i="8"/>
  <c r="J151" i="8"/>
  <c r="N150" i="8"/>
  <c r="J150" i="8"/>
  <c r="N149" i="8"/>
  <c r="J149" i="8"/>
  <c r="N148" i="8"/>
  <c r="J148" i="8"/>
  <c r="N147" i="8"/>
  <c r="J147" i="8"/>
  <c r="N146" i="8"/>
  <c r="J146" i="8"/>
  <c r="N145" i="8"/>
  <c r="J145" i="8"/>
  <c r="N144" i="8"/>
  <c r="J144" i="8"/>
  <c r="N143" i="8"/>
  <c r="J143" i="8"/>
  <c r="N142" i="8"/>
  <c r="J142" i="8"/>
  <c r="N141" i="8"/>
  <c r="J141" i="8"/>
  <c r="N140" i="8"/>
  <c r="J140" i="8"/>
  <c r="N139" i="8"/>
  <c r="J139" i="8"/>
  <c r="N138" i="8"/>
  <c r="J138" i="8"/>
  <c r="N137" i="8"/>
  <c r="J137" i="8"/>
  <c r="N136" i="8"/>
  <c r="J136" i="8"/>
  <c r="N135" i="8"/>
  <c r="J135" i="8"/>
  <c r="N134" i="8"/>
  <c r="J134" i="8"/>
  <c r="N133" i="8"/>
  <c r="J133" i="8"/>
  <c r="N132" i="8"/>
  <c r="J132" i="8"/>
  <c r="N131" i="8"/>
  <c r="J131" i="8"/>
  <c r="N130" i="8"/>
  <c r="J130" i="8"/>
  <c r="N129" i="8"/>
  <c r="J129" i="8"/>
  <c r="N128" i="8"/>
  <c r="J128" i="8"/>
  <c r="N127" i="8"/>
  <c r="J127" i="8"/>
  <c r="N126" i="8"/>
  <c r="J126" i="8"/>
  <c r="N125" i="8"/>
  <c r="J125" i="8"/>
  <c r="N124" i="8"/>
  <c r="J124" i="8"/>
  <c r="N123" i="8"/>
  <c r="J123" i="8"/>
  <c r="N122" i="8"/>
  <c r="J122" i="8"/>
  <c r="N121" i="8"/>
  <c r="J121" i="8"/>
  <c r="N120" i="8"/>
  <c r="J120" i="8"/>
  <c r="N119" i="8"/>
  <c r="J119" i="8"/>
  <c r="N118" i="8"/>
  <c r="J118" i="8"/>
  <c r="N117" i="8"/>
  <c r="J117" i="8"/>
  <c r="N116" i="8"/>
  <c r="J116" i="8"/>
  <c r="N115" i="8"/>
  <c r="J115" i="8"/>
  <c r="N114" i="8"/>
  <c r="J114" i="8"/>
  <c r="N113" i="8"/>
  <c r="J113" i="8"/>
  <c r="N112" i="8"/>
  <c r="J112" i="8"/>
  <c r="N111" i="8"/>
  <c r="J111" i="8"/>
  <c r="N110" i="8"/>
  <c r="J110" i="8"/>
  <c r="N109" i="8"/>
  <c r="J109" i="8"/>
  <c r="N108" i="8"/>
  <c r="J108" i="8"/>
  <c r="N107" i="8"/>
  <c r="J107" i="8"/>
  <c r="N106" i="8"/>
  <c r="J106" i="8"/>
  <c r="N105" i="8"/>
  <c r="J105" i="8"/>
  <c r="N104" i="8"/>
  <c r="J104" i="8"/>
  <c r="N103" i="8"/>
  <c r="J103" i="8"/>
  <c r="N102" i="8"/>
  <c r="J102" i="8"/>
  <c r="N101" i="8"/>
  <c r="J101" i="8"/>
  <c r="N100" i="8"/>
  <c r="J100" i="8"/>
  <c r="N99" i="8"/>
  <c r="J99" i="8"/>
  <c r="N98" i="8"/>
  <c r="J98" i="8"/>
  <c r="N97" i="8"/>
  <c r="J97" i="8"/>
  <c r="N96" i="8"/>
  <c r="J96" i="8"/>
  <c r="N95" i="8"/>
  <c r="J95" i="8"/>
  <c r="N94" i="8"/>
  <c r="J94" i="8"/>
  <c r="N93" i="8"/>
  <c r="J93" i="8"/>
  <c r="N92" i="8"/>
  <c r="J92" i="8"/>
  <c r="N91" i="8"/>
  <c r="J91" i="8"/>
  <c r="N90" i="8"/>
  <c r="J90" i="8"/>
  <c r="N89" i="8"/>
  <c r="J89" i="8"/>
  <c r="N88" i="8"/>
  <c r="J88" i="8"/>
  <c r="N87" i="8"/>
  <c r="J87" i="8"/>
  <c r="N86" i="8"/>
  <c r="J86" i="8"/>
  <c r="N85" i="8"/>
  <c r="J85" i="8"/>
  <c r="N84" i="8"/>
  <c r="J84" i="8"/>
  <c r="N83" i="8"/>
  <c r="J83" i="8"/>
  <c r="N81" i="8"/>
  <c r="J81" i="8"/>
  <c r="N79" i="8"/>
  <c r="J79" i="8"/>
  <c r="N78" i="8"/>
  <c r="J78" i="8"/>
  <c r="N77" i="8"/>
  <c r="J77" i="8"/>
  <c r="N76" i="8"/>
  <c r="J76" i="8"/>
  <c r="N75" i="8"/>
  <c r="J75" i="8"/>
  <c r="N74" i="8"/>
  <c r="J74" i="8"/>
  <c r="N73" i="8"/>
  <c r="N60" i="8"/>
  <c r="J60" i="8"/>
  <c r="N59" i="8"/>
  <c r="J59" i="8"/>
  <c r="N58" i="8"/>
  <c r="N57" i="8"/>
  <c r="N55" i="8"/>
  <c r="N54" i="8"/>
  <c r="N53" i="8"/>
  <c r="J53" i="8"/>
  <c r="N52" i="8"/>
  <c r="J52" i="8"/>
  <c r="N51" i="8"/>
  <c r="J51" i="8"/>
  <c r="N50" i="8"/>
  <c r="J50" i="8"/>
  <c r="N49" i="8"/>
  <c r="J49" i="8"/>
  <c r="N48" i="8"/>
  <c r="J48" i="8"/>
  <c r="N47" i="8"/>
  <c r="J47" i="8"/>
  <c r="E47" i="8"/>
  <c r="N46" i="8"/>
  <c r="J46" i="8"/>
  <c r="E46" i="8"/>
  <c r="N45" i="8"/>
  <c r="J45" i="8"/>
  <c r="E45" i="8"/>
  <c r="N44" i="8"/>
  <c r="J44" i="8"/>
  <c r="E44" i="8"/>
  <c r="N43" i="8"/>
  <c r="J43" i="8"/>
  <c r="E43" i="8"/>
  <c r="N42" i="8"/>
  <c r="J42" i="8"/>
  <c r="E42" i="8"/>
  <c r="N41" i="8"/>
  <c r="J41" i="8"/>
  <c r="E41" i="8"/>
  <c r="N40" i="8"/>
  <c r="J40" i="8"/>
  <c r="E40" i="8"/>
  <c r="N39" i="8"/>
  <c r="J39" i="8"/>
  <c r="E39" i="8"/>
  <c r="N38" i="8"/>
  <c r="J38" i="8"/>
  <c r="E38" i="8"/>
  <c r="N37" i="8"/>
  <c r="J37" i="8"/>
  <c r="E37" i="8"/>
  <c r="N36" i="8"/>
  <c r="J36" i="8"/>
  <c r="E36" i="8"/>
  <c r="N35" i="8"/>
  <c r="J35" i="8"/>
  <c r="E35" i="8"/>
  <c r="N34" i="8"/>
  <c r="J34" i="8"/>
  <c r="E34" i="8"/>
  <c r="N33" i="8"/>
  <c r="J33" i="8"/>
  <c r="E33" i="8"/>
  <c r="N32" i="8"/>
  <c r="J32" i="8"/>
  <c r="E32" i="8"/>
  <c r="N31" i="8"/>
  <c r="J31" i="8"/>
  <c r="E31" i="8"/>
  <c r="N30" i="8"/>
  <c r="J30" i="8"/>
  <c r="E30" i="8"/>
  <c r="N29" i="8"/>
  <c r="J29" i="8"/>
  <c r="N28" i="8"/>
  <c r="J28" i="8"/>
  <c r="N27" i="8"/>
  <c r="J27" i="8"/>
  <c r="N26" i="8"/>
  <c r="J26" i="8"/>
  <c r="N25" i="8"/>
  <c r="J25" i="8"/>
  <c r="J24" i="8"/>
  <c r="N20" i="8"/>
  <c r="J20" i="8"/>
  <c r="N19" i="8"/>
  <c r="J19" i="8"/>
  <c r="N18" i="8"/>
  <c r="J18" i="8"/>
  <c r="N17" i="8"/>
  <c r="J17" i="8"/>
  <c r="N16" i="8"/>
  <c r="J16" i="8"/>
  <c r="N15" i="8"/>
  <c r="J15" i="8"/>
  <c r="N14" i="8"/>
  <c r="J14" i="8"/>
  <c r="N13" i="8"/>
  <c r="J13" i="8"/>
  <c r="N12" i="8"/>
  <c r="J12" i="8"/>
  <c r="N11" i="8"/>
  <c r="J11" i="8"/>
  <c r="N10" i="8"/>
  <c r="J10" i="8"/>
  <c r="N9" i="8"/>
  <c r="J9" i="8"/>
  <c r="N8" i="8"/>
  <c r="J8" i="8"/>
  <c r="N7" i="8"/>
  <c r="J7" i="8"/>
  <c r="N6" i="8"/>
  <c r="J6" i="8"/>
  <c r="N5" i="8"/>
  <c r="J5" i="8"/>
  <c r="I260" i="8"/>
  <c r="N260" i="8" s="1"/>
  <c r="N4" i="8" l="1"/>
  <c r="N264" i="8" s="1"/>
  <c r="N267" i="8" s="1"/>
  <c r="J4" i="8"/>
  <c r="I4" i="7"/>
  <c r="N60" i="7" l="1"/>
  <c r="N61" i="7"/>
  <c r="J60" i="7"/>
  <c r="J61" i="7"/>
  <c r="N20" i="6" l="1"/>
  <c r="N21" i="6"/>
  <c r="I5" i="6" l="1"/>
  <c r="V248" i="7"/>
  <c r="S248" i="7"/>
  <c r="Q248" i="7"/>
  <c r="L248" i="7"/>
  <c r="N247" i="7"/>
  <c r="N246" i="7"/>
  <c r="N245" i="7"/>
  <c r="I244" i="7"/>
  <c r="N244" i="7" s="1"/>
  <c r="N243" i="7"/>
  <c r="J243" i="7"/>
  <c r="N242" i="7"/>
  <c r="J242" i="7"/>
  <c r="N241" i="7"/>
  <c r="J241" i="7"/>
  <c r="N240" i="7"/>
  <c r="J240" i="7"/>
  <c r="N239" i="7"/>
  <c r="J239" i="7"/>
  <c r="N238" i="7"/>
  <c r="J238" i="7"/>
  <c r="N237" i="7"/>
  <c r="J237" i="7"/>
  <c r="N236" i="7"/>
  <c r="J236" i="7"/>
  <c r="N235" i="7"/>
  <c r="J235" i="7"/>
  <c r="N234" i="7"/>
  <c r="J234" i="7"/>
  <c r="N233" i="7"/>
  <c r="J233" i="7"/>
  <c r="N232" i="7"/>
  <c r="J232" i="7"/>
  <c r="N231" i="7"/>
  <c r="J231" i="7"/>
  <c r="N230" i="7"/>
  <c r="J230" i="7"/>
  <c r="N229" i="7"/>
  <c r="J229" i="7"/>
  <c r="N228" i="7"/>
  <c r="J228" i="7"/>
  <c r="N227" i="7"/>
  <c r="J227" i="7"/>
  <c r="N226" i="7"/>
  <c r="J226" i="7"/>
  <c r="N225" i="7"/>
  <c r="J225" i="7"/>
  <c r="N224" i="7"/>
  <c r="J224" i="7"/>
  <c r="N223" i="7"/>
  <c r="J223" i="7"/>
  <c r="N222" i="7"/>
  <c r="J222" i="7"/>
  <c r="N221" i="7"/>
  <c r="J221" i="7"/>
  <c r="N220" i="7"/>
  <c r="J220" i="7"/>
  <c r="N219" i="7"/>
  <c r="J219" i="7"/>
  <c r="N218" i="7"/>
  <c r="J218" i="7"/>
  <c r="N217" i="7"/>
  <c r="J217" i="7"/>
  <c r="N216" i="7"/>
  <c r="J216" i="7"/>
  <c r="N215" i="7"/>
  <c r="J215" i="7"/>
  <c r="N214" i="7"/>
  <c r="J214" i="7"/>
  <c r="N213" i="7"/>
  <c r="J213" i="7"/>
  <c r="N212" i="7"/>
  <c r="J212" i="7"/>
  <c r="N211" i="7"/>
  <c r="J211" i="7"/>
  <c r="N210" i="7"/>
  <c r="J210" i="7"/>
  <c r="N209" i="7"/>
  <c r="J209" i="7"/>
  <c r="N208" i="7"/>
  <c r="J208" i="7"/>
  <c r="N207" i="7"/>
  <c r="J207" i="7"/>
  <c r="N206" i="7"/>
  <c r="J206" i="7"/>
  <c r="N205" i="7"/>
  <c r="J205" i="7"/>
  <c r="N204" i="7"/>
  <c r="J204" i="7"/>
  <c r="N203" i="7"/>
  <c r="J203" i="7"/>
  <c r="N202" i="7"/>
  <c r="J202" i="7"/>
  <c r="N201" i="7"/>
  <c r="J201" i="7"/>
  <c r="N200" i="7"/>
  <c r="J200" i="7"/>
  <c r="N199" i="7"/>
  <c r="J199" i="7"/>
  <c r="N198" i="7"/>
  <c r="J198" i="7"/>
  <c r="N197" i="7"/>
  <c r="J197" i="7"/>
  <c r="N196" i="7"/>
  <c r="J196" i="7"/>
  <c r="N195" i="7"/>
  <c r="J195" i="7"/>
  <c r="N194" i="7"/>
  <c r="J194" i="7"/>
  <c r="N193" i="7"/>
  <c r="J193" i="7"/>
  <c r="N192" i="7"/>
  <c r="J192" i="7"/>
  <c r="N191" i="7"/>
  <c r="J191" i="7"/>
  <c r="N190" i="7"/>
  <c r="J190" i="7"/>
  <c r="N189" i="7"/>
  <c r="J189" i="7"/>
  <c r="N188" i="7"/>
  <c r="J188" i="7"/>
  <c r="N187" i="7"/>
  <c r="J187" i="7"/>
  <c r="N186" i="7"/>
  <c r="J186" i="7"/>
  <c r="N185" i="7"/>
  <c r="J185" i="7"/>
  <c r="N184" i="7"/>
  <c r="J184" i="7"/>
  <c r="N183" i="7"/>
  <c r="J183" i="7"/>
  <c r="N182" i="7"/>
  <c r="J182" i="7"/>
  <c r="N181" i="7"/>
  <c r="J181" i="7"/>
  <c r="N180" i="7"/>
  <c r="J180" i="7"/>
  <c r="N179" i="7"/>
  <c r="J179" i="7"/>
  <c r="N178" i="7"/>
  <c r="J178" i="7"/>
  <c r="N177" i="7"/>
  <c r="J177" i="7"/>
  <c r="N176" i="7"/>
  <c r="J176" i="7"/>
  <c r="N175" i="7"/>
  <c r="J175" i="7"/>
  <c r="N174" i="7"/>
  <c r="J174" i="7"/>
  <c r="N173" i="7"/>
  <c r="J173" i="7"/>
  <c r="N172" i="7"/>
  <c r="J172" i="7"/>
  <c r="N171" i="7"/>
  <c r="J171" i="7"/>
  <c r="N170" i="7"/>
  <c r="J170" i="7"/>
  <c r="N169" i="7"/>
  <c r="J169" i="7"/>
  <c r="N168" i="7"/>
  <c r="J168" i="7"/>
  <c r="N167" i="7"/>
  <c r="J167" i="7"/>
  <c r="N166" i="7"/>
  <c r="J166" i="7"/>
  <c r="N165" i="7"/>
  <c r="J165" i="7"/>
  <c r="N164" i="7"/>
  <c r="J164" i="7"/>
  <c r="N163" i="7"/>
  <c r="J163" i="7"/>
  <c r="N162" i="7"/>
  <c r="J162" i="7"/>
  <c r="N161" i="7"/>
  <c r="J161" i="7"/>
  <c r="N160" i="7"/>
  <c r="J160" i="7"/>
  <c r="N159" i="7"/>
  <c r="J159" i="7"/>
  <c r="N158" i="7"/>
  <c r="J158" i="7"/>
  <c r="N157" i="7"/>
  <c r="J157" i="7"/>
  <c r="N156" i="7"/>
  <c r="J156" i="7"/>
  <c r="N155" i="7"/>
  <c r="J155" i="7"/>
  <c r="N154" i="7"/>
  <c r="J154" i="7"/>
  <c r="N153" i="7"/>
  <c r="J153" i="7"/>
  <c r="N152" i="7"/>
  <c r="J152" i="7"/>
  <c r="N151" i="7"/>
  <c r="J151" i="7"/>
  <c r="N150" i="7"/>
  <c r="J150" i="7"/>
  <c r="N149" i="7"/>
  <c r="J149" i="7"/>
  <c r="N148" i="7"/>
  <c r="J148" i="7"/>
  <c r="N147" i="7"/>
  <c r="J147" i="7"/>
  <c r="N146" i="7"/>
  <c r="J146" i="7"/>
  <c r="N145" i="7"/>
  <c r="J145" i="7"/>
  <c r="N144" i="7"/>
  <c r="J144" i="7"/>
  <c r="N143" i="7"/>
  <c r="J143" i="7"/>
  <c r="N142" i="7"/>
  <c r="J142" i="7"/>
  <c r="N141" i="7"/>
  <c r="J141" i="7"/>
  <c r="N140" i="7"/>
  <c r="J140" i="7"/>
  <c r="N139" i="7"/>
  <c r="J139" i="7"/>
  <c r="N138" i="7"/>
  <c r="J138" i="7"/>
  <c r="N137" i="7"/>
  <c r="J137" i="7"/>
  <c r="N136" i="7"/>
  <c r="J136" i="7"/>
  <c r="N135" i="7"/>
  <c r="J135" i="7"/>
  <c r="N134" i="7"/>
  <c r="J134" i="7"/>
  <c r="N133" i="7"/>
  <c r="J133" i="7"/>
  <c r="N132" i="7"/>
  <c r="J132" i="7"/>
  <c r="N131" i="7"/>
  <c r="J131" i="7"/>
  <c r="N130" i="7"/>
  <c r="J130" i="7"/>
  <c r="N129" i="7"/>
  <c r="J129" i="7"/>
  <c r="N128" i="7"/>
  <c r="J128" i="7"/>
  <c r="N127" i="7"/>
  <c r="J127" i="7"/>
  <c r="N126" i="7"/>
  <c r="J126" i="7"/>
  <c r="N125" i="7"/>
  <c r="J125" i="7"/>
  <c r="N124" i="7"/>
  <c r="J124" i="7"/>
  <c r="N123" i="7"/>
  <c r="J123" i="7"/>
  <c r="N122" i="7"/>
  <c r="J122" i="7"/>
  <c r="N121" i="7"/>
  <c r="J121" i="7"/>
  <c r="N120" i="7"/>
  <c r="J120" i="7"/>
  <c r="N119" i="7"/>
  <c r="J119" i="7"/>
  <c r="N118" i="7"/>
  <c r="J118" i="7"/>
  <c r="N117" i="7"/>
  <c r="J117" i="7"/>
  <c r="N116" i="7"/>
  <c r="J116" i="7"/>
  <c r="N115" i="7"/>
  <c r="J115" i="7"/>
  <c r="N114" i="7"/>
  <c r="J114" i="7"/>
  <c r="N113" i="7"/>
  <c r="J113" i="7"/>
  <c r="N112" i="7"/>
  <c r="J112" i="7"/>
  <c r="N111" i="7"/>
  <c r="J111" i="7"/>
  <c r="N110" i="7"/>
  <c r="J110" i="7"/>
  <c r="N109" i="7"/>
  <c r="J109" i="7"/>
  <c r="N108" i="7"/>
  <c r="J108" i="7"/>
  <c r="N107" i="7"/>
  <c r="J107" i="7"/>
  <c r="N106" i="7"/>
  <c r="J106" i="7"/>
  <c r="N105" i="7"/>
  <c r="J105" i="7"/>
  <c r="N104" i="7"/>
  <c r="J104" i="7"/>
  <c r="N103" i="7"/>
  <c r="J103" i="7"/>
  <c r="N102" i="7"/>
  <c r="J102" i="7"/>
  <c r="N101" i="7"/>
  <c r="J101" i="7"/>
  <c r="N100" i="7"/>
  <c r="J100" i="7"/>
  <c r="N99" i="7"/>
  <c r="J99" i="7"/>
  <c r="N98" i="7"/>
  <c r="J98" i="7"/>
  <c r="N97" i="7"/>
  <c r="J97" i="7"/>
  <c r="N96" i="7"/>
  <c r="J96" i="7"/>
  <c r="N95" i="7"/>
  <c r="J95" i="7"/>
  <c r="N94" i="7"/>
  <c r="J94" i="7"/>
  <c r="N93" i="7"/>
  <c r="J93" i="7"/>
  <c r="N92" i="7"/>
  <c r="J92" i="7"/>
  <c r="N91" i="7"/>
  <c r="J91" i="7"/>
  <c r="N90" i="7"/>
  <c r="J90" i="7"/>
  <c r="N89" i="7"/>
  <c r="J89" i="7"/>
  <c r="N88" i="7"/>
  <c r="J88" i="7"/>
  <c r="N87" i="7"/>
  <c r="J87" i="7"/>
  <c r="N86" i="7"/>
  <c r="J86" i="7"/>
  <c r="N85" i="7"/>
  <c r="J85" i="7"/>
  <c r="N84" i="7"/>
  <c r="J84" i="7"/>
  <c r="N83" i="7"/>
  <c r="J83" i="7"/>
  <c r="N82" i="7"/>
  <c r="J82" i="7"/>
  <c r="N81" i="7"/>
  <c r="J81" i="7"/>
  <c r="N80" i="7"/>
  <c r="J80" i="7"/>
  <c r="N79" i="7"/>
  <c r="J79" i="7"/>
  <c r="N78" i="7"/>
  <c r="J78" i="7"/>
  <c r="N77" i="7"/>
  <c r="J77" i="7"/>
  <c r="N76" i="7"/>
  <c r="J76" i="7"/>
  <c r="N75" i="7"/>
  <c r="J75" i="7"/>
  <c r="N74" i="7"/>
  <c r="J74" i="7"/>
  <c r="N73" i="7"/>
  <c r="J73" i="7"/>
  <c r="N72" i="7"/>
  <c r="J72" i="7"/>
  <c r="N71" i="7"/>
  <c r="J71" i="7"/>
  <c r="N70" i="7"/>
  <c r="J70" i="7"/>
  <c r="N69" i="7"/>
  <c r="J69" i="7"/>
  <c r="N68" i="7"/>
  <c r="J68" i="7"/>
  <c r="N66" i="7"/>
  <c r="J66" i="7"/>
  <c r="N67" i="7"/>
  <c r="J67" i="7"/>
  <c r="N64" i="7"/>
  <c r="J64" i="7"/>
  <c r="N63" i="7"/>
  <c r="J63" i="7"/>
  <c r="N62" i="7"/>
  <c r="J62" i="7"/>
  <c r="N59" i="7"/>
  <c r="J59" i="7"/>
  <c r="N58" i="7"/>
  <c r="J58" i="7"/>
  <c r="N57" i="7"/>
  <c r="J57" i="7"/>
  <c r="N56" i="7"/>
  <c r="J56" i="7"/>
  <c r="N55" i="7"/>
  <c r="J55" i="7"/>
  <c r="N54" i="7"/>
  <c r="J54" i="7"/>
  <c r="N53" i="7"/>
  <c r="J53" i="7"/>
  <c r="N52" i="7"/>
  <c r="J52" i="7"/>
  <c r="N51" i="7"/>
  <c r="J51" i="7"/>
  <c r="N50" i="7"/>
  <c r="J50" i="7"/>
  <c r="N49" i="7"/>
  <c r="J49" i="7"/>
  <c r="N48" i="7"/>
  <c r="J48" i="7"/>
  <c r="N47" i="7"/>
  <c r="J47" i="7"/>
  <c r="N46" i="7"/>
  <c r="J46" i="7"/>
  <c r="E46" i="7"/>
  <c r="N45" i="7"/>
  <c r="J45" i="7"/>
  <c r="E45" i="7"/>
  <c r="N44" i="7"/>
  <c r="J44" i="7"/>
  <c r="E44" i="7"/>
  <c r="N43" i="7"/>
  <c r="J43" i="7"/>
  <c r="E43" i="7"/>
  <c r="N42" i="7"/>
  <c r="J42" i="7"/>
  <c r="E42" i="7"/>
  <c r="N41" i="7"/>
  <c r="J41" i="7"/>
  <c r="E41" i="7"/>
  <c r="N40" i="7"/>
  <c r="J40" i="7"/>
  <c r="E40" i="7"/>
  <c r="N39" i="7"/>
  <c r="J39" i="7"/>
  <c r="E39" i="7"/>
  <c r="N38" i="7"/>
  <c r="J38" i="7"/>
  <c r="E38" i="7"/>
  <c r="N37" i="7"/>
  <c r="J37" i="7"/>
  <c r="E37" i="7"/>
  <c r="N36" i="7"/>
  <c r="J36" i="7"/>
  <c r="E36" i="7"/>
  <c r="N35" i="7"/>
  <c r="J35" i="7"/>
  <c r="E35" i="7"/>
  <c r="N34" i="7"/>
  <c r="J34" i="7"/>
  <c r="E34" i="7"/>
  <c r="N33" i="7"/>
  <c r="J33" i="7"/>
  <c r="E33" i="7"/>
  <c r="N32" i="7"/>
  <c r="J32" i="7"/>
  <c r="E32" i="7"/>
  <c r="N31" i="7"/>
  <c r="J31" i="7"/>
  <c r="E31" i="7"/>
  <c r="N30" i="7"/>
  <c r="J30" i="7"/>
  <c r="E30" i="7"/>
  <c r="N29" i="7"/>
  <c r="J29" i="7"/>
  <c r="E29" i="7"/>
  <c r="N28" i="7"/>
  <c r="J28" i="7"/>
  <c r="E28" i="7"/>
  <c r="N27" i="7"/>
  <c r="J27" i="7"/>
  <c r="E27" i="7"/>
  <c r="N26" i="7"/>
  <c r="J26" i="7"/>
  <c r="E26" i="7"/>
  <c r="N25" i="7"/>
  <c r="J25" i="7"/>
  <c r="E25" i="7"/>
  <c r="N24" i="7"/>
  <c r="J24" i="7"/>
  <c r="E24" i="7"/>
  <c r="N23" i="7"/>
  <c r="J23" i="7"/>
  <c r="E23" i="7"/>
  <c r="N22" i="7"/>
  <c r="J22" i="7"/>
  <c r="E22" i="7"/>
  <c r="N21" i="7"/>
  <c r="J21" i="7"/>
  <c r="E21" i="7"/>
  <c r="N20" i="7"/>
  <c r="J20" i="7"/>
  <c r="E20" i="7"/>
  <c r="N19" i="7"/>
  <c r="J19" i="7"/>
  <c r="E19" i="7"/>
  <c r="N18" i="7"/>
  <c r="J18" i="7"/>
  <c r="E18" i="7"/>
  <c r="N17" i="7"/>
  <c r="J17" i="7"/>
  <c r="E17" i="7"/>
  <c r="N16" i="7"/>
  <c r="J16" i="7"/>
  <c r="E16" i="7"/>
  <c r="N15" i="7"/>
  <c r="J15" i="7"/>
  <c r="E15" i="7"/>
  <c r="N14" i="7"/>
  <c r="J14" i="7"/>
  <c r="E14" i="7"/>
  <c r="N13" i="7"/>
  <c r="J13" i="7"/>
  <c r="E13" i="7"/>
  <c r="N12" i="7"/>
  <c r="J12" i="7"/>
  <c r="E12" i="7"/>
  <c r="N11" i="7"/>
  <c r="J11" i="7"/>
  <c r="E11" i="7"/>
  <c r="N10" i="7"/>
  <c r="J10" i="7"/>
  <c r="E10" i="7"/>
  <c r="N9" i="7"/>
  <c r="J9" i="7"/>
  <c r="E9" i="7"/>
  <c r="N8" i="7"/>
  <c r="J8" i="7"/>
  <c r="E8" i="7"/>
  <c r="N7" i="7"/>
  <c r="J7" i="7"/>
  <c r="E7" i="7"/>
  <c r="N6" i="7"/>
  <c r="J6" i="7"/>
  <c r="E6" i="7"/>
  <c r="N5" i="7"/>
  <c r="J5" i="7"/>
  <c r="E5" i="7"/>
  <c r="N4" i="7"/>
  <c r="J4" i="7"/>
  <c r="E4" i="7"/>
  <c r="N74" i="6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N248" i="7" l="1"/>
  <c r="N251" i="7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9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<sst xmlns="http://schemas.openxmlformats.org/spreadsheetml/2006/main" count="2724" uniqueCount="873">
  <si>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</si>
  <si>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</si>
  <si>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</si>
  <si>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</si>
  <si>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</si>
  <si>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</si>
  <si>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</si>
  <si>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</si>
  <si>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</si>
  <si>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</si>
  <si>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</si>
  <si>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</si>
  <si>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</si>
  <si>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</si>
  <si>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</si>
  <si>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</si>
  <si>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</si>
  <si>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</si>
  <si>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</si>
  <si>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</si>
  <si>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</si>
  <si>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</si>
  <si>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</si>
  <si>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</si>
  <si>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</si>
  <si>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</si>
  <si>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</si>
  <si>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</si>
  <si>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</si>
  <si>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</si>
  <si>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</si>
  <si>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</si>
  <si>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</si>
  <si>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</si>
  <si>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</si>
  <si>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</si>
  <si>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</si>
  <si>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</si>
  <si>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</si>
  <si>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</si>
  <si>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</si>
  <si>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</si>
  <si>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</si>
  <si>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</si>
  <si>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</si>
  <si>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</si>
  <si>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</si>
  <si>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</si>
  <si>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</si>
  <si>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</si>
  <si>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</si>
  <si>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</si>
  <si>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</si>
  <si>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</si>
  <si>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</si>
  <si>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</si>
  <si>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</si>
  <si>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</si>
  <si>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</si>
  <si>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</si>
  <si>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</si>
  <si>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</si>
  <si>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</si>
  <si>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</si>
  <si>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</si>
  <si>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</si>
  <si>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</si>
  <si>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</si>
  <si>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</si>
  <si>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</si>
  <si>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</si>
  <si>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</si>
  <si>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</si>
  <si>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</si>
  <si>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</si>
  <si>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</si>
  <si>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</si>
  <si>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</si>
  <si>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</si>
  <si>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</si>
  <si>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</si>
  <si>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</si>
  <si>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</si>
  <si>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</si>
  <si>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</si>
  <si>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</si>
  <si>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</si>
  <si>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</si>
  <si>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</si>
  <si>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</si>
  <si>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</si>
  <si>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</si>
  <si>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</si>
  <si>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</si>
  <si>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</si>
  <si>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</si>
  <si>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</si>
  <si>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</si>
  <si>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</si>
  <si>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</si>
  <si>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</si>
  <si>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</si>
  <si>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</si>
  <si>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</si>
  <si>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</si>
  <si>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</si>
  <si>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</si>
  <si>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</si>
  <si>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</si>
  <si>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</si>
  <si>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</si>
  <si>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</si>
  <si>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</si>
  <si>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</si>
  <si>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</si>
  <si>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</si>
  <si>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</si>
  <si>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</si>
  <si>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</si>
  <si>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</si>
  <si>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</si>
  <si>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</si>
  <si>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</si>
  <si>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</si>
  <si>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</si>
  <si>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</si>
  <si>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</si>
  <si>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</si>
  <si>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</si>
  <si>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</si>
  <si>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</si>
  <si>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</si>
  <si>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</si>
  <si>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</si>
  <si>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</si>
  <si>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</si>
  <si>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</si>
  <si>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</si>
  <si>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</si>
  <si>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</si>
  <si>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</si>
  <si>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</si>
  <si>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</si>
  <si>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</si>
  <si>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</si>
  <si>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</si>
  <si>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</si>
  <si>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</si>
  <si>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</si>
  <si>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</si>
  <si>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</si>
  <si>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</si>
  <si>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</si>
  <si>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</si>
  <si>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</si>
  <si>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</si>
  <si>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</si>
  <si>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</si>
  <si>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</si>
  <si>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</si>
  <si>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</si>
  <si>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</si>
  <si>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</si>
  <si>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</si>
  <si>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</si>
  <si>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</si>
  <si>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</si>
  <si>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</si>
  <si>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</si>
  <si>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</si>
  <si>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</si>
  <si>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</si>
  <si>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</si>
  <si>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</si>
  <si>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</si>
  <si>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</si>
  <si>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</si>
  <si>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</si>
  <si>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</si>
  <si>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</si>
  <si>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</si>
  <si>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</si>
  <si>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</si>
  <si>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</si>
  <si>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</si>
  <si>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</si>
  <si>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</si>
  <si>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</si>
  <si>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</si>
  <si>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</si>
  <si>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</si>
  <si>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</si>
  <si>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</si>
  <si>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</si>
  <si>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</si>
  <si>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</si>
  <si>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</si>
  <si>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</si>
  <si>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</si>
  <si>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</si>
  <si>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</si>
  <si>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</si>
  <si>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</si>
  <si>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</si>
  <si>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</si>
  <si>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</si>
  <si>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</si>
  <si>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</si>
  <si>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</si>
  <si>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</si>
  <si>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</si>
  <si>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</si>
  <si>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</si>
  <si>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</si>
  <si>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</si>
  <si>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</si>
  <si>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</si>
  <si>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</si>
  <si>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</si>
  <si>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</si>
  <si>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</si>
  <si>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</si>
  <si>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</si>
  <si>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</si>
  <si>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</si>
  <si>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</si>
  <si>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</si>
  <si>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</si>
  <si>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</si>
  <si>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</si>
  <si>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</si>
  <si>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</si>
  <si>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</si>
  <si>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</si>
  <si>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</si>
  <si>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</si>
  <si>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</si>
  <si>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</si>
  <si>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</si>
  <si>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</si>
  <si>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</si>
  <si>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</si>
  <si>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</si>
  <si>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</si>
  <si>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</si>
  <si>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</si>
  <si>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</si>
  <si>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</si>
  <si>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</si>
  <si>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</si>
  <si>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</si>
  <si>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</si>
  <si>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</si>
  <si>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</si>
  <si>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</si>
  <si>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</si>
  <si>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</si>
  <si>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</si>
  <si>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</si>
  <si>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</si>
  <si>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</si>
  <si>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</si>
  <si>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</si>
  <si>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</si>
  <si>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</si>
  <si>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</si>
  <si>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</si>
  <si>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</si>
  <si>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</si>
  <si>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</si>
  <si>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</si>
  <si>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</si>
  <si>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</si>
  <si>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</si>
  <si>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</si>
  <si>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</si>
  <si>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</si>
  <si>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</si>
  <si>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</si>
  <si>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</si>
  <si>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</si>
  <si>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</si>
  <si>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</si>
  <si>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</si>
  <si>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</si>
  <si>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</si>
  <si>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</si>
  <si>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</si>
  <si>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</si>
  <si>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</si>
  <si>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</si>
  <si>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</si>
  <si>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</si>
  <si>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</si>
  <si>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</si>
  <si>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</si>
  <si>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</si>
  <si>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</si>
  <si>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</si>
  <si>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</si>
  <si>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</si>
  <si>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</si>
  <si>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</si>
  <si>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</si>
  <si>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</si>
  <si>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</si>
  <si>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</si>
  <si>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</si>
  <si>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</si>
  <si>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</si>
  <si>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</si>
  <si>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</si>
  <si>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</si>
  <si>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</si>
  <si>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</si>
  <si>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</si>
  <si>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</si>
  <si>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</si>
  <si>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</si>
  <si>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</si>
  <si>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</si>
  <si>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</si>
  <si>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</si>
  <si>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</si>
  <si>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</si>
  <si>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</si>
  <si>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</si>
  <si>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</si>
  <si>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</si>
  <si>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</si>
  <si>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</si>
  <si>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</si>
  <si>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</si>
  <si>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</si>
  <si>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</si>
  <si>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</si>
  <si>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</si>
  <si>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</si>
  <si>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</si>
  <si>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</si>
  <si>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</si>
  <si>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</si>
  <si>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</si>
  <si>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</si>
  <si>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</si>
  <si>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</si>
  <si>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</si>
  <si>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</si>
  <si>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</si>
  <si>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</si>
  <si>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</si>
  <si>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</si>
  <si>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</si>
  <si>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</si>
  <si>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</si>
  <si>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</si>
  <si>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</si>
  <si>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</si>
  <si>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</si>
  <si>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</si>
  <si>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</si>
  <si>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</si>
  <si>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</si>
  <si>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</si>
  <si>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</si>
  <si>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</si>
  <si>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</si>
  <si>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</si>
  <si>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</si>
  <si>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</si>
  <si>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</si>
  <si>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</si>
  <si>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</si>
  <si>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</si>
  <si>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</si>
  <si>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</si>
  <si>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</si>
  <si>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</si>
  <si>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</si>
  <si>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</si>
  <si>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</si>
  <si>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</si>
  <si>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</si>
  <si>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</si>
  <si>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</si>
  <si>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</si>
  <si>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</si>
  <si>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</si>
  <si>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</si>
  <si>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</si>
  <si>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</si>
  <si>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</si>
  <si>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</si>
  <si>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</si>
  <si>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</si>
  <si>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</si>
  <si>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</si>
  <si>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</si>
  <si>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</si>
  <si>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</si>
  <si>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</si>
  <si>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</si>
  <si>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</si>
  <si>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</si>
  <si>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</si>
  <si>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</si>
  <si>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</si>
  <si>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</si>
  <si>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</si>
  <si>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</si>
  <si>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</si>
  <si>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</si>
  <si>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</si>
  <si>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</si>
  <si>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</si>
  <si>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</si>
  <si>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</si>
  <si>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</si>
  <si>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</si>
  <si>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</si>
  <si>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</si>
  <si>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</si>
  <si>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</si>
  <si>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</si>
  <si>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</si>
  <si>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</si>
  <si>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</si>
  <si>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</si>
  <si>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</si>
  <si>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</si>
  <si>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</si>
  <si>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</si>
  <si>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</si>
  <si>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</si>
  <si>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</si>
  <si>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FOLIO 10153</t>
  </si>
  <si>
    <t>A-907</t>
  </si>
  <si>
    <t>4296--NC-168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</si>
  <si>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</si>
  <si>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</si>
  <si>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</si>
  <si>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</si>
  <si>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</si>
  <si>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</si>
  <si>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</si>
  <si>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</si>
  <si>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</si>
  <si>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</si>
  <si>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</si>
  <si>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</si>
  <si>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</si>
  <si>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</si>
  <si>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</si>
  <si>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</si>
  <si>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</si>
  <si>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</si>
  <si>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</si>
  <si>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</si>
  <si>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</si>
  <si>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</si>
  <si>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</si>
  <si>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</si>
  <si>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</si>
  <si>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</si>
  <si>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</si>
  <si>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</si>
  <si>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</si>
  <si>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</si>
  <si>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</si>
  <si>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</si>
  <si>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</si>
  <si>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</si>
  <si>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</si>
  <si>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</si>
  <si>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</si>
  <si>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</si>
  <si>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</si>
  <si>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</si>
  <si>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</si>
  <si>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</si>
  <si>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</si>
  <si>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</si>
  <si>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</si>
  <si>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</si>
  <si>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</si>
  <si>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</si>
  <si>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</si>
  <si>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</si>
  <si>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</si>
  <si>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</si>
  <si>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</si>
  <si>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</si>
  <si>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</si>
  <si>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</si>
  <si>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</si>
  <si>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</si>
  <si>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</si>
  <si>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</si>
  <si>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</si>
  <si>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</si>
  <si>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</si>
  <si>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</si>
  <si>
    <t>ENTRADAS DEL MES DE     J U L I O                2 0 2 1</t>
  </si>
  <si>
    <t>CANALES  198</t>
  </si>
  <si>
    <t>AGROPECUARIA EL TOPETE         248</t>
  </si>
  <si>
    <t>CANALES   199</t>
  </si>
  <si>
    <t xml:space="preserve">AGROPECUARIA  EL TOPETE </t>
  </si>
  <si>
    <t>CANALES  202</t>
  </si>
  <si>
    <t>CANALES  193</t>
  </si>
  <si>
    <t>0583 X</t>
  </si>
  <si>
    <t>0588 X</t>
  </si>
  <si>
    <t>FOLIO 10202</t>
  </si>
  <si>
    <t>AGROPECURIA EL TOPETE      252</t>
  </si>
  <si>
    <t>CANALES  52</t>
  </si>
  <si>
    <t>18567--9537--NC-459</t>
  </si>
  <si>
    <t>P-445</t>
  </si>
  <si>
    <t>18593--9554</t>
  </si>
  <si>
    <t>18619--9578</t>
  </si>
  <si>
    <t>18632--9587</t>
  </si>
  <si>
    <t>A932</t>
  </si>
  <si>
    <t>FOLIO 10212</t>
  </si>
  <si>
    <t>FOLIO CENTRAL 6748</t>
  </si>
  <si>
    <t>FOLIO CENTRAL 6743</t>
  </si>
  <si>
    <t>DISTRIBUIDORA PEPE FILETE</t>
  </si>
  <si>
    <t>FOLIO CENTRAL 6753</t>
  </si>
  <si>
    <t>FOLIO CENTRAL 6760</t>
  </si>
  <si>
    <t>INTERES</t>
  </si>
  <si>
    <t>18673--9614----9747 Ints</t>
  </si>
  <si>
    <t>FOLIO 10226</t>
  </si>
  <si>
    <t>A933</t>
  </si>
  <si>
    <t>A-930</t>
  </si>
  <si>
    <t>D-2739</t>
  </si>
  <si>
    <t>18579---9546</t>
  </si>
  <si>
    <t>Transfer B 5-Jul-21</t>
  </si>
  <si>
    <t>18593--9550</t>
  </si>
  <si>
    <t>Transferencia SB</t>
  </si>
  <si>
    <t>18659--9743--9609</t>
  </si>
  <si>
    <t xml:space="preserve">Transferencia S Transferencia B </t>
  </si>
  <si>
    <t>20-Jul-21----19-Jul-21</t>
  </si>
  <si>
    <t>18619--6377--6437</t>
  </si>
  <si>
    <t>18646--9591--9731</t>
  </si>
  <si>
    <t>Transferencia S ---Transferencia B</t>
  </si>
  <si>
    <t>16-Jul-21----19-Jul-21</t>
  </si>
  <si>
    <t>18632--2898--2927</t>
  </si>
  <si>
    <t>14-Jul-21----19-Jul-21</t>
  </si>
  <si>
    <t>18646--2903--2926</t>
  </si>
  <si>
    <t>15-Jul-21---19-Jul-21</t>
  </si>
  <si>
    <t>20-Jul-21---------21-Jul-2021</t>
  </si>
  <si>
    <t>14-Jul-21---------19-Jul-21</t>
  </si>
  <si>
    <t>FOLIO 10234</t>
  </si>
  <si>
    <t>A-936</t>
  </si>
  <si>
    <t xml:space="preserve">DISTRIBUIDORA DE CARNES SELECTAS RAMPE SRL DE CV </t>
  </si>
  <si>
    <t xml:space="preserve">PERNIL </t>
  </si>
  <si>
    <t>FOLIO 10216</t>
  </si>
  <si>
    <t xml:space="preserve">AGROPECURARIA LA GABY SA DE CV </t>
  </si>
  <si>
    <t>AGROPECUARIA LA GABY SA DE CV</t>
  </si>
  <si>
    <t>18685--NC-265--9629--9761</t>
  </si>
  <si>
    <t>23-Jul-21---26-Jul-21</t>
  </si>
  <si>
    <t>FOLIO CENTRAL 6765</t>
  </si>
  <si>
    <t>18693--9640--9775</t>
  </si>
  <si>
    <t>18706---9543--9776</t>
  </si>
  <si>
    <t>Transferencia S--Transferencia  B</t>
  </si>
  <si>
    <t>26-Jul-21----27-Jul-21</t>
  </si>
  <si>
    <t>23-Jul-21----27-Jul-21</t>
  </si>
  <si>
    <t>18728---9656--NC-464--9777</t>
  </si>
  <si>
    <t>INTERESES</t>
  </si>
  <si>
    <t>18693--4347--4404</t>
  </si>
  <si>
    <t>26-Jul-21----28-Jul-21</t>
  </si>
  <si>
    <t>18733--4365--4405</t>
  </si>
  <si>
    <t>Transferencia S--Transferencia B</t>
  </si>
  <si>
    <t>27-Jul-21----28-Jul-21</t>
  </si>
  <si>
    <t>18738--9668--9787</t>
  </si>
  <si>
    <t>18733--9663--9786</t>
  </si>
  <si>
    <t>FOLIO 10237</t>
  </si>
  <si>
    <t>A-938</t>
  </si>
  <si>
    <t>CANALES  100</t>
  </si>
  <si>
    <t xml:space="preserve">PORCICOLA SOTO SA DE CV </t>
  </si>
  <si>
    <t>18769--4375--4407</t>
  </si>
  <si>
    <t>18762--9709--9803</t>
  </si>
  <si>
    <t>D-2820</t>
  </si>
  <si>
    <t>18750--9673--9802</t>
  </si>
  <si>
    <t>FOLIO 10246</t>
  </si>
  <si>
    <t>A-949</t>
  </si>
  <si>
    <t>0612 X</t>
  </si>
  <si>
    <t>0620 X</t>
  </si>
  <si>
    <t>0650 X</t>
  </si>
  <si>
    <t>0651 X</t>
  </si>
  <si>
    <t>0659 X</t>
  </si>
  <si>
    <t>0681 X</t>
  </si>
  <si>
    <t>0707 X</t>
  </si>
  <si>
    <t>0714 X</t>
  </si>
  <si>
    <t>0731 X</t>
  </si>
  <si>
    <t>0736 X</t>
  </si>
  <si>
    <t>0755 X</t>
  </si>
  <si>
    <t>0762 X</t>
  </si>
  <si>
    <t>0771 X</t>
  </si>
  <si>
    <t>0781 X</t>
  </si>
  <si>
    <t>0782 X</t>
  </si>
  <si>
    <t>ENTRADAS DEL MES DE     A G O S T O            2 0 2 1</t>
  </si>
  <si>
    <t>CANALES  197</t>
  </si>
  <si>
    <t>CANALES  186</t>
  </si>
  <si>
    <t>18875--9698--9811</t>
  </si>
  <si>
    <t>18875--9700--9817</t>
  </si>
  <si>
    <t>P-450</t>
  </si>
  <si>
    <t>FOLIO CENTRAL 6770</t>
  </si>
  <si>
    <t>18769--9692--9828</t>
  </si>
  <si>
    <t>ARCADIO LEDO BERISTAIN</t>
  </si>
  <si>
    <t>CUERO PAPEL</t>
  </si>
  <si>
    <t>FOLIO 10240</t>
  </si>
  <si>
    <t>A-332432</t>
  </si>
  <si>
    <t>18791--9715--9839</t>
  </si>
  <si>
    <t>FOLIO CENTRAL 6775</t>
  </si>
  <si>
    <t>A-951</t>
  </si>
  <si>
    <t>18803--9723--9838</t>
  </si>
  <si>
    <t>18803--4380--4418</t>
  </si>
  <si>
    <t>18813--4386--4419</t>
  </si>
  <si>
    <t>D-2897</t>
  </si>
  <si>
    <t>18829--9741--9865</t>
  </si>
  <si>
    <t>18842--8326--8372</t>
  </si>
  <si>
    <t>18850--8329--NC-443--8373</t>
  </si>
  <si>
    <t>18877--9772--9886</t>
  </si>
  <si>
    <t>FOLIO CENTRAL 6784</t>
  </si>
  <si>
    <t>FOLIO CENTRAL 6780</t>
  </si>
  <si>
    <t>FOLIO 10275</t>
  </si>
  <si>
    <t>A-956</t>
  </si>
  <si>
    <t>18860--9767--9874</t>
  </si>
  <si>
    <t>18860--4396--4432</t>
  </si>
  <si>
    <t>18893--2949--2972</t>
  </si>
  <si>
    <t>9812--9905</t>
  </si>
  <si>
    <t>18893--9796--9900</t>
  </si>
  <si>
    <t>FOLIO  10262</t>
  </si>
  <si>
    <t>RAFAEL ZAMBRANO       San Pedo</t>
  </si>
  <si>
    <t>FOLIO 10276</t>
  </si>
  <si>
    <t>FOLIO 20245</t>
  </si>
  <si>
    <t>MENUDO</t>
  </si>
  <si>
    <t>FOLIO 10250</t>
  </si>
  <si>
    <t>A-332642</t>
  </si>
  <si>
    <t>FOLIO 10293</t>
  </si>
  <si>
    <t>A-959</t>
  </si>
  <si>
    <t>0787 X</t>
  </si>
  <si>
    <t>0798 X</t>
  </si>
  <si>
    <t>0805 X</t>
  </si>
  <si>
    <t>0808 X</t>
  </si>
  <si>
    <t>0819 X</t>
  </si>
  <si>
    <t>0828 X</t>
  </si>
  <si>
    <t>0848 X</t>
  </si>
  <si>
    <t>0850 X</t>
  </si>
  <si>
    <t>0860 X</t>
  </si>
  <si>
    <t>0872 X</t>
  </si>
  <si>
    <t>0887 X</t>
  </si>
  <si>
    <t>0893 X</t>
  </si>
  <si>
    <t>18984--6463-NC-228</t>
  </si>
  <si>
    <t>D-2941</t>
  </si>
  <si>
    <t>CARGA CANCELADA</t>
  </si>
  <si>
    <t>0906 X</t>
  </si>
  <si>
    <t>0925 X</t>
  </si>
  <si>
    <t>0932 X</t>
  </si>
  <si>
    <t>ENTRADAS DEL MES DE     S E P T I E M B R E             2 0 2 1</t>
  </si>
  <si>
    <t xml:space="preserve"> AGROPECUARIA EL TOPETE      249</t>
  </si>
  <si>
    <t>AGROPECUARIA  SAN BERNARDO</t>
  </si>
  <si>
    <t>AGROPECUARIA  LA GABY</t>
  </si>
  <si>
    <t>AGROPECUARIA EL TOPETE      249</t>
  </si>
  <si>
    <t>AGROPECAURIA LA CHEMITA</t>
  </si>
  <si>
    <t>0960 X</t>
  </si>
  <si>
    <t>0970 X</t>
  </si>
  <si>
    <t>P-454</t>
  </si>
  <si>
    <t>TRIPA</t>
  </si>
  <si>
    <t>FOLIO 10310</t>
  </si>
  <si>
    <t>A-969</t>
  </si>
  <si>
    <t>FOLIO 10260</t>
  </si>
  <si>
    <t>FOLIO CENTRAL  6789</t>
  </si>
  <si>
    <t>FOLIO 10266</t>
  </si>
  <si>
    <t>FOLIO CENTRAL 6794</t>
  </si>
  <si>
    <t>FOLIO 10279</t>
  </si>
  <si>
    <t>FOLIO 10281</t>
  </si>
  <si>
    <t>FOLIO 10272</t>
  </si>
  <si>
    <t>FOLIO 10273</t>
  </si>
  <si>
    <t>FOLIO 10289</t>
  </si>
  <si>
    <t>ARCADIO LEDO BERISTAIN  (  ALBICIA )</t>
  </si>
  <si>
    <t>Cuero COMBO</t>
  </si>
  <si>
    <t>FOLIO 10299</t>
  </si>
  <si>
    <t>A-332962</t>
  </si>
  <si>
    <t>Transferencia  S</t>
  </si>
  <si>
    <t>Transferencia  s</t>
  </si>
  <si>
    <t>19021--9884--</t>
  </si>
  <si>
    <t>19008--6465</t>
  </si>
  <si>
    <t>FOLIO 10329</t>
  </si>
  <si>
    <t>A-973</t>
  </si>
  <si>
    <t>19054----2983--NC-101</t>
  </si>
  <si>
    <t>19054---9915-</t>
  </si>
  <si>
    <t>19047--9903--</t>
  </si>
  <si>
    <t>19027---4440</t>
  </si>
  <si>
    <t>19027--9890</t>
  </si>
  <si>
    <t>18919--9815--NC-470</t>
  </si>
  <si>
    <t>18931--9824--9922</t>
  </si>
  <si>
    <t>18931--2957--NC-99----2984</t>
  </si>
  <si>
    <t>18936--9826--NC-469---9939</t>
  </si>
  <si>
    <t>18943--6459--6480</t>
  </si>
  <si>
    <t>18959--9835--NC-471----9940</t>
  </si>
  <si>
    <t>18971--9844--9941</t>
  </si>
  <si>
    <t>18978--9848--NC-472--9942</t>
  </si>
  <si>
    <t xml:space="preserve">AGROPECAURIA EL TOPETE </t>
  </si>
  <si>
    <t xml:space="preserve"> CHULETA </t>
  </si>
  <si>
    <t>CHULETA</t>
  </si>
  <si>
    <t>FOLIO CENTRAL 6799</t>
  </si>
  <si>
    <t>ARCADIO LEDO BERISTAIN   " ALBICIA "</t>
  </si>
  <si>
    <t>codillo</t>
  </si>
  <si>
    <t>FOLIO 10304</t>
  </si>
  <si>
    <t>A-333073</t>
  </si>
  <si>
    <t>Transfereencia s</t>
  </si>
  <si>
    <t>CANALES   30</t>
  </si>
  <si>
    <t>FOLIO 10305</t>
  </si>
  <si>
    <t>FOLIO 10315</t>
  </si>
  <si>
    <t>FOLIO 10295</t>
  </si>
  <si>
    <t>FOLIO 10303</t>
  </si>
  <si>
    <t>FOLIO 10307</t>
  </si>
  <si>
    <t>FOLIO CENTRAL 6804</t>
  </si>
  <si>
    <t>FOLIO 10312</t>
  </si>
  <si>
    <t>FOLIO 10294</t>
  </si>
  <si>
    <t>19059--9925</t>
  </si>
  <si>
    <t>19059--2986</t>
  </si>
  <si>
    <t>19087--9944</t>
  </si>
  <si>
    <t>19087--8408--NC-445</t>
  </si>
  <si>
    <t>19096--4454</t>
  </si>
  <si>
    <t>19096--9954--NC-477</t>
  </si>
  <si>
    <t>FOLIO 10322</t>
  </si>
  <si>
    <t>FOLIO CENTRAL 6810</t>
  </si>
  <si>
    <t>19101--9963</t>
  </si>
  <si>
    <t>19101--8420</t>
  </si>
  <si>
    <t>D-3037</t>
  </si>
  <si>
    <t>19111--6491</t>
  </si>
  <si>
    <t>Traferencia B</t>
  </si>
  <si>
    <t>19111--9966--NC-479</t>
  </si>
  <si>
    <t xml:space="preserve">ARCADIO LEDO       ALBICIA </t>
  </si>
  <si>
    <t>BUCHE</t>
  </si>
  <si>
    <t>FOLIO  10343</t>
  </si>
  <si>
    <t>A-333219</t>
  </si>
  <si>
    <t>FOLIO 10336</t>
  </si>
  <si>
    <t>A-33218</t>
  </si>
  <si>
    <t>19122--9978</t>
  </si>
  <si>
    <t>19122--6494</t>
  </si>
  <si>
    <t>FOLIO 10352</t>
  </si>
  <si>
    <t>A-974</t>
  </si>
  <si>
    <t>CANALES 49</t>
  </si>
  <si>
    <t>AGROPECUARIA  EL TOPETE    250</t>
  </si>
  <si>
    <t>19127--2998</t>
  </si>
  <si>
    <t>D-3096</t>
  </si>
  <si>
    <t>19127--9987</t>
  </si>
  <si>
    <t>19132--10002--NC-480</t>
  </si>
  <si>
    <t>19148--10009</t>
  </si>
  <si>
    <t>FOLIO 10356</t>
  </si>
  <si>
    <t>A-976</t>
  </si>
  <si>
    <t>FOLIO  10362</t>
  </si>
  <si>
    <t>A-977</t>
  </si>
  <si>
    <t>Transferencia bNTE</t>
  </si>
  <si>
    <t>19162--10034--NC-462</t>
  </si>
  <si>
    <t>19162--6506</t>
  </si>
  <si>
    <t>19140--10008--NC-481</t>
  </si>
  <si>
    <t>0978 X</t>
  </si>
  <si>
    <t>AGROPECUARIA EL TOPETE     250-1</t>
  </si>
  <si>
    <t>0985 X</t>
  </si>
  <si>
    <t>0997 X</t>
  </si>
  <si>
    <t>0006 Y</t>
  </si>
  <si>
    <t>0020 Y</t>
  </si>
  <si>
    <t>0022 Y</t>
  </si>
  <si>
    <t>0031 Y</t>
  </si>
  <si>
    <t>0048 Y</t>
  </si>
  <si>
    <t>0058 Y</t>
  </si>
  <si>
    <t>0061 Y</t>
  </si>
  <si>
    <t>0079 Y</t>
  </si>
  <si>
    <t>0093 Y</t>
  </si>
  <si>
    <t>0109 Y</t>
  </si>
  <si>
    <t>0114 Y</t>
  </si>
  <si>
    <t>0132 Y</t>
  </si>
  <si>
    <t>0143 Y</t>
  </si>
  <si>
    <t>ENTRADAS DEL MES DE     O C T U B R E              2 0 2 1</t>
  </si>
  <si>
    <t xml:space="preserve">AGROPECUARIA LA GABY SA DE CV </t>
  </si>
  <si>
    <t>0152 Y</t>
  </si>
  <si>
    <t>19165--10026</t>
  </si>
  <si>
    <t>Transfereencia S</t>
  </si>
  <si>
    <t>P-466</t>
  </si>
  <si>
    <t>FOLIO 10340</t>
  </si>
  <si>
    <t>FOLIO 10326</t>
  </si>
  <si>
    <t>FOLIO 10331</t>
  </si>
  <si>
    <t>FOLIO 10337</t>
  </si>
  <si>
    <t>FOLIO CENTRAL 6815</t>
  </si>
  <si>
    <t>FOLIO 10344</t>
  </si>
  <si>
    <t>FOLIO 10355</t>
  </si>
  <si>
    <t>FOLIO CENTRAL 6820</t>
  </si>
  <si>
    <t>19204--6521</t>
  </si>
  <si>
    <t>19170--10037</t>
  </si>
  <si>
    <t>19184--10044</t>
  </si>
  <si>
    <t>19199--8449</t>
  </si>
  <si>
    <t>19199--10055--nc-/483</t>
  </si>
  <si>
    <t xml:space="preserve">JOSE LUIS OLVERA </t>
  </si>
  <si>
    <t>FOLIO 10376</t>
  </si>
  <si>
    <t>FOLIO 10390</t>
  </si>
  <si>
    <t>19210--4473</t>
  </si>
  <si>
    <t>19210--10074</t>
  </si>
  <si>
    <t>19227--10081</t>
  </si>
  <si>
    <t>FOLIO  10366</t>
  </si>
  <si>
    <t>A-33593</t>
  </si>
  <si>
    <t>folio 10367</t>
  </si>
  <si>
    <t>A-33594</t>
  </si>
  <si>
    <t>Transferenc ia S</t>
  </si>
  <si>
    <t>AGEOPECUARIA EL TOPETE      250-1</t>
  </si>
  <si>
    <t>19239--10093--NC--484</t>
  </si>
  <si>
    <t>19239--10088</t>
  </si>
  <si>
    <t>19244--10097--NC-485</t>
  </si>
  <si>
    <t>19269--8463</t>
  </si>
  <si>
    <t>19255--8460</t>
  </si>
  <si>
    <t xml:space="preserve">DISTRIBUIDORA DE CARNES RANCHO LAS LOMAS S DE RL DE CV </t>
  </si>
  <si>
    <t>FOLIO CENTRAL  6844</t>
  </si>
  <si>
    <t>59B2</t>
  </si>
  <si>
    <t>19279--8466</t>
  </si>
  <si>
    <t>Transferecia B</t>
  </si>
  <si>
    <t>FOLIO 10406</t>
  </si>
  <si>
    <t>A-980</t>
  </si>
  <si>
    <t>A 978</t>
  </si>
  <si>
    <t>A 979</t>
  </si>
  <si>
    <t>FOLIO CENTRAL  6831</t>
  </si>
  <si>
    <t>FOLIO 10357</t>
  </si>
  <si>
    <t>FOLIO CENTRAL 6825</t>
  </si>
  <si>
    <t>FOLIO 10375</t>
  </si>
  <si>
    <t>19302--10128</t>
  </si>
  <si>
    <t>19316--10135</t>
  </si>
  <si>
    <t>19285--6535--NC-233</t>
  </si>
  <si>
    <t>DISTRIBUIDORA PEPE FILETE DE PUEBLA</t>
  </si>
  <si>
    <t>NUCAS</t>
  </si>
  <si>
    <t>FOLIO 10396</t>
  </si>
  <si>
    <t>19302--10126</t>
  </si>
  <si>
    <t>19316--10134</t>
  </si>
  <si>
    <t>D-3140</t>
  </si>
  <si>
    <t>FOLIO 10419</t>
  </si>
  <si>
    <t>A-981</t>
  </si>
  <si>
    <t>D-3186</t>
  </si>
  <si>
    <t>D-3846</t>
  </si>
  <si>
    <t>D-3826</t>
  </si>
  <si>
    <t>D-3726</t>
  </si>
  <si>
    <t>D-3176</t>
  </si>
  <si>
    <t>D-3756</t>
  </si>
  <si>
    <t>D-3766</t>
  </si>
  <si>
    <t>D-3786</t>
  </si>
  <si>
    <t>D-3216</t>
  </si>
  <si>
    <t>FOLIO 10432</t>
  </si>
  <si>
    <t>A-982</t>
  </si>
  <si>
    <t>19372--</t>
  </si>
  <si>
    <t>19289--10117</t>
  </si>
  <si>
    <t>19289--10118</t>
  </si>
  <si>
    <t xml:space="preserve">COMERCIALIZADORA DE PORCINOS DELTA SA DE CV </t>
  </si>
  <si>
    <t>JAMON SERRANO S/h a granel</t>
  </si>
  <si>
    <t>A 158242</t>
  </si>
  <si>
    <t xml:space="preserve">JAMON SERRANO Reb </t>
  </si>
  <si>
    <t>10 Pzas</t>
  </si>
  <si>
    <t>1 pzas</t>
  </si>
  <si>
    <t>CULATELLO</t>
  </si>
  <si>
    <t>CABEZA de lomo madurado Reb</t>
  </si>
  <si>
    <t>10 pzas</t>
  </si>
  <si>
    <t>Lomo Embuchado Reb</t>
  </si>
  <si>
    <t>Pierna ahumada</t>
  </si>
  <si>
    <t>CUETELLO PAQUETE</t>
  </si>
  <si>
    <t xml:space="preserve">Jamon TIP YORK </t>
  </si>
  <si>
    <t>5 pzas</t>
  </si>
  <si>
    <t>Sanchicha Frankfut</t>
  </si>
  <si>
    <t>A-158234</t>
  </si>
  <si>
    <t>A-158233</t>
  </si>
  <si>
    <t>35177--</t>
  </si>
  <si>
    <t>0163 Y</t>
  </si>
  <si>
    <t>0183 Y</t>
  </si>
  <si>
    <t>0184 Y</t>
  </si>
  <si>
    <t>0194 Y</t>
  </si>
  <si>
    <t>0199 Y</t>
  </si>
  <si>
    <t>0211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</si>
</sst>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</fills>
  <borders count="9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45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14" fillId="0" borderId="18" xfId="0" applyFont="1" applyFill="1" applyBorder="1" applyAlignment="1">
      <alignment horizontal="center"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17" fillId="0" borderId="18" xfId="0" applyFont="1" applyBorder="1" applyAlignment="1">
      <alignment horizontal="center" vertical="center"/>
    </xf>
    <xf numFmtId="1" fontId="14" fillId="0" borderId="18" xfId="0" applyNumberFormat="1" applyFont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 wrapText="1"/>
    </xf>
    <xf numFmtId="0" fontId="22" fillId="0" borderId="60" xfId="0" applyFont="1" applyFill="1" applyBorder="1" applyAlignment="1">
      <alignment horizontal="left"/>
    </xf>
    <xf numFmtId="44" fontId="19" fillId="12" borderId="69" xfId="1" applyFont="1" applyFill="1" applyBorder="1"/>
    <xf numFmtId="166" fontId="19" fillId="12" borderId="70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wrapText="1"/>
    </xf>
    <xf numFmtId="164" fontId="21" fillId="0" borderId="18" xfId="0" applyNumberFormat="1" applyFont="1" applyFill="1" applyBorder="1" applyAlignment="1">
      <alignment horizontal="center" vertical="center"/>
    </xf>
    <xf numFmtId="1" fontId="23" fillId="12" borderId="18" xfId="0" applyNumberFormat="1" applyFont="1" applyFill="1" applyBorder="1" applyAlignment="1">
      <alignment horizontal="left" vertical="center" wrapText="1"/>
    </xf>
    <xf numFmtId="164" fontId="29" fillId="12" borderId="18" xfId="0" applyNumberFormat="1" applyFont="1" applyFill="1" applyBorder="1" applyAlignment="1">
      <alignment vertical="center"/>
    </xf>
    <xf numFmtId="1" fontId="13" fillId="0" borderId="22" xfId="0" applyNumberFormat="1" applyFont="1" applyFill="1" applyBorder="1" applyAlignment="1">
      <alignment horizontal="center" vertical="center"/>
    </xf>
    <xf numFmtId="1" fontId="13" fillId="0" borderId="11" xfId="0" applyNumberFormat="1" applyFont="1" applyBorder="1" applyAlignment="1">
      <alignment vertical="center"/>
    </xf>
    <xf numFmtId="164" fontId="14" fillId="0" borderId="19" xfId="0" applyNumberFormat="1" applyFont="1" applyBorder="1" applyAlignment="1">
      <alignment horizontal="center" vertical="center"/>
    </xf>
    <xf numFmtId="165" fontId="6" fillId="17" borderId="0" xfId="0" applyNumberFormat="1" applyFont="1" applyFill="1" applyAlignment="1">
      <alignment horizontal="center" wrapText="1"/>
    </xf>
    <xf numFmtId="165" fontId="7" fillId="17" borderId="0" xfId="0" applyNumberFormat="1" applyFont="1" applyFill="1" applyAlignment="1">
      <alignment horizontal="center" wrapText="1"/>
    </xf>
    <xf numFmtId="164" fontId="30" fillId="12" borderId="19" xfId="0" applyNumberFormat="1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/>
    </xf>
    <xf numFmtId="164" fontId="14" fillId="0" borderId="18" xfId="0" applyNumberFormat="1" applyFont="1" applyBorder="1" applyAlignment="1">
      <alignment horizontal="center" vertical="center"/>
    </xf>
    <xf numFmtId="164" fontId="14" fillId="10" borderId="22" xfId="0" applyNumberFormat="1" applyFont="1" applyFill="1" applyBorder="1" applyAlignment="1">
      <alignment horizontal="center" vertical="center"/>
    </xf>
    <xf numFmtId="164" fontId="14" fillId="0" borderId="18" xfId="0" applyNumberFormat="1" applyFont="1" applyFill="1" applyBorder="1" applyAlignment="1">
      <alignment horizontal="center" vertical="center"/>
    </xf>
    <xf numFmtId="0" fontId="11" fillId="17" borderId="18" xfId="0" applyFont="1" applyFill="1" applyBorder="1" applyAlignment="1">
      <alignment horizontal="center"/>
    </xf>
    <xf numFmtId="44" fontId="11" fillId="17" borderId="18" xfId="1" applyFont="1" applyFill="1" applyBorder="1"/>
    <xf numFmtId="0" fontId="29" fillId="12" borderId="18" xfId="0" applyFont="1" applyFill="1" applyBorder="1" applyAlignment="1">
      <alignment horizontal="center" vertical="center" wrapText="1"/>
    </xf>
    <xf numFmtId="164" fontId="30" fillId="17" borderId="19" xfId="0" applyNumberFormat="1" applyFont="1" applyFill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21" fillId="0" borderId="22" xfId="0" applyFont="1" applyFill="1" applyBorder="1" applyAlignment="1">
      <alignment vertical="center"/>
    </xf>
    <xf numFmtId="0" fontId="21" fillId="0" borderId="11" xfId="0" applyFont="1" applyFill="1" applyBorder="1" applyAlignment="1">
      <alignment vertical="center"/>
    </xf>
    <xf numFmtId="0" fontId="21" fillId="0" borderId="21" xfId="0" applyFont="1" applyFill="1" applyBorder="1" applyAlignment="1">
      <alignment vertical="center"/>
    </xf>
    <xf numFmtId="164" fontId="14" fillId="0" borderId="22" xfId="0" applyNumberFormat="1" applyFont="1" applyFill="1" applyBorder="1" applyAlignment="1">
      <alignment horizontal="center" vertical="center"/>
    </xf>
    <xf numFmtId="164" fontId="14" fillId="0" borderId="11" xfId="0" applyNumberFormat="1" applyFont="1" applyFill="1" applyBorder="1" applyAlignment="1">
      <alignment horizontal="center" vertical="center"/>
    </xf>
    <xf numFmtId="0" fontId="17" fillId="0" borderId="18" xfId="0" applyFont="1" applyFill="1" applyBorder="1" applyAlignment="1">
      <alignment vertical="center" wrapText="1"/>
    </xf>
    <xf numFmtId="0" fontId="14" fillId="0" borderId="21" xfId="0" applyFont="1" applyFill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1" fontId="14" fillId="0" borderId="11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 vertical="center"/>
    </xf>
    <xf numFmtId="165" fontId="6" fillId="17" borderId="17" xfId="0" applyNumberFormat="1" applyFont="1" applyFill="1" applyBorder="1" applyAlignment="1">
      <alignment horizontal="center" wrapText="1"/>
    </xf>
    <xf numFmtId="0" fontId="21" fillId="0" borderId="18" xfId="0" applyFont="1" applyFill="1" applyBorder="1" applyAlignment="1">
      <alignment horizontal="center" vertical="center" wrapText="1"/>
    </xf>
    <xf numFmtId="164" fontId="14" fillId="0" borderId="19" xfId="0" applyNumberFormat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0" fontId="26" fillId="0" borderId="1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vertical="center"/>
    </xf>
    <xf numFmtId="0" fontId="19" fillId="0" borderId="23" xfId="0" applyFont="1" applyBorder="1" applyAlignment="1">
      <alignment vertical="center"/>
    </xf>
    <xf numFmtId="1" fontId="14" fillId="0" borderId="11" xfId="0" applyNumberFormat="1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164" fontId="23" fillId="12" borderId="19" xfId="0" applyNumberFormat="1" applyFont="1" applyFill="1" applyBorder="1" applyAlignment="1">
      <alignment horizontal="center" vertical="center"/>
    </xf>
    <xf numFmtId="165" fontId="6" fillId="18" borderId="0" xfId="0" applyNumberFormat="1" applyFont="1" applyFill="1" applyAlignment="1">
      <alignment horizontal="center" wrapText="1"/>
    </xf>
    <xf numFmtId="0" fontId="11" fillId="0" borderId="78" xfId="0" applyFont="1" applyFill="1" applyBorder="1" applyAlignment="1">
      <alignment horizontal="center" vertical="center" wrapText="1"/>
    </xf>
    <xf numFmtId="44" fontId="11" fillId="0" borderId="79" xfId="1" applyFont="1" applyFill="1" applyBorder="1" applyAlignment="1">
      <alignment horizontal="center"/>
    </xf>
    <xf numFmtId="0" fontId="45" fillId="0" borderId="24" xfId="0" applyFont="1" applyFill="1" applyBorder="1" applyAlignment="1">
      <alignment horizontal="left"/>
    </xf>
    <xf numFmtId="164" fontId="23" fillId="12" borderId="18" xfId="0" applyNumberFormat="1" applyFont="1" applyFill="1" applyBorder="1" applyAlignment="1">
      <alignment horizontal="center" vertical="center"/>
    </xf>
    <xf numFmtId="164" fontId="14" fillId="0" borderId="1" xfId="0" applyNumberFormat="1" applyFont="1" applyFill="1" applyBorder="1" applyAlignment="1">
      <alignment vertical="center"/>
    </xf>
    <xf numFmtId="164" fontId="14" fillId="0" borderId="23" xfId="0" applyNumberFormat="1" applyFont="1" applyFill="1" applyBorder="1" applyAlignment="1">
      <alignment vertical="center"/>
    </xf>
    <xf numFmtId="1" fontId="14" fillId="0" borderId="11" xfId="0" applyNumberFormat="1" applyFont="1" applyFill="1" applyBorder="1" applyAlignment="1">
      <alignment horizontal="center" vertical="center" wrapText="1"/>
    </xf>
    <xf numFmtId="1" fontId="14" fillId="0" borderId="18" xfId="0" applyNumberFormat="1" applyFont="1" applyFill="1" applyBorder="1" applyAlignment="1">
      <alignment vertical="center" wrapText="1"/>
    </xf>
    <xf numFmtId="0" fontId="0" fillId="0" borderId="0" xfId="0" applyAlignment="1">
      <alignment horizontal="center" wrapText="1"/>
    </xf>
    <xf numFmtId="0" fontId="26" fillId="0" borderId="18" xfId="0" applyFont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 wrapText="1"/>
    </xf>
    <xf numFmtId="0" fontId="17" fillId="10" borderId="22" xfId="0" applyFont="1" applyFill="1" applyBorder="1"/>
    <xf numFmtId="0" fontId="21" fillId="0" borderId="1" xfId="0" applyFont="1" applyFill="1" applyBorder="1" applyAlignment="1">
      <alignment vertical="center"/>
    </xf>
    <xf numFmtId="165" fontId="6" fillId="18" borderId="17" xfId="0" applyNumberFormat="1" applyFont="1" applyFill="1" applyBorder="1" applyAlignment="1">
      <alignment horizontal="center" wrapText="1"/>
    </xf>
    <xf numFmtId="3" fontId="6" fillId="0" borderId="0" xfId="0" applyNumberFormat="1" applyFont="1" applyAlignment="1">
      <alignment horizontal="center" wrapText="1"/>
    </xf>
    <xf numFmtId="0" fontId="11" fillId="19" borderId="18" xfId="0" applyFont="1" applyFill="1" applyBorder="1" applyAlignment="1">
      <alignment horizontal="center"/>
    </xf>
    <xf numFmtId="165" fontId="11" fillId="19" borderId="18" xfId="0" applyNumberFormat="1" applyFont="1" applyFill="1" applyBorder="1"/>
    <xf numFmtId="4" fontId="2" fillId="20" borderId="21" xfId="0" applyNumberFormat="1" applyFont="1" applyFill="1" applyBorder="1" applyAlignment="1">
      <alignment horizontal="right"/>
    </xf>
    <xf numFmtId="164" fontId="14" fillId="20" borderId="18" xfId="0" applyNumberFormat="1" applyFont="1" applyFill="1" applyBorder="1" applyAlignment="1">
      <alignment vertical="center"/>
    </xf>
    <xf numFmtId="1" fontId="14" fillId="20" borderId="18" xfId="0" applyNumberFormat="1" applyFont="1" applyFill="1" applyBorder="1" applyAlignment="1">
      <alignment horizontal="center" vertical="center" wrapText="1"/>
    </xf>
    <xf numFmtId="165" fontId="11" fillId="20" borderId="18" xfId="0" applyNumberFormat="1" applyFont="1" applyFill="1" applyBorder="1"/>
    <xf numFmtId="1" fontId="14" fillId="0" borderId="11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65" fontId="6" fillId="0" borderId="17" xfId="0" applyNumberFormat="1" applyFont="1" applyFill="1" applyBorder="1" applyAlignment="1">
      <alignment horizontal="center" wrapText="1"/>
    </xf>
    <xf numFmtId="0" fontId="22" fillId="11" borderId="63" xfId="0" applyFont="1" applyFill="1" applyBorder="1" applyAlignment="1">
      <alignment horizontal="left"/>
    </xf>
    <xf numFmtId="0" fontId="14" fillId="0" borderId="22" xfId="0" applyFont="1" applyBorder="1" applyAlignment="1">
      <alignment horizontal="center" vertical="center"/>
    </xf>
    <xf numFmtId="44" fontId="14" fillId="0" borderId="22" xfId="1" applyFont="1" applyFill="1" applyBorder="1" applyAlignment="1">
      <alignment horizontal="center" vertical="center"/>
    </xf>
    <xf numFmtId="4" fontId="2" fillId="0" borderId="22" xfId="0" applyNumberFormat="1" applyFont="1" applyBorder="1" applyAlignment="1">
      <alignment horizontal="right"/>
    </xf>
    <xf numFmtId="0" fontId="27" fillId="0" borderId="18" xfId="0" applyFont="1" applyFill="1" applyBorder="1" applyAlignment="1">
      <alignment vertical="center" wrapText="1"/>
    </xf>
    <xf numFmtId="0" fontId="29" fillId="12" borderId="11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2" fontId="2" fillId="0" borderId="18" xfId="0" applyNumberFormat="1" applyFont="1" applyFill="1" applyBorder="1"/>
    <xf numFmtId="0" fontId="52" fillId="0" borderId="11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4" fontId="51" fillId="0" borderId="0" xfId="0" applyNumberFormat="1" applyFont="1" applyFill="1" applyBorder="1" applyAlignment="1">
      <alignment horizontal="center" vertical="center" wrapText="1"/>
    </xf>
    <xf numFmtId="1" fontId="13" fillId="0" borderId="0" xfId="0" applyNumberFormat="1" applyFont="1" applyFill="1" applyBorder="1" applyAlignment="1">
      <alignment horizontal="center" vertical="center"/>
    </xf>
    <xf numFmtId="4" fontId="26" fillId="0" borderId="18" xfId="0" applyNumberFormat="1" applyFont="1" applyFill="1" applyBorder="1" applyAlignment="1">
      <alignment horizontal="center" vertical="center" wrapText="1"/>
    </xf>
    <xf numFmtId="44" fontId="23" fillId="0" borderId="69" xfId="1" applyFont="1" applyFill="1" applyBorder="1"/>
    <xf numFmtId="166" fontId="23" fillId="0" borderId="70" xfId="0" applyNumberFormat="1" applyFont="1" applyFill="1" applyBorder="1" applyAlignment="1">
      <alignment horizontal="center"/>
    </xf>
    <xf numFmtId="0" fontId="29" fillId="12" borderId="11" xfId="0" applyFont="1" applyFill="1" applyBorder="1" applyAlignment="1">
      <alignment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0" fontId="22" fillId="6" borderId="18" xfId="0" applyFont="1" applyFill="1" applyBorder="1" applyAlignment="1">
      <alignment horizontal="left"/>
    </xf>
    <xf numFmtId="0" fontId="26" fillId="0" borderId="11" xfId="0" applyFont="1" applyBorder="1" applyAlignment="1">
      <alignment horizontal="center" vertical="center" wrapText="1"/>
    </xf>
    <xf numFmtId="0" fontId="29" fillId="12" borderId="11" xfId="0" applyFont="1" applyFill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/>
    </xf>
    <xf numFmtId="44" fontId="2" fillId="6" borderId="69" xfId="1" applyFont="1" applyFill="1" applyBorder="1"/>
    <xf numFmtId="166" fontId="14" fillId="6" borderId="70" xfId="0" applyNumberFormat="1" applyFont="1" applyFill="1" applyBorder="1" applyAlignment="1">
      <alignment horizontal="center"/>
    </xf>
    <xf numFmtId="0" fontId="17" fillId="0" borderId="80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/>
    </xf>
    <xf numFmtId="0" fontId="17" fillId="0" borderId="22" xfId="0" applyFont="1" applyFill="1" applyBorder="1"/>
    <xf numFmtId="0" fontId="14" fillId="0" borderId="60" xfId="0" applyFont="1" applyFill="1" applyBorder="1" applyAlignment="1">
      <alignment horizontal="center" vertical="center" wrapText="1"/>
    </xf>
    <xf numFmtId="44" fontId="14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 wrapText="1"/>
    </xf>
    <xf numFmtId="44" fontId="6" fillId="0" borderId="22" xfId="1" applyFont="1" applyFill="1" applyBorder="1"/>
    <xf numFmtId="0" fontId="19" fillId="0" borderId="22" xfId="0" applyFont="1" applyFill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/>
    </xf>
    <xf numFmtId="164" fontId="23" fillId="12" borderId="17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vertical="center"/>
    </xf>
    <xf numFmtId="0" fontId="26" fillId="0" borderId="11" xfId="0" applyFont="1" applyFill="1" applyBorder="1" applyAlignment="1">
      <alignment vertical="center" wrapText="1"/>
    </xf>
    <xf numFmtId="4" fontId="19" fillId="0" borderId="18" xfId="0" applyNumberFormat="1" applyFont="1" applyFill="1" applyBorder="1" applyAlignment="1">
      <alignment horizontal="center" vertical="center" wrapText="1"/>
    </xf>
    <xf numFmtId="1" fontId="13" fillId="0" borderId="11" xfId="0" applyNumberFormat="1" applyFont="1" applyFill="1" applyBorder="1" applyAlignment="1">
      <alignment horizontal="center" vertical="center"/>
    </xf>
    <xf numFmtId="0" fontId="11" fillId="21" borderId="18" xfId="0" applyFont="1" applyFill="1" applyBorder="1" applyAlignment="1">
      <alignment horizontal="center"/>
    </xf>
    <xf numFmtId="165" fontId="11" fillId="21" borderId="18" xfId="0" applyNumberFormat="1" applyFont="1" applyFill="1" applyBorder="1"/>
    <xf numFmtId="0" fontId="11" fillId="22" borderId="18" xfId="0" applyFont="1" applyFill="1" applyBorder="1" applyAlignment="1">
      <alignment horizontal="center"/>
    </xf>
    <xf numFmtId="165" fontId="11" fillId="2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/>
    </xf>
    <xf numFmtId="2" fontId="2" fillId="0" borderId="18" xfId="0" applyNumberFormat="1" applyFont="1" applyFill="1" applyBorder="1" applyAlignment="1"/>
    <xf numFmtId="1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29" fillId="12" borderId="18" xfId="0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164" fontId="23" fillId="12" borderId="18" xfId="0" applyNumberFormat="1" applyFont="1" applyFill="1" applyBorder="1" applyAlignment="1">
      <alignment vertical="center"/>
    </xf>
    <xf numFmtId="0" fontId="29" fillId="12" borderId="74" xfId="0" applyFont="1" applyFill="1" applyBorder="1" applyAlignment="1">
      <alignment horizontal="center" vertical="center"/>
    </xf>
    <xf numFmtId="164" fontId="23" fillId="12" borderId="73" xfId="0" applyNumberFormat="1" applyFont="1" applyFill="1" applyBorder="1" applyAlignment="1">
      <alignment horizontal="center" vertical="center"/>
    </xf>
    <xf numFmtId="4" fontId="46" fillId="0" borderId="62" xfId="0" applyNumberFormat="1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vertical="center" wrapText="1"/>
    </xf>
    <xf numFmtId="4" fontId="26" fillId="0" borderId="11" xfId="0" applyNumberFormat="1" applyFont="1" applyFill="1" applyBorder="1" applyAlignment="1">
      <alignment horizontal="center" vertical="center" wrapText="1"/>
    </xf>
    <xf numFmtId="4" fontId="20" fillId="0" borderId="12" xfId="0" applyNumberFormat="1" applyFont="1" applyFill="1" applyBorder="1"/>
    <xf numFmtId="44" fontId="30" fillId="12" borderId="69" xfId="1" applyFont="1" applyFill="1" applyBorder="1"/>
    <xf numFmtId="0" fontId="29" fillId="12" borderId="18" xfId="0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1" fontId="2" fillId="0" borderId="11" xfId="0" applyNumberFormat="1" applyFont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 wrapText="1"/>
    </xf>
    <xf numFmtId="0" fontId="26" fillId="0" borderId="22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18" fillId="0" borderId="18" xfId="0" applyFont="1" applyFill="1" applyBorder="1" applyAlignment="1">
      <alignment wrapText="1"/>
    </xf>
    <xf numFmtId="0" fontId="17" fillId="0" borderId="61" xfId="0" applyFont="1" applyFill="1" applyBorder="1" applyAlignment="1">
      <alignment vertical="center"/>
    </xf>
    <xf numFmtId="0" fontId="17" fillId="0" borderId="62" xfId="0" applyFont="1" applyFill="1" applyBorder="1" applyAlignment="1">
      <alignment vertical="center"/>
    </xf>
    <xf numFmtId="164" fontId="14" fillId="0" borderId="82" xfId="0" applyNumberFormat="1" applyFont="1" applyFill="1" applyBorder="1" applyAlignment="1">
      <alignment vertical="center"/>
    </xf>
    <xf numFmtId="164" fontId="14" fillId="0" borderId="84" xfId="0" applyNumberFormat="1" applyFont="1" applyFill="1" applyBorder="1" applyAlignment="1">
      <alignment vertical="center"/>
    </xf>
    <xf numFmtId="0" fontId="17" fillId="0" borderId="17" xfId="0" applyFont="1" applyBorder="1" applyAlignment="1">
      <alignment horizontal="left"/>
    </xf>
    <xf numFmtId="0" fontId="6" fillId="0" borderId="85" xfId="0" applyFont="1" applyFill="1" applyBorder="1" applyAlignment="1">
      <alignment horizontal="center" vertical="center" wrapText="1"/>
    </xf>
    <xf numFmtId="0" fontId="11" fillId="0" borderId="86" xfId="0" applyFont="1" applyBorder="1" applyAlignment="1">
      <alignment horizontal="center"/>
    </xf>
    <xf numFmtId="165" fontId="11" fillId="0" borderId="87" xfId="0" applyNumberFormat="1" applyFont="1" applyBorder="1"/>
    <xf numFmtId="0" fontId="44" fillId="21" borderId="18" xfId="0" applyFont="1" applyFill="1" applyBorder="1" applyAlignment="1">
      <alignment horizontal="center"/>
    </xf>
    <xf numFmtId="165" fontId="44" fillId="21" borderId="18" xfId="0" applyNumberFormat="1" applyFont="1" applyFill="1" applyBorder="1"/>
    <xf numFmtId="0" fontId="44" fillId="0" borderId="18" xfId="0" applyFont="1" applyFill="1" applyBorder="1" applyAlignment="1">
      <alignment horizontal="center"/>
    </xf>
    <xf numFmtId="0" fontId="44" fillId="1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left" vertical="center"/>
    </xf>
    <xf numFmtId="44" fontId="14" fillId="12" borderId="69" xfId="1" applyFont="1" applyFill="1" applyBorder="1"/>
    <xf numFmtId="166" fontId="14" fillId="12" borderId="70" xfId="0" applyNumberFormat="1" applyFont="1" applyFill="1" applyBorder="1" applyAlignment="1">
      <alignment horizontal="center"/>
    </xf>
    <xf numFmtId="0" fontId="17" fillId="0" borderId="11" xfId="0" applyFont="1" applyFill="1" applyBorder="1" applyAlignment="1">
      <alignment wrapText="1"/>
    </xf>
    <xf numFmtId="1" fontId="13" fillId="0" borderId="22" xfId="0" applyNumberFormat="1" applyFont="1" applyBorder="1" applyAlignment="1">
      <alignment horizontal="center" vertical="center"/>
    </xf>
    <xf numFmtId="4" fontId="2" fillId="0" borderId="60" xfId="0" applyNumberFormat="1" applyFont="1" applyFill="1" applyBorder="1" applyAlignment="1">
      <alignment horizontal="right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29" fillId="12" borderId="22" xfId="0" applyNumberFormat="1" applyFont="1" applyFill="1" applyBorder="1" applyAlignment="1">
      <alignment horizontal="center" vertical="center"/>
    </xf>
    <xf numFmtId="164" fontId="29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4" fontId="14" fillId="0" borderId="76" xfId="0" applyNumberFormat="1" applyFont="1" applyBorder="1" applyAlignment="1">
      <alignment horizontal="center" vertical="center"/>
    </xf>
    <xf numFmtId="164" fontId="14" fillId="0" borderId="77" xfId="0" applyNumberFormat="1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  <xf numFmtId="0" fontId="29" fillId="12" borderId="18" xfId="0" applyFont="1" applyFill="1" applyBorder="1" applyAlignment="1">
      <alignment horizontal="center" vertical="center"/>
    </xf>
    <xf numFmtId="164" fontId="29" fillId="12" borderId="18" xfId="0" applyNumberFormat="1" applyFont="1" applyFill="1" applyBorder="1" applyAlignment="1">
      <alignment horizontal="center" vertical="center"/>
    </xf>
    <xf numFmtId="0" fontId="26" fillId="0" borderId="22" xfId="0" applyFont="1" applyFill="1" applyBorder="1" applyAlignment="1">
      <alignment horizontal="center" vertical="center" wrapText="1"/>
    </xf>
    <xf numFmtId="0" fontId="26" fillId="0" borderId="11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left"/>
    </xf>
    <xf numFmtId="0" fontId="17" fillId="0" borderId="11" xfId="0" applyFont="1" applyBorder="1" applyAlignment="1">
      <alignment horizontal="left"/>
    </xf>
    <xf numFmtId="0" fontId="26" fillId="0" borderId="18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/>
    </xf>
    <xf numFmtId="1" fontId="13" fillId="0" borderId="23" xfId="0" applyNumberFormat="1" applyFont="1" applyFill="1" applyBorder="1" applyAlignment="1">
      <alignment horizontal="center" vertical="center"/>
    </xf>
    <xf numFmtId="165" fontId="6" fillId="0" borderId="73" xfId="0" applyNumberFormat="1" applyFont="1" applyFill="1" applyBorder="1" applyAlignment="1">
      <alignment horizontal="center" vertical="center" wrapText="1"/>
    </xf>
    <xf numFmtId="165" fontId="6" fillId="0" borderId="74" xfId="0" applyNumberFormat="1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164" fontId="14" fillId="0" borderId="22" xfId="0" applyNumberFormat="1" applyFont="1" applyBorder="1" applyAlignment="1">
      <alignment horizontal="center" vertical="center"/>
    </xf>
    <xf numFmtId="164" fontId="14" fillId="0" borderId="11" xfId="0" applyNumberFormat="1" applyFont="1" applyBorder="1" applyAlignment="1">
      <alignment horizontal="center" vertical="center"/>
    </xf>
    <xf numFmtId="164" fontId="14" fillId="0" borderId="1" xfId="0" applyNumberFormat="1" applyFont="1" applyFill="1" applyBorder="1" applyAlignment="1">
      <alignment horizontal="center" vertical="center"/>
    </xf>
    <xf numFmtId="164" fontId="14" fillId="0" borderId="23" xfId="0" applyNumberFormat="1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0" fontId="29" fillId="12" borderId="81" xfId="0" applyFont="1" applyFill="1" applyBorder="1" applyAlignment="1">
      <alignment horizontal="center" vertical="center"/>
    </xf>
    <xf numFmtId="0" fontId="29" fillId="12" borderId="83" xfId="0" applyFont="1" applyFill="1" applyBorder="1" applyAlignment="1">
      <alignment horizontal="center" vertical="center"/>
    </xf>
    <xf numFmtId="164" fontId="23" fillId="12" borderId="82" xfId="0" applyNumberFormat="1" applyFont="1" applyFill="1" applyBorder="1" applyAlignment="1">
      <alignment horizontal="center" vertical="center"/>
    </xf>
    <xf numFmtId="164" fontId="23" fillId="12" borderId="84" xfId="0" applyNumberFormat="1" applyFont="1" applyFill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164" fontId="23" fillId="12" borderId="22" xfId="0" applyNumberFormat="1" applyFont="1" applyFill="1" applyBorder="1" applyAlignment="1">
      <alignment horizontal="center" vertical="center"/>
    </xf>
    <xf numFmtId="164" fontId="23" fillId="12" borderId="1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7" fillId="0" borderId="23" xfId="0" applyFont="1" applyFill="1" applyBorder="1" applyAlignment="1">
      <alignment horizontal="center" vertical="center"/>
    </xf>
    <xf numFmtId="4" fontId="51" fillId="0" borderId="61" xfId="0" applyNumberFormat="1" applyFont="1" applyFill="1" applyBorder="1" applyAlignment="1">
      <alignment horizontal="center" vertical="center" wrapText="1"/>
    </xf>
    <xf numFmtId="4" fontId="51" fillId="0" borderId="3" xfId="0" applyNumberFormat="1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7" fillId="0" borderId="11" xfId="0" applyFont="1" applyBorder="1" applyAlignment="1">
      <alignment horizontal="center" vertical="center"/>
    </xf>
    <xf numFmtId="0" fontId="17" fillId="0" borderId="61" xfId="0" applyFont="1" applyFill="1" applyBorder="1" applyAlignment="1">
      <alignment horizontal="center" vertical="center"/>
    </xf>
    <xf numFmtId="0" fontId="17" fillId="0" borderId="62" xfId="0" applyFont="1" applyFill="1" applyBorder="1" applyAlignment="1">
      <alignment horizontal="center" vertical="center"/>
    </xf>
    <xf numFmtId="4" fontId="51" fillId="0" borderId="62" xfId="0" applyNumberFormat="1" applyFont="1" applyFill="1" applyBorder="1" applyAlignment="1">
      <alignment horizontal="center" vertical="center" wrapText="1"/>
    </xf>
    <xf numFmtId="0" fontId="21" fillId="0" borderId="81" xfId="0" applyFont="1" applyFill="1" applyBorder="1" applyAlignment="1">
      <alignment horizontal="center" vertical="center"/>
    </xf>
    <xf numFmtId="0" fontId="21" fillId="0" borderId="83" xfId="0" applyFont="1" applyFill="1" applyBorder="1" applyAlignment="1">
      <alignment horizontal="center" vertical="center"/>
    </xf>
    <xf numFmtId="164" fontId="14" fillId="0" borderId="82" xfId="0" applyNumberFormat="1" applyFont="1" applyFill="1" applyBorder="1" applyAlignment="1">
      <alignment horizontal="center" vertical="center"/>
    </xf>
    <xf numFmtId="164" fontId="14" fillId="0" borderId="84" xfId="0" applyNumberFormat="1" applyFont="1" applyFill="1" applyBorder="1" applyAlignment="1">
      <alignment horizontal="center" vertical="center"/>
    </xf>
    <xf numFmtId="0" fontId="45" fillId="0" borderId="22" xfId="0" applyFont="1" applyBorder="1" applyAlignment="1">
      <alignment horizontal="center" vertical="center" wrapText="1"/>
    </xf>
    <xf numFmtId="0" fontId="45" fillId="0" borderId="17" xfId="0" applyFont="1" applyBorder="1" applyAlignment="1">
      <alignment horizontal="center" vertical="center" wrapText="1"/>
    </xf>
    <xf numFmtId="0" fontId="45" fillId="0" borderId="11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/>
    </xf>
    <xf numFmtId="1" fontId="13" fillId="0" borderId="2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center" wrapText="1"/>
    </xf>
    <xf numFmtId="0" fontId="17" fillId="0" borderId="11" xfId="0" applyFont="1" applyFill="1" applyBorder="1" applyAlignment="1">
      <alignment horizontal="center" wrapText="1"/>
    </xf>
    <xf numFmtId="1" fontId="14" fillId="0" borderId="88" xfId="0" applyNumberFormat="1" applyFont="1" applyFill="1" applyBorder="1" applyAlignment="1">
      <alignment horizontal="center" vertical="center"/>
    </xf>
    <xf numFmtId="1" fontId="14" fillId="0" borderId="32" xfId="0" applyNumberFormat="1" applyFont="1" applyFill="1" applyBorder="1" applyAlignment="1">
      <alignment horizontal="center" vertical="center"/>
    </xf>
    <xf numFmtId="0" fontId="21" fillId="0" borderId="64" xfId="0" applyFont="1" applyFill="1" applyBorder="1" applyAlignment="1">
      <alignment horizontal="center" vertical="center"/>
    </xf>
    <xf numFmtId="0" fontId="21" fillId="0" borderId="25" xfId="0" applyFont="1" applyFill="1" applyBorder="1" applyAlignment="1">
      <alignment horizontal="center" vertical="center"/>
    </xf>
    <xf numFmtId="0" fontId="21" fillId="0" borderId="89" xfId="0" applyFont="1" applyFill="1" applyBorder="1" applyAlignment="1">
      <alignment horizontal="center" vertical="center"/>
    </xf>
    <xf numFmtId="164" fontId="14" fillId="0" borderId="88" xfId="0" applyNumberFormat="1" applyFont="1" applyFill="1" applyBorder="1" applyAlignment="1">
      <alignment horizontal="center" vertical="center"/>
    </xf>
    <xf numFmtId="164" fontId="14" fillId="0" borderId="30" xfId="0" applyNumberFormat="1" applyFont="1" applyFill="1" applyBorder="1" applyAlignment="1">
      <alignment horizontal="center" vertical="center"/>
    </xf>
    <xf numFmtId="164" fontId="14" fillId="0" borderId="32" xfId="0" applyNumberFormat="1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FFCCFF"/>
      <color rgb="FF800000"/>
      <color rgb="FF66FFFF"/>
      <color rgb="FF00FFCC"/>
      <color rgb="FFCC66FF"/>
      <color rgb="FF9999FF"/>
      <color rgb="FF33CCFF"/>
      <color rgb="FF9966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7" t="s">
        <v>22</v>
      </c>
      <c r="B1" s="877"/>
      <c r="C1" s="877"/>
      <c r="D1" s="877"/>
      <c r="E1" s="877"/>
      <c r="F1" s="877"/>
      <c r="G1" s="877"/>
      <c r="H1" s="877"/>
      <c r="I1" s="877"/>
      <c r="J1" s="87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5" t="s">
        <v>99</v>
      </c>
      <c r="X1" s="876"/>
    </row>
    <row r="2" spans="1:24" thickBot="1" x14ac:dyDescent="0.3">
      <c r="A2" s="877"/>
      <c r="B2" s="877"/>
      <c r="C2" s="877"/>
      <c r="D2" s="877"/>
      <c r="E2" s="877"/>
      <c r="F2" s="877"/>
      <c r="G2" s="877"/>
      <c r="H2" s="877"/>
      <c r="I2" s="877"/>
      <c r="J2" s="877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890" t="s">
        <v>55</v>
      </c>
      <c r="B55" s="328" t="s">
        <v>56</v>
      </c>
      <c r="C55" s="878" t="s">
        <v>62</v>
      </c>
      <c r="D55" s="329"/>
      <c r="E55" s="47"/>
      <c r="F55" s="320">
        <v>319.5</v>
      </c>
      <c r="G55" s="321">
        <v>44200</v>
      </c>
      <c r="H55" s="880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892" t="s">
        <v>35</v>
      </c>
      <c r="P55" s="894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891"/>
      <c r="B56" s="328" t="s">
        <v>58</v>
      </c>
      <c r="C56" s="879"/>
      <c r="D56" s="330"/>
      <c r="E56" s="47"/>
      <c r="F56" s="51">
        <v>184.1</v>
      </c>
      <c r="G56" s="87">
        <v>44200</v>
      </c>
      <c r="H56" s="881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893"/>
      <c r="P56" s="895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882" t="s">
        <v>55</v>
      </c>
      <c r="B60" s="292" t="s">
        <v>58</v>
      </c>
      <c r="C60" s="884" t="s">
        <v>57</v>
      </c>
      <c r="D60" s="293"/>
      <c r="E60" s="93"/>
      <c r="F60" s="51">
        <v>195.3</v>
      </c>
      <c r="G60" s="87">
        <v>44207</v>
      </c>
      <c r="H60" s="886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866" t="s">
        <v>35</v>
      </c>
      <c r="P60" s="888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883"/>
      <c r="B61" s="292" t="s">
        <v>56</v>
      </c>
      <c r="C61" s="885"/>
      <c r="D61" s="293"/>
      <c r="E61" s="93"/>
      <c r="F61" s="51">
        <v>344.7</v>
      </c>
      <c r="G61" s="87">
        <v>44207</v>
      </c>
      <c r="H61" s="887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867"/>
      <c r="P61" s="889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896" t="s">
        <v>55</v>
      </c>
      <c r="B63" s="86" t="s">
        <v>58</v>
      </c>
      <c r="C63" s="868" t="s">
        <v>115</v>
      </c>
      <c r="D63" s="91"/>
      <c r="E63" s="93"/>
      <c r="F63" s="51">
        <v>413.7</v>
      </c>
      <c r="G63" s="49">
        <v>44211</v>
      </c>
      <c r="H63" s="870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871" t="s">
        <v>35</v>
      </c>
      <c r="P63" s="873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897"/>
      <c r="B64" s="86" t="s">
        <v>56</v>
      </c>
      <c r="C64" s="869"/>
      <c r="D64" s="91"/>
      <c r="E64" s="93"/>
      <c r="F64" s="51">
        <v>542.70000000000005</v>
      </c>
      <c r="G64" s="419">
        <v>44211</v>
      </c>
      <c r="H64" s="858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872"/>
      <c r="P64" s="874"/>
      <c r="Q64" s="94"/>
      <c r="R64" s="40"/>
      <c r="S64" s="41"/>
      <c r="T64" s="42"/>
      <c r="U64" s="43"/>
      <c r="V64" s="44"/>
    </row>
    <row r="65" spans="1:22" ht="31.5" customHeight="1" x14ac:dyDescent="0.3">
      <c r="A65" s="854" t="s">
        <v>55</v>
      </c>
      <c r="B65" s="396" t="s">
        <v>56</v>
      </c>
      <c r="C65" s="856" t="s">
        <v>127</v>
      </c>
      <c r="D65" s="91"/>
      <c r="E65" s="93"/>
      <c r="F65" s="51">
        <v>874.2</v>
      </c>
      <c r="G65" s="420">
        <v>44214</v>
      </c>
      <c r="H65" s="858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860" t="s">
        <v>35</v>
      </c>
      <c r="P65" s="862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855"/>
      <c r="B66" s="396" t="s">
        <v>56</v>
      </c>
      <c r="C66" s="857"/>
      <c r="D66" s="96"/>
      <c r="E66" s="97"/>
      <c r="F66" s="51">
        <v>265.60000000000002</v>
      </c>
      <c r="G66" s="419">
        <v>44214</v>
      </c>
      <c r="H66" s="859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861"/>
      <c r="P66" s="863"/>
      <c r="Q66" s="94"/>
      <c r="R66" s="40"/>
      <c r="S66" s="41"/>
      <c r="T66" s="42"/>
      <c r="U66" s="43"/>
      <c r="V66" s="44"/>
    </row>
    <row r="67" spans="1:22" ht="17.25" customHeight="1" x14ac:dyDescent="0.3">
      <c r="A67" s="910" t="s">
        <v>55</v>
      </c>
      <c r="B67" s="396" t="s">
        <v>56</v>
      </c>
      <c r="C67" s="868" t="s">
        <v>186</v>
      </c>
      <c r="D67" s="96"/>
      <c r="E67" s="97"/>
      <c r="F67" s="418">
        <v>327.7</v>
      </c>
      <c r="G67" s="913">
        <v>44216</v>
      </c>
      <c r="H67" s="915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860" t="s">
        <v>35</v>
      </c>
      <c r="P67" s="862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911"/>
      <c r="B68" s="396" t="s">
        <v>58</v>
      </c>
      <c r="C68" s="912"/>
      <c r="D68" s="96"/>
      <c r="E68" s="97"/>
      <c r="F68" s="418">
        <v>308.2</v>
      </c>
      <c r="G68" s="914"/>
      <c r="H68" s="916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861"/>
      <c r="P68" s="863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908" t="s">
        <v>171</v>
      </c>
      <c r="B78" s="441" t="s">
        <v>172</v>
      </c>
      <c r="C78" s="902" t="s">
        <v>180</v>
      </c>
      <c r="D78" s="438"/>
      <c r="E78" s="97"/>
      <c r="F78" s="51">
        <v>151.80000000000001</v>
      </c>
      <c r="G78" s="49">
        <v>44221</v>
      </c>
      <c r="H78" s="904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860" t="s">
        <v>35</v>
      </c>
      <c r="P78" s="898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909"/>
      <c r="B79" s="437" t="s">
        <v>181</v>
      </c>
      <c r="C79" s="903"/>
      <c r="D79" s="438"/>
      <c r="E79" s="97"/>
      <c r="F79" s="51">
        <v>441</v>
      </c>
      <c r="G79" s="49">
        <v>44221</v>
      </c>
      <c r="H79" s="905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861"/>
      <c r="P79" s="899"/>
      <c r="Q79" s="39"/>
      <c r="R79" s="40"/>
      <c r="S79" s="41"/>
      <c r="T79" s="41"/>
      <c r="U79" s="43"/>
      <c r="V79" s="44"/>
    </row>
    <row r="80" spans="1:22" ht="17.25" x14ac:dyDescent="0.3">
      <c r="A80" s="900" t="s">
        <v>171</v>
      </c>
      <c r="B80" s="437" t="s">
        <v>181</v>
      </c>
      <c r="C80" s="902" t="s">
        <v>182</v>
      </c>
      <c r="D80" s="438"/>
      <c r="E80" s="97"/>
      <c r="F80" s="51">
        <v>103</v>
      </c>
      <c r="G80" s="49">
        <v>44226</v>
      </c>
      <c r="H80" s="904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906" t="s">
        <v>35</v>
      </c>
      <c r="P80" s="862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901"/>
      <c r="B81" s="442" t="s">
        <v>172</v>
      </c>
      <c r="C81" s="903"/>
      <c r="D81" s="438"/>
      <c r="E81" s="97"/>
      <c r="F81" s="51">
        <f>23.2+20+94.2</f>
        <v>137.4</v>
      </c>
      <c r="G81" s="49">
        <v>44226</v>
      </c>
      <c r="H81" s="905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907"/>
      <c r="P81" s="863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864" t="s">
        <v>19</v>
      </c>
      <c r="G236" s="864"/>
      <c r="H236" s="865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F236:H236"/>
    <mergeCell ref="O60:O61"/>
    <mergeCell ref="C63:C64"/>
    <mergeCell ref="H63:H64"/>
    <mergeCell ref="O63:O64"/>
    <mergeCell ref="O78:O79"/>
    <mergeCell ref="O67:O68"/>
    <mergeCell ref="A65:A66"/>
    <mergeCell ref="C65:C66"/>
    <mergeCell ref="H65:H66"/>
    <mergeCell ref="O65:O66"/>
    <mergeCell ref="P65:P66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X284"/>
  <sheetViews>
    <sheetView tabSelected="1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D13" sqref="D13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7" t="s">
        <v>775</v>
      </c>
      <c r="B1" s="877"/>
      <c r="C1" s="877"/>
      <c r="D1" s="877"/>
      <c r="E1" s="877"/>
      <c r="F1" s="877"/>
      <c r="G1" s="877"/>
      <c r="H1" s="877"/>
      <c r="I1" s="877"/>
      <c r="J1" s="877"/>
      <c r="K1" s="1"/>
      <c r="L1" s="1"/>
      <c r="M1" s="1"/>
      <c r="N1" s="1"/>
      <c r="O1" s="2"/>
      <c r="S1" s="5"/>
      <c r="T1" s="6"/>
      <c r="U1" s="7" t="s">
        <v>2</v>
      </c>
      <c r="V1" s="8" t="s">
        <v>3</v>
      </c>
      <c r="W1" s="875" t="s">
        <v>99</v>
      </c>
      <c r="X1" s="876"/>
    </row>
    <row r="2" spans="1:24" thickBot="1" x14ac:dyDescent="0.3">
      <c r="A2" s="877"/>
      <c r="B2" s="877"/>
      <c r="C2" s="877"/>
      <c r="D2" s="877"/>
      <c r="E2" s="877"/>
      <c r="F2" s="877"/>
      <c r="G2" s="877"/>
      <c r="H2" s="877"/>
      <c r="I2" s="877"/>
      <c r="J2" s="8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/>
      <c r="P3" s="503"/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x14ac:dyDescent="0.3">
      <c r="A4" s="719" t="s">
        <v>68</v>
      </c>
      <c r="B4" s="267" t="s">
        <v>39</v>
      </c>
      <c r="C4" s="268" t="s">
        <v>777</v>
      </c>
      <c r="D4" s="558">
        <v>48</v>
      </c>
      <c r="E4" s="559">
        <f>D4*F4</f>
        <v>882720</v>
      </c>
      <c r="F4" s="270">
        <v>18390</v>
      </c>
      <c r="G4" s="271">
        <v>44470</v>
      </c>
      <c r="H4" s="829" t="s">
        <v>808</v>
      </c>
      <c r="I4" s="34">
        <f>23720-118.6</f>
        <v>23601.4</v>
      </c>
      <c r="J4" s="35">
        <f t="shared" ref="J4:J142" si="0">I4-F4</f>
        <v>5211.4000000000015</v>
      </c>
      <c r="K4" s="322">
        <v>33.5</v>
      </c>
      <c r="L4" s="758"/>
      <c r="M4" s="758"/>
      <c r="N4" s="38">
        <f t="shared" ref="N4:N146" si="1">K4*I4</f>
        <v>790646.9</v>
      </c>
      <c r="O4" s="510" t="s">
        <v>35</v>
      </c>
      <c r="P4" s="699">
        <v>44484</v>
      </c>
      <c r="Q4" s="643">
        <v>20040</v>
      </c>
      <c r="R4" s="644">
        <v>44470</v>
      </c>
      <c r="S4" s="483"/>
      <c r="T4" s="42"/>
      <c r="U4" s="43"/>
      <c r="V4" s="44"/>
      <c r="W4" s="378"/>
      <c r="X4" s="379"/>
    </row>
    <row r="5" spans="1:24" ht="30" customHeight="1" x14ac:dyDescent="0.3">
      <c r="A5" s="272" t="s">
        <v>776</v>
      </c>
      <c r="B5" s="273" t="s">
        <v>30</v>
      </c>
      <c r="C5" s="274" t="s">
        <v>867</v>
      </c>
      <c r="D5" s="93">
        <v>48</v>
      </c>
      <c r="E5" s="93">
        <f t="shared" ref="E5:E31" si="2">D5*F5</f>
        <v>871680</v>
      </c>
      <c r="F5" s="275">
        <v>18160</v>
      </c>
      <c r="G5" s="276">
        <v>44472</v>
      </c>
      <c r="H5" s="50" t="s">
        <v>810</v>
      </c>
      <c r="I5" s="51">
        <v>23130</v>
      </c>
      <c r="J5" s="35">
        <f t="shared" si="0"/>
        <v>4970</v>
      </c>
      <c r="K5" s="322">
        <v>33.5</v>
      </c>
      <c r="L5" s="323"/>
      <c r="M5" s="323"/>
      <c r="N5" s="38">
        <f t="shared" si="1"/>
        <v>774855</v>
      </c>
      <c r="O5" s="721" t="s">
        <v>294</v>
      </c>
      <c r="P5" s="722">
        <v>44487</v>
      </c>
      <c r="Q5" s="645">
        <v>20140</v>
      </c>
      <c r="R5" s="646">
        <v>44480</v>
      </c>
      <c r="S5" s="483"/>
      <c r="T5" s="42"/>
      <c r="U5" s="43"/>
      <c r="V5" s="44"/>
      <c r="W5" s="411"/>
      <c r="X5" s="412"/>
    </row>
    <row r="6" spans="1:24" ht="30.75" customHeight="1" x14ac:dyDescent="0.3">
      <c r="A6" s="272" t="s">
        <v>776</v>
      </c>
      <c r="B6" s="273" t="s">
        <v>30</v>
      </c>
      <c r="C6" s="274" t="s">
        <v>868</v>
      </c>
      <c r="D6" s="93">
        <v>48</v>
      </c>
      <c r="E6" s="93">
        <f t="shared" si="2"/>
        <v>898560</v>
      </c>
      <c r="F6" s="275">
        <v>18720</v>
      </c>
      <c r="G6" s="276">
        <v>44474</v>
      </c>
      <c r="H6" s="50" t="s">
        <v>809</v>
      </c>
      <c r="I6" s="51">
        <v>24020</v>
      </c>
      <c r="J6" s="35">
        <f t="shared" si="0"/>
        <v>5300</v>
      </c>
      <c r="K6" s="322">
        <v>33</v>
      </c>
      <c r="L6" s="323"/>
      <c r="M6" s="323"/>
      <c r="N6" s="38">
        <f t="shared" si="1"/>
        <v>792660</v>
      </c>
      <c r="O6" s="721" t="s">
        <v>35</v>
      </c>
      <c r="P6" s="722">
        <v>44487</v>
      </c>
      <c r="Q6" s="645">
        <v>20140</v>
      </c>
      <c r="R6" s="646">
        <v>44480</v>
      </c>
      <c r="S6" s="483"/>
      <c r="T6" s="42"/>
      <c r="U6" s="43"/>
      <c r="V6" s="44"/>
      <c r="W6" s="43"/>
      <c r="X6" s="361"/>
    </row>
    <row r="7" spans="1:24" ht="23.25" customHeight="1" x14ac:dyDescent="0.3">
      <c r="A7" s="272" t="s">
        <v>776</v>
      </c>
      <c r="B7" s="273" t="s">
        <v>30</v>
      </c>
      <c r="C7" s="274" t="s">
        <v>869</v>
      </c>
      <c r="D7" s="93">
        <v>47</v>
      </c>
      <c r="E7" s="93">
        <f t="shared" si="2"/>
        <v>819210</v>
      </c>
      <c r="F7" s="275">
        <v>17430</v>
      </c>
      <c r="G7" s="276">
        <v>44476</v>
      </c>
      <c r="H7" s="50" t="s">
        <v>814</v>
      </c>
      <c r="I7" s="51">
        <v>22290</v>
      </c>
      <c r="J7" s="35">
        <f t="shared" si="0"/>
        <v>4860</v>
      </c>
      <c r="K7" s="322">
        <v>32.5</v>
      </c>
      <c r="L7" s="323"/>
      <c r="M7" s="323"/>
      <c r="N7" s="38">
        <f t="shared" si="1"/>
        <v>724425</v>
      </c>
      <c r="O7" s="721" t="s">
        <v>815</v>
      </c>
      <c r="P7" s="722">
        <v>44490</v>
      </c>
      <c r="Q7" s="645">
        <v>20140</v>
      </c>
      <c r="R7" s="646">
        <v>44480</v>
      </c>
      <c r="S7" s="483"/>
      <c r="T7" s="42"/>
      <c r="U7" s="43"/>
      <c r="V7" s="44"/>
      <c r="W7" s="43"/>
      <c r="X7" s="361"/>
    </row>
    <row r="8" spans="1:24" ht="31.5" x14ac:dyDescent="0.3">
      <c r="A8" s="272" t="s">
        <v>363</v>
      </c>
      <c r="B8" s="273" t="s">
        <v>30</v>
      </c>
      <c r="C8" s="274" t="s">
        <v>870</v>
      </c>
      <c r="D8" s="93">
        <v>47</v>
      </c>
      <c r="E8" s="93">
        <f t="shared" si="2"/>
        <v>823440</v>
      </c>
      <c r="F8" s="275">
        <v>17520</v>
      </c>
      <c r="G8" s="276">
        <v>44477</v>
      </c>
      <c r="H8" s="50" t="s">
        <v>826</v>
      </c>
      <c r="I8" s="51">
        <f>22790-73.7</f>
        <v>22716.3</v>
      </c>
      <c r="J8" s="35">
        <f t="shared" si="0"/>
        <v>5196.2999999999993</v>
      </c>
      <c r="K8" s="322">
        <v>32.5</v>
      </c>
      <c r="L8" s="323"/>
      <c r="M8" s="323"/>
      <c r="N8" s="38">
        <f t="shared" si="1"/>
        <v>738279.75</v>
      </c>
      <c r="O8" s="510" t="s">
        <v>206</v>
      </c>
      <c r="P8" s="699">
        <v>44471</v>
      </c>
      <c r="Q8" s="645">
        <v>20140</v>
      </c>
      <c r="R8" s="646">
        <v>44480</v>
      </c>
      <c r="S8" s="483"/>
      <c r="T8" s="42"/>
      <c r="U8" s="43"/>
      <c r="V8" s="44"/>
      <c r="W8" s="43"/>
      <c r="X8" s="361"/>
    </row>
    <row r="9" spans="1:24" ht="31.5" x14ac:dyDescent="0.3">
      <c r="A9" s="277" t="s">
        <v>661</v>
      </c>
      <c r="B9" s="273" t="s">
        <v>309</v>
      </c>
      <c r="C9" s="274" t="s">
        <v>871</v>
      </c>
      <c r="D9" s="93">
        <v>47</v>
      </c>
      <c r="E9" s="93">
        <f t="shared" si="2"/>
        <v>1068780</v>
      </c>
      <c r="F9" s="275">
        <v>22740</v>
      </c>
      <c r="G9" s="276">
        <v>44479</v>
      </c>
      <c r="H9" s="50" t="s">
        <v>847</v>
      </c>
      <c r="I9" s="51">
        <v>24390</v>
      </c>
      <c r="J9" s="35">
        <f t="shared" si="0"/>
        <v>1650</v>
      </c>
      <c r="K9" s="322">
        <v>32.5</v>
      </c>
      <c r="L9" s="323"/>
      <c r="M9" s="323"/>
      <c r="N9" s="38">
        <f t="shared" si="1"/>
        <v>792675</v>
      </c>
      <c r="O9" s="510" t="s">
        <v>294</v>
      </c>
      <c r="P9" s="699">
        <v>44494</v>
      </c>
      <c r="Q9" s="645">
        <v>25040</v>
      </c>
      <c r="R9" s="646">
        <v>44484</v>
      </c>
      <c r="S9" s="483"/>
      <c r="T9" s="42"/>
      <c r="U9" s="43"/>
      <c r="V9" s="44"/>
      <c r="W9" s="43"/>
      <c r="X9" s="361"/>
    </row>
    <row r="10" spans="1:24" ht="31.5" x14ac:dyDescent="0.3">
      <c r="A10" s="277" t="s">
        <v>68</v>
      </c>
      <c r="B10" s="273" t="s">
        <v>449</v>
      </c>
      <c r="C10" s="274" t="s">
        <v>871</v>
      </c>
      <c r="D10" s="173">
        <v>47</v>
      </c>
      <c r="E10" s="93">
        <f t="shared" si="2"/>
        <v>0</v>
      </c>
      <c r="F10" s="275">
        <v>0</v>
      </c>
      <c r="G10" s="276">
        <v>44479</v>
      </c>
      <c r="H10" s="50" t="s">
        <v>848</v>
      </c>
      <c r="I10" s="51">
        <v>4815</v>
      </c>
      <c r="J10" s="35">
        <f t="shared" si="0"/>
        <v>4815</v>
      </c>
      <c r="K10" s="322">
        <v>32.5</v>
      </c>
      <c r="L10" s="323"/>
      <c r="M10" s="323"/>
      <c r="N10" s="38">
        <f t="shared" si="1"/>
        <v>156487.5</v>
      </c>
      <c r="O10" s="510" t="s">
        <v>206</v>
      </c>
      <c r="P10" s="699">
        <v>44494</v>
      </c>
      <c r="Q10" s="645">
        <v>0</v>
      </c>
      <c r="R10" s="646">
        <v>44484</v>
      </c>
      <c r="S10" s="483"/>
      <c r="T10" s="42"/>
      <c r="U10" s="43"/>
      <c r="V10" s="44"/>
      <c r="W10" s="43"/>
      <c r="X10" s="361"/>
    </row>
    <row r="11" spans="1:24" ht="31.5" x14ac:dyDescent="0.3">
      <c r="A11" s="277" t="s">
        <v>149</v>
      </c>
      <c r="B11" s="273" t="s">
        <v>30</v>
      </c>
      <c r="C11" s="274" t="s">
        <v>872</v>
      </c>
      <c r="D11" s="93">
        <v>47</v>
      </c>
      <c r="E11" s="93">
        <f t="shared" si="2"/>
        <v>1162780</v>
      </c>
      <c r="F11" s="275">
        <v>24740</v>
      </c>
      <c r="G11" s="276">
        <v>44481</v>
      </c>
      <c r="H11" s="50" t="s">
        <v>830</v>
      </c>
      <c r="I11" s="51">
        <v>24600</v>
      </c>
      <c r="J11" s="35">
        <f t="shared" si="0"/>
        <v>-140</v>
      </c>
      <c r="K11" s="322">
        <v>32</v>
      </c>
      <c r="L11" s="323"/>
      <c r="M11" s="323"/>
      <c r="N11" s="38">
        <f t="shared" si="1"/>
        <v>787200</v>
      </c>
      <c r="O11" s="510" t="s">
        <v>206</v>
      </c>
      <c r="P11" s="699">
        <v>44495</v>
      </c>
      <c r="Q11" s="645">
        <v>25240</v>
      </c>
      <c r="R11" s="646">
        <v>44484</v>
      </c>
      <c r="S11" s="483"/>
      <c r="T11" s="42"/>
      <c r="U11" s="43"/>
      <c r="V11" s="44"/>
      <c r="W11" s="43"/>
      <c r="X11" s="361"/>
    </row>
    <row r="12" spans="1:24" ht="31.5" x14ac:dyDescent="0.3">
      <c r="A12" s="277" t="s">
        <v>37</v>
      </c>
      <c r="B12" s="273" t="s">
        <v>28</v>
      </c>
      <c r="C12" s="274" t="s">
        <v>872</v>
      </c>
      <c r="D12" s="93">
        <v>47</v>
      </c>
      <c r="E12" s="93">
        <f t="shared" si="2"/>
        <v>0</v>
      </c>
      <c r="F12" s="275">
        <v>0</v>
      </c>
      <c r="G12" s="276">
        <v>44481</v>
      </c>
      <c r="H12" s="677" t="s">
        <v>824</v>
      </c>
      <c r="I12" s="51">
        <v>6585</v>
      </c>
      <c r="J12" s="35">
        <f t="shared" si="0"/>
        <v>6585</v>
      </c>
      <c r="K12" s="322">
        <v>32</v>
      </c>
      <c r="L12" s="323"/>
      <c r="M12" s="323"/>
      <c r="N12" s="38">
        <f t="shared" si="1"/>
        <v>210720</v>
      </c>
      <c r="O12" s="510" t="s">
        <v>35</v>
      </c>
      <c r="P12" s="699">
        <v>44495</v>
      </c>
      <c r="Q12" s="645">
        <v>0</v>
      </c>
      <c r="R12" s="646">
        <v>44484</v>
      </c>
      <c r="S12" s="483"/>
      <c r="T12" s="42"/>
      <c r="U12" s="43"/>
      <c r="V12" s="44"/>
      <c r="W12" s="43"/>
      <c r="X12" s="361"/>
    </row>
    <row r="13" spans="1:24" ht="31.5" x14ac:dyDescent="0.3">
      <c r="A13" s="277" t="s">
        <v>231</v>
      </c>
      <c r="B13" s="273" t="s">
        <v>30</v>
      </c>
      <c r="C13" s="274"/>
      <c r="D13" s="93"/>
      <c r="E13" s="93">
        <f t="shared" si="2"/>
        <v>0</v>
      </c>
      <c r="F13" s="275">
        <v>22710</v>
      </c>
      <c r="G13" s="276">
        <v>44483</v>
      </c>
      <c r="H13" s="55" t="s">
        <v>831</v>
      </c>
      <c r="I13" s="51">
        <v>23420</v>
      </c>
      <c r="J13" s="35">
        <f t="shared" si="0"/>
        <v>710</v>
      </c>
      <c r="K13" s="322">
        <v>32</v>
      </c>
      <c r="L13" s="323"/>
      <c r="M13" s="323"/>
      <c r="N13" s="38">
        <f t="shared" si="1"/>
        <v>749440</v>
      </c>
      <c r="O13" s="510" t="s">
        <v>206</v>
      </c>
      <c r="P13" s="699">
        <v>44497</v>
      </c>
      <c r="Q13" s="645">
        <v>25240</v>
      </c>
      <c r="R13" s="646">
        <v>44484</v>
      </c>
      <c r="S13" s="483"/>
      <c r="T13" s="42"/>
      <c r="U13" s="43"/>
      <c r="V13" s="44"/>
      <c r="W13" s="43"/>
      <c r="X13" s="361"/>
    </row>
    <row r="14" spans="1:24" ht="31.5" x14ac:dyDescent="0.3">
      <c r="A14" s="277" t="s">
        <v>68</v>
      </c>
      <c r="B14" s="273" t="s">
        <v>28</v>
      </c>
      <c r="C14" s="274"/>
      <c r="D14" s="93"/>
      <c r="E14" s="93">
        <f t="shared" si="2"/>
        <v>0</v>
      </c>
      <c r="F14" s="275">
        <v>0</v>
      </c>
      <c r="G14" s="276">
        <v>44483</v>
      </c>
      <c r="H14" s="55" t="s">
        <v>825</v>
      </c>
      <c r="I14" s="51">
        <v>5650</v>
      </c>
      <c r="J14" s="35">
        <f t="shared" si="0"/>
        <v>5650</v>
      </c>
      <c r="K14" s="322">
        <v>32</v>
      </c>
      <c r="L14" s="323"/>
      <c r="M14" s="323"/>
      <c r="N14" s="38">
        <f t="shared" si="1"/>
        <v>180800</v>
      </c>
      <c r="O14" s="510" t="s">
        <v>35</v>
      </c>
      <c r="P14" s="699">
        <v>44497</v>
      </c>
      <c r="Q14" s="645">
        <v>0</v>
      </c>
      <c r="R14" s="646">
        <v>44484</v>
      </c>
      <c r="S14" s="483"/>
      <c r="T14" s="42"/>
      <c r="U14" s="43"/>
      <c r="V14" s="44"/>
      <c r="W14" s="43"/>
      <c r="X14" s="361"/>
    </row>
    <row r="15" spans="1:24" ht="18.75" x14ac:dyDescent="0.3">
      <c r="A15" s="835" t="s">
        <v>24</v>
      </c>
      <c r="B15" s="273" t="s">
        <v>283</v>
      </c>
      <c r="C15" s="274"/>
      <c r="D15" s="93"/>
      <c r="E15" s="93">
        <f t="shared" si="2"/>
        <v>0</v>
      </c>
      <c r="F15" s="275">
        <v>17210</v>
      </c>
      <c r="G15" s="276">
        <v>44484</v>
      </c>
      <c r="H15" s="677" t="s">
        <v>866</v>
      </c>
      <c r="I15" s="51">
        <v>17210</v>
      </c>
      <c r="J15" s="35">
        <f t="shared" si="0"/>
        <v>0</v>
      </c>
      <c r="K15" s="322">
        <v>44</v>
      </c>
      <c r="L15" s="323"/>
      <c r="M15" s="323"/>
      <c r="N15" s="38">
        <f t="shared" si="1"/>
        <v>757240</v>
      </c>
      <c r="O15" s="510" t="s">
        <v>35</v>
      </c>
      <c r="P15" s="699">
        <v>44498</v>
      </c>
      <c r="Q15" s="645"/>
      <c r="R15" s="646"/>
      <c r="S15" s="483"/>
      <c r="T15" s="42"/>
      <c r="U15" s="43"/>
      <c r="V15" s="44"/>
      <c r="W15" s="43"/>
      <c r="X15" s="361"/>
    </row>
    <row r="16" spans="1:24" ht="17.25" x14ac:dyDescent="0.3">
      <c r="A16" s="277" t="s">
        <v>231</v>
      </c>
      <c r="B16" s="273" t="s">
        <v>30</v>
      </c>
      <c r="C16" s="679"/>
      <c r="D16" s="93"/>
      <c r="E16" s="93">
        <f t="shared" si="2"/>
        <v>0</v>
      </c>
      <c r="F16" s="275">
        <v>22420</v>
      </c>
      <c r="G16" s="276">
        <v>44487</v>
      </c>
      <c r="H16" s="677"/>
      <c r="I16" s="51">
        <v>22940</v>
      </c>
      <c r="J16" s="35">
        <f t="shared" si="0"/>
        <v>520</v>
      </c>
      <c r="K16" s="322">
        <v>31.5</v>
      </c>
      <c r="L16" s="323"/>
      <c r="M16" s="323"/>
      <c r="N16" s="38">
        <f t="shared" si="1"/>
        <v>722610</v>
      </c>
      <c r="O16" s="510"/>
      <c r="P16" s="699"/>
      <c r="Q16" s="645">
        <v>25140</v>
      </c>
      <c r="R16" s="646">
        <v>44491</v>
      </c>
      <c r="S16" s="483"/>
      <c r="T16" s="42"/>
      <c r="U16" s="43"/>
      <c r="V16" s="44"/>
      <c r="W16" s="43"/>
      <c r="X16" s="361"/>
    </row>
    <row r="17" spans="1:24" ht="17.25" x14ac:dyDescent="0.3">
      <c r="A17" s="285" t="s">
        <v>68</v>
      </c>
      <c r="B17" s="273" t="s">
        <v>28</v>
      </c>
      <c r="C17" s="274"/>
      <c r="D17" s="93"/>
      <c r="E17" s="93">
        <f t="shared" si="2"/>
        <v>0</v>
      </c>
      <c r="F17" s="275">
        <v>0</v>
      </c>
      <c r="G17" s="276">
        <v>44487</v>
      </c>
      <c r="H17" s="677"/>
      <c r="I17" s="51">
        <v>5815</v>
      </c>
      <c r="J17" s="35">
        <f t="shared" si="0"/>
        <v>5815</v>
      </c>
      <c r="K17" s="581">
        <v>31.5</v>
      </c>
      <c r="L17" s="323"/>
      <c r="M17" s="323"/>
      <c r="N17" s="57">
        <f t="shared" si="1"/>
        <v>183172.5</v>
      </c>
      <c r="O17" s="510"/>
      <c r="P17" s="699"/>
      <c r="Q17" s="645">
        <v>0</v>
      </c>
      <c r="R17" s="646">
        <v>44491</v>
      </c>
      <c r="S17" s="483"/>
      <c r="T17" s="42"/>
      <c r="U17" s="43"/>
      <c r="V17" s="44"/>
      <c r="W17" s="43"/>
      <c r="X17" s="361"/>
    </row>
    <row r="18" spans="1:24" ht="17.25" x14ac:dyDescent="0.3">
      <c r="A18" s="279" t="s">
        <v>231</v>
      </c>
      <c r="B18" s="273" t="s">
        <v>30</v>
      </c>
      <c r="C18" s="274"/>
      <c r="D18" s="93"/>
      <c r="E18" s="93">
        <f t="shared" si="2"/>
        <v>0</v>
      </c>
      <c r="F18" s="275">
        <v>22230</v>
      </c>
      <c r="G18" s="276">
        <v>44489</v>
      </c>
      <c r="H18" s="677"/>
      <c r="I18" s="51">
        <v>23020</v>
      </c>
      <c r="J18" s="35">
        <f t="shared" si="0"/>
        <v>790</v>
      </c>
      <c r="K18" s="581">
        <v>31.5</v>
      </c>
      <c r="L18" s="323"/>
      <c r="M18" s="323"/>
      <c r="N18" s="57">
        <f t="shared" si="1"/>
        <v>725130</v>
      </c>
      <c r="O18" s="510"/>
      <c r="P18" s="699"/>
      <c r="Q18" s="645">
        <v>25140</v>
      </c>
      <c r="R18" s="646">
        <v>44491</v>
      </c>
      <c r="S18" s="483"/>
      <c r="T18" s="42"/>
      <c r="U18" s="43"/>
      <c r="V18" s="44"/>
      <c r="W18" s="43"/>
      <c r="X18" s="361"/>
    </row>
    <row r="19" spans="1:24" ht="17.25" x14ac:dyDescent="0.3">
      <c r="A19" s="279" t="s">
        <v>37</v>
      </c>
      <c r="B19" s="273" t="s">
        <v>28</v>
      </c>
      <c r="C19" s="274"/>
      <c r="D19" s="93"/>
      <c r="E19" s="93">
        <f t="shared" si="2"/>
        <v>0</v>
      </c>
      <c r="F19" s="275">
        <v>0</v>
      </c>
      <c r="G19" s="276">
        <v>44489</v>
      </c>
      <c r="H19" s="677"/>
      <c r="I19" s="51">
        <v>5805</v>
      </c>
      <c r="J19" s="35">
        <f t="shared" si="0"/>
        <v>5805</v>
      </c>
      <c r="K19" s="581">
        <v>31.5</v>
      </c>
      <c r="L19" s="323"/>
      <c r="M19" s="323"/>
      <c r="N19" s="57">
        <f t="shared" si="1"/>
        <v>182857.5</v>
      </c>
      <c r="O19" s="510"/>
      <c r="P19" s="699"/>
      <c r="Q19" s="647">
        <v>0</v>
      </c>
      <c r="R19" s="646">
        <v>44491</v>
      </c>
      <c r="S19" s="483"/>
      <c r="T19" s="42"/>
      <c r="U19" s="43"/>
      <c r="V19" s="44"/>
      <c r="W19" s="43"/>
      <c r="X19" s="361"/>
    </row>
    <row r="20" spans="1:24" ht="17.25" x14ac:dyDescent="0.3">
      <c r="A20" s="715" t="s">
        <v>149</v>
      </c>
      <c r="B20" s="273" t="s">
        <v>30</v>
      </c>
      <c r="C20" s="274"/>
      <c r="D20" s="93"/>
      <c r="E20" s="93">
        <f t="shared" si="2"/>
        <v>0</v>
      </c>
      <c r="F20" s="275">
        <v>20960</v>
      </c>
      <c r="G20" s="276">
        <v>44491</v>
      </c>
      <c r="H20" s="677"/>
      <c r="I20" s="51">
        <v>21830</v>
      </c>
      <c r="J20" s="35">
        <f t="shared" si="0"/>
        <v>870</v>
      </c>
      <c r="K20" s="581">
        <v>31.5</v>
      </c>
      <c r="L20" s="323"/>
      <c r="M20" s="323"/>
      <c r="N20" s="57">
        <f t="shared" si="1"/>
        <v>687645</v>
      </c>
      <c r="O20" s="510"/>
      <c r="P20" s="699"/>
      <c r="Q20" s="647">
        <v>25140</v>
      </c>
      <c r="R20" s="646">
        <v>44491</v>
      </c>
      <c r="S20" s="483"/>
      <c r="T20" s="42"/>
      <c r="U20" s="43"/>
      <c r="V20" s="44"/>
      <c r="W20" s="43"/>
      <c r="X20" s="361"/>
    </row>
    <row r="21" spans="1:24" ht="17.25" x14ac:dyDescent="0.3">
      <c r="A21" s="279" t="s">
        <v>37</v>
      </c>
      <c r="B21" s="273" t="s">
        <v>28</v>
      </c>
      <c r="C21" s="274"/>
      <c r="D21" s="93"/>
      <c r="E21" s="93">
        <f t="shared" si="2"/>
        <v>0</v>
      </c>
      <c r="F21" s="275">
        <v>0</v>
      </c>
      <c r="G21" s="276">
        <v>44491</v>
      </c>
      <c r="H21" s="677"/>
      <c r="I21" s="51">
        <v>5385</v>
      </c>
      <c r="J21" s="35">
        <f t="shared" si="0"/>
        <v>5385</v>
      </c>
      <c r="K21" s="581">
        <v>31.5</v>
      </c>
      <c r="L21" s="323"/>
      <c r="M21" s="323"/>
      <c r="N21" s="57">
        <f t="shared" si="1"/>
        <v>169627.5</v>
      </c>
      <c r="O21" s="510"/>
      <c r="P21" s="699"/>
      <c r="Q21" s="647">
        <v>0</v>
      </c>
      <c r="R21" s="646">
        <v>44491</v>
      </c>
      <c r="S21" s="483"/>
      <c r="T21" s="42"/>
      <c r="U21" s="43"/>
      <c r="V21" s="44"/>
      <c r="W21" s="43"/>
      <c r="X21" s="361"/>
    </row>
    <row r="22" spans="1:24" ht="17.25" x14ac:dyDescent="0.3">
      <c r="A22" s="848" t="s">
        <v>24</v>
      </c>
      <c r="B22" s="273" t="s">
        <v>503</v>
      </c>
      <c r="C22" s="274"/>
      <c r="D22" s="93"/>
      <c r="E22" s="93">
        <f t="shared" si="2"/>
        <v>0</v>
      </c>
      <c r="F22" s="275">
        <v>17490</v>
      </c>
      <c r="G22" s="276">
        <v>44493</v>
      </c>
      <c r="H22" s="50"/>
      <c r="I22" s="51">
        <v>17490</v>
      </c>
      <c r="J22" s="35">
        <f t="shared" si="0"/>
        <v>0</v>
      </c>
      <c r="K22" s="581">
        <v>43.2</v>
      </c>
      <c r="L22" s="323"/>
      <c r="M22" s="323"/>
      <c r="N22" s="57">
        <f t="shared" si="1"/>
        <v>755568</v>
      </c>
      <c r="O22" s="510"/>
      <c r="P22" s="699"/>
      <c r="Q22" s="849">
        <v>0</v>
      </c>
      <c r="R22" s="850" t="s">
        <v>59</v>
      </c>
      <c r="S22" s="483"/>
      <c r="T22" s="42"/>
      <c r="U22" s="43"/>
      <c r="V22" s="44"/>
      <c r="W22" s="43"/>
      <c r="X22" s="361"/>
    </row>
    <row r="23" spans="1:24" ht="17.25" x14ac:dyDescent="0.3">
      <c r="A23" s="281" t="s">
        <v>68</v>
      </c>
      <c r="B23" s="273" t="s">
        <v>30</v>
      </c>
      <c r="C23" s="274"/>
      <c r="D23" s="93"/>
      <c r="E23" s="93">
        <f t="shared" si="2"/>
        <v>0</v>
      </c>
      <c r="F23" s="275">
        <v>18830</v>
      </c>
      <c r="G23" s="276">
        <v>44495</v>
      </c>
      <c r="H23" s="50" t="s">
        <v>846</v>
      </c>
      <c r="I23" s="51">
        <v>24310</v>
      </c>
      <c r="J23" s="35">
        <f t="shared" si="0"/>
        <v>5480</v>
      </c>
      <c r="K23" s="581">
        <v>31.5</v>
      </c>
      <c r="L23" s="323"/>
      <c r="M23" s="323"/>
      <c r="N23" s="57">
        <f t="shared" si="1"/>
        <v>765765</v>
      </c>
      <c r="O23" s="510"/>
      <c r="P23" s="699"/>
      <c r="Q23" s="647">
        <v>20140</v>
      </c>
      <c r="R23" s="646">
        <v>44498</v>
      </c>
      <c r="S23" s="483"/>
      <c r="T23" s="42"/>
      <c r="U23" s="43"/>
      <c r="V23" s="44"/>
      <c r="W23" s="43"/>
      <c r="X23" s="361"/>
    </row>
    <row r="24" spans="1:24" ht="17.25" x14ac:dyDescent="0.3">
      <c r="A24" s="417" t="s">
        <v>376</v>
      </c>
      <c r="B24" s="273" t="s">
        <v>39</v>
      </c>
      <c r="C24" s="274"/>
      <c r="D24" s="93"/>
      <c r="E24" s="93">
        <f t="shared" si="2"/>
        <v>0</v>
      </c>
      <c r="F24" s="275">
        <v>17460</v>
      </c>
      <c r="G24" s="276">
        <v>44497</v>
      </c>
      <c r="H24" s="50"/>
      <c r="I24" s="51">
        <v>17460</v>
      </c>
      <c r="J24" s="35">
        <f t="shared" si="0"/>
        <v>0</v>
      </c>
      <c r="K24" s="581">
        <v>31</v>
      </c>
      <c r="L24" s="323"/>
      <c r="M24" s="323"/>
      <c r="N24" s="62">
        <f t="shared" si="1"/>
        <v>541260</v>
      </c>
      <c r="O24" s="584"/>
      <c r="P24" s="699"/>
      <c r="Q24" s="647">
        <v>20140</v>
      </c>
      <c r="R24" s="646">
        <v>44498</v>
      </c>
      <c r="S24" s="484"/>
      <c r="T24" s="65"/>
      <c r="U24" s="43"/>
      <c r="V24" s="44"/>
      <c r="W24" s="43"/>
      <c r="X24" s="361"/>
    </row>
    <row r="25" spans="1:24" ht="17.25" x14ac:dyDescent="0.3">
      <c r="A25" s="277" t="s">
        <v>376</v>
      </c>
      <c r="B25" s="273" t="s">
        <v>39</v>
      </c>
      <c r="C25" s="274"/>
      <c r="D25" s="93"/>
      <c r="E25" s="93">
        <f t="shared" si="2"/>
        <v>0</v>
      </c>
      <c r="F25" s="275">
        <v>17100</v>
      </c>
      <c r="G25" s="276">
        <v>44498</v>
      </c>
      <c r="H25" s="50"/>
      <c r="I25" s="51">
        <v>21960</v>
      </c>
      <c r="J25" s="35">
        <f t="shared" si="0"/>
        <v>4860</v>
      </c>
      <c r="K25" s="581">
        <v>31</v>
      </c>
      <c r="L25" s="323"/>
      <c r="M25" s="323"/>
      <c r="N25" s="57">
        <f t="shared" si="1"/>
        <v>680760</v>
      </c>
      <c r="O25" s="510"/>
      <c r="P25" s="699"/>
      <c r="Q25" s="647">
        <v>20040</v>
      </c>
      <c r="R25" s="646">
        <v>44498</v>
      </c>
      <c r="S25" s="483"/>
      <c r="T25" s="42"/>
      <c r="U25" s="43"/>
      <c r="V25" s="44"/>
      <c r="W25" s="43"/>
      <c r="X25" s="361"/>
    </row>
    <row r="26" spans="1:24" ht="17.25" x14ac:dyDescent="0.3">
      <c r="A26" s="281" t="s">
        <v>131</v>
      </c>
      <c r="B26" s="273" t="s">
        <v>25</v>
      </c>
      <c r="C26" s="274"/>
      <c r="D26" s="93"/>
      <c r="E26" s="93">
        <f t="shared" si="2"/>
        <v>0</v>
      </c>
      <c r="F26" s="275">
        <v>21920</v>
      </c>
      <c r="G26" s="276">
        <v>44500</v>
      </c>
      <c r="H26" s="50"/>
      <c r="I26" s="51">
        <v>22400</v>
      </c>
      <c r="J26" s="35">
        <f t="shared" si="0"/>
        <v>480</v>
      </c>
      <c r="K26" s="581"/>
      <c r="L26" s="323"/>
      <c r="M26" s="323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 t="s">
        <v>37</v>
      </c>
      <c r="B27" s="273" t="s">
        <v>28</v>
      </c>
      <c r="C27" s="274"/>
      <c r="D27" s="93"/>
      <c r="E27" s="93">
        <f t="shared" si="2"/>
        <v>0</v>
      </c>
      <c r="F27" s="275">
        <v>0</v>
      </c>
      <c r="G27" s="276">
        <v>44500</v>
      </c>
      <c r="H27" s="50"/>
      <c r="I27" s="51">
        <v>5875</v>
      </c>
      <c r="J27" s="35">
        <f t="shared" si="0"/>
        <v>5875</v>
      </c>
      <c r="K27" s="581"/>
      <c r="L27" s="323"/>
      <c r="M27" s="323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323"/>
      <c r="M28" s="323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323"/>
      <c r="M29" s="323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2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323"/>
      <c r="M30" s="323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2"/>
        <v>0</v>
      </c>
      <c r="F31" s="275"/>
      <c r="G31" s="276"/>
      <c r="H31" s="50"/>
      <c r="I31" s="51"/>
      <c r="J31" s="35">
        <f t="shared" si="0"/>
        <v>0</v>
      </c>
      <c r="K31" s="581"/>
      <c r="L31" s="323"/>
      <c r="M31" s="323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93">
        <f t="shared" ref="E32:E47" si="3">D32*F32</f>
        <v>0</v>
      </c>
      <c r="F32" s="275"/>
      <c r="G32" s="276"/>
      <c r="H32" s="50"/>
      <c r="I32" s="51"/>
      <c r="J32" s="35">
        <f t="shared" si="0"/>
        <v>0</v>
      </c>
      <c r="K32" s="581"/>
      <c r="L32" s="323"/>
      <c r="M32" s="323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93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93">
        <f t="shared" si="3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93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93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3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3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3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7.25" x14ac:dyDescent="0.3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47.25" x14ac:dyDescent="0.3">
      <c r="A54" s="791" t="s">
        <v>55</v>
      </c>
      <c r="B54" s="292" t="s">
        <v>56</v>
      </c>
      <c r="C54" s="834" t="s">
        <v>820</v>
      </c>
      <c r="D54" s="792"/>
      <c r="E54" s="793"/>
      <c r="F54" s="794">
        <v>918.2</v>
      </c>
      <c r="G54" s="627">
        <v>44478</v>
      </c>
      <c r="H54" s="597">
        <v>644</v>
      </c>
      <c r="I54" s="626">
        <v>918.2</v>
      </c>
      <c r="J54" s="35">
        <f t="shared" si="0"/>
        <v>0</v>
      </c>
      <c r="K54" s="322">
        <v>81</v>
      </c>
      <c r="L54" s="323"/>
      <c r="M54" s="323"/>
      <c r="N54" s="331">
        <f t="shared" si="1"/>
        <v>74374.2</v>
      </c>
      <c r="O54" s="833" t="s">
        <v>35</v>
      </c>
      <c r="P54" s="713">
        <v>44491</v>
      </c>
      <c r="Q54" s="795"/>
      <c r="R54" s="324"/>
      <c r="S54" s="67"/>
      <c r="T54" s="67"/>
      <c r="U54" s="325"/>
      <c r="V54" s="326"/>
    </row>
    <row r="55" spans="1:24" s="327" customFormat="1" ht="47.25" x14ac:dyDescent="0.3">
      <c r="A55" s="830" t="s">
        <v>811</v>
      </c>
      <c r="B55" s="292" t="s">
        <v>56</v>
      </c>
      <c r="C55" s="828" t="s">
        <v>812</v>
      </c>
      <c r="D55" s="792"/>
      <c r="E55" s="793"/>
      <c r="F55" s="626">
        <v>455.6</v>
      </c>
      <c r="G55" s="627">
        <v>44488</v>
      </c>
      <c r="H55" s="810" t="s">
        <v>813</v>
      </c>
      <c r="I55" s="626">
        <v>455.6</v>
      </c>
      <c r="J55" s="35">
        <f t="shared" si="0"/>
        <v>0</v>
      </c>
      <c r="K55" s="322">
        <v>85</v>
      </c>
      <c r="L55" s="323"/>
      <c r="M55" s="323"/>
      <c r="N55" s="331">
        <f t="shared" si="1"/>
        <v>38726</v>
      </c>
      <c r="O55" s="807" t="s">
        <v>206</v>
      </c>
      <c r="P55" s="713">
        <v>44488</v>
      </c>
      <c r="Q55" s="795"/>
      <c r="R55" s="324"/>
      <c r="S55" s="67"/>
      <c r="T55" s="67"/>
      <c r="U55" s="325"/>
      <c r="V55" s="326"/>
    </row>
    <row r="56" spans="1:24" s="327" customFormat="1" ht="19.5" thickBot="1" x14ac:dyDescent="0.35">
      <c r="A56" s="279"/>
      <c r="B56" s="292" t="s">
        <v>56</v>
      </c>
      <c r="C56" s="801"/>
      <c r="D56" s="716"/>
      <c r="E56" s="607"/>
      <c r="F56" s="811"/>
      <c r="G56" s="276"/>
      <c r="H56" s="812"/>
      <c r="I56" s="320"/>
      <c r="J56" s="35">
        <f t="shared" si="0"/>
        <v>0</v>
      </c>
      <c r="K56" s="322"/>
      <c r="L56" s="323"/>
      <c r="M56" s="323"/>
      <c r="N56" s="331">
        <f t="shared" si="1"/>
        <v>0</v>
      </c>
      <c r="O56" s="710"/>
      <c r="P56" s="713"/>
      <c r="Q56" s="508"/>
      <c r="R56" s="324"/>
      <c r="S56" s="67"/>
      <c r="T56" s="67"/>
      <c r="U56" s="325"/>
      <c r="V56" s="326"/>
      <c r="W56"/>
      <c r="X56"/>
    </row>
    <row r="57" spans="1:24" ht="18.75" x14ac:dyDescent="0.3">
      <c r="A57" s="836"/>
      <c r="B57" s="292" t="s">
        <v>56</v>
      </c>
      <c r="C57" s="1018"/>
      <c r="D57" s="717"/>
      <c r="E57" s="607"/>
      <c r="F57" s="51"/>
      <c r="G57" s="49"/>
      <c r="H57" s="813"/>
      <c r="I57" s="51"/>
      <c r="J57" s="35">
        <f t="shared" si="0"/>
        <v>0</v>
      </c>
      <c r="K57" s="36"/>
      <c r="L57" s="52"/>
      <c r="M57" s="52"/>
      <c r="N57" s="331">
        <f t="shared" si="1"/>
        <v>0</v>
      </c>
      <c r="O57" s="1026"/>
      <c r="P57" s="838"/>
      <c r="Q57" s="712"/>
      <c r="R57" s="40"/>
      <c r="S57" s="67"/>
      <c r="T57" s="67"/>
      <c r="U57" s="43"/>
      <c r="V57" s="44"/>
    </row>
    <row r="58" spans="1:24" ht="18.75" customHeight="1" thickBot="1" x14ac:dyDescent="0.35">
      <c r="A58" s="837"/>
      <c r="B58" s="292" t="s">
        <v>441</v>
      </c>
      <c r="C58" s="1025"/>
      <c r="D58" s="717"/>
      <c r="E58" s="607"/>
      <c r="F58" s="51"/>
      <c r="G58" s="49"/>
      <c r="H58" s="813"/>
      <c r="I58" s="51"/>
      <c r="J58" s="35">
        <f t="shared" si="0"/>
        <v>0</v>
      </c>
      <c r="K58" s="36"/>
      <c r="L58" s="52"/>
      <c r="M58" s="52"/>
      <c r="N58" s="331">
        <f t="shared" si="1"/>
        <v>0</v>
      </c>
      <c r="O58" s="1027"/>
      <c r="P58" s="839"/>
      <c r="Q58" s="712"/>
      <c r="R58" s="40"/>
      <c r="S58" s="67"/>
      <c r="T58" s="67"/>
      <c r="U58" s="43"/>
      <c r="V58" s="44"/>
    </row>
    <row r="59" spans="1:24" s="327" customFormat="1" ht="18.75" x14ac:dyDescent="0.3">
      <c r="A59" s="279"/>
      <c r="B59" s="292" t="s">
        <v>56</v>
      </c>
      <c r="C59" s="771"/>
      <c r="D59" s="716"/>
      <c r="E59" s="607"/>
      <c r="F59" s="811"/>
      <c r="G59" s="276"/>
      <c r="H59" s="812"/>
      <c r="I59" s="320"/>
      <c r="J59" s="35">
        <f t="shared" si="0"/>
        <v>0</v>
      </c>
      <c r="K59" s="322"/>
      <c r="L59" s="323"/>
      <c r="M59" s="323"/>
      <c r="N59" s="331">
        <f t="shared" si="1"/>
        <v>0</v>
      </c>
      <c r="O59" s="711"/>
      <c r="P59" s="714"/>
      <c r="Q59" s="508"/>
      <c r="R59" s="324"/>
      <c r="S59" s="67"/>
      <c r="T59" s="67"/>
      <c r="U59" s="325"/>
      <c r="V59" s="326"/>
      <c r="W59"/>
      <c r="X59"/>
    </row>
    <row r="60" spans="1:24" ht="21" customHeight="1" x14ac:dyDescent="0.3">
      <c r="A60" s="799"/>
      <c r="B60" s="328"/>
      <c r="C60" s="800"/>
      <c r="D60" s="608"/>
      <c r="E60" s="607"/>
      <c r="F60" s="51"/>
      <c r="G60" s="49"/>
      <c r="H60" s="630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276"/>
      <c r="Q60" s="508"/>
      <c r="R60" s="40"/>
      <c r="S60" s="67"/>
      <c r="T60" s="67"/>
      <c r="U60" s="43"/>
      <c r="V60" s="44"/>
    </row>
    <row r="61" spans="1:24" ht="18.75" customHeight="1" x14ac:dyDescent="0.3">
      <c r="A61" s="808"/>
      <c r="B61" s="328"/>
      <c r="C61" s="610"/>
      <c r="D61" s="608"/>
      <c r="E61" s="607"/>
      <c r="F61" s="51"/>
      <c r="G61" s="49"/>
      <c r="H61" s="620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702"/>
      <c r="Q61" s="508"/>
      <c r="R61" s="40"/>
      <c r="S61" s="67"/>
      <c r="T61" s="67"/>
      <c r="U61" s="43"/>
      <c r="V61" s="44"/>
    </row>
    <row r="62" spans="1:24" ht="17.25" x14ac:dyDescent="0.3">
      <c r="A62" s="291"/>
      <c r="B62" s="759"/>
      <c r="C62" s="708"/>
      <c r="D62" s="760"/>
      <c r="E62" s="761"/>
      <c r="F62" s="51"/>
      <c r="G62" s="49"/>
      <c r="H62" s="620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702"/>
      <c r="Q62" s="508"/>
      <c r="R62" s="40"/>
      <c r="S62" s="67"/>
      <c r="T62" s="67"/>
      <c r="U62" s="43"/>
      <c r="V62" s="44"/>
    </row>
    <row r="63" spans="1:24" ht="18" customHeight="1" x14ac:dyDescent="0.3">
      <c r="A63" s="102" t="s">
        <v>794</v>
      </c>
      <c r="B63" s="286" t="s">
        <v>33</v>
      </c>
      <c r="C63" s="619" t="s">
        <v>795</v>
      </c>
      <c r="D63" s="610"/>
      <c r="E63" s="609"/>
      <c r="F63" s="51">
        <v>410</v>
      </c>
      <c r="G63" s="49">
        <v>44471</v>
      </c>
      <c r="H63" s="621" t="s">
        <v>818</v>
      </c>
      <c r="I63" s="51">
        <v>410</v>
      </c>
      <c r="J63" s="35">
        <f t="shared" si="0"/>
        <v>0</v>
      </c>
      <c r="K63" s="36">
        <v>60</v>
      </c>
      <c r="L63" s="52"/>
      <c r="M63" s="52"/>
      <c r="N63" s="38">
        <f t="shared" si="1"/>
        <v>24600</v>
      </c>
      <c r="O63" s="508" t="s">
        <v>374</v>
      </c>
      <c r="P63" s="702">
        <v>44474</v>
      </c>
      <c r="Q63" s="508"/>
      <c r="R63" s="40"/>
      <c r="S63" s="41"/>
      <c r="T63" s="42"/>
      <c r="U63" s="43"/>
      <c r="V63" s="44"/>
    </row>
    <row r="64" spans="1:24" ht="18" customHeight="1" x14ac:dyDescent="0.3">
      <c r="A64" s="102" t="s">
        <v>794</v>
      </c>
      <c r="B64" s="286" t="s">
        <v>33</v>
      </c>
      <c r="C64" s="619" t="s">
        <v>796</v>
      </c>
      <c r="D64" s="610"/>
      <c r="E64" s="609"/>
      <c r="F64" s="51">
        <v>650</v>
      </c>
      <c r="G64" s="49">
        <v>44477</v>
      </c>
      <c r="H64" s="621" t="s">
        <v>819</v>
      </c>
      <c r="I64" s="51">
        <v>650</v>
      </c>
      <c r="J64" s="35">
        <f t="shared" si="0"/>
        <v>0</v>
      </c>
      <c r="K64" s="36">
        <v>60</v>
      </c>
      <c r="L64" s="52"/>
      <c r="M64" s="52"/>
      <c r="N64" s="38">
        <f t="shared" si="1"/>
        <v>39000</v>
      </c>
      <c r="O64" s="508" t="s">
        <v>374</v>
      </c>
      <c r="P64" s="702">
        <v>44477</v>
      </c>
      <c r="Q64" s="508"/>
      <c r="R64" s="40"/>
      <c r="S64" s="41"/>
      <c r="T64" s="42"/>
      <c r="U64" s="43"/>
      <c r="V64" s="44"/>
    </row>
    <row r="65" spans="1:22" ht="18" customHeight="1" x14ac:dyDescent="0.3">
      <c r="A65" s="102" t="s">
        <v>827</v>
      </c>
      <c r="B65" s="286" t="s">
        <v>828</v>
      </c>
      <c r="C65" s="619" t="s">
        <v>829</v>
      </c>
      <c r="D65" s="610"/>
      <c r="E65" s="609"/>
      <c r="F65" s="51">
        <v>308.2</v>
      </c>
      <c r="G65" s="49">
        <v>44481</v>
      </c>
      <c r="H65" s="622">
        <v>35092</v>
      </c>
      <c r="I65" s="51">
        <v>308.2</v>
      </c>
      <c r="J65" s="35">
        <f t="shared" si="0"/>
        <v>0</v>
      </c>
      <c r="K65" s="36">
        <v>56</v>
      </c>
      <c r="L65" s="52"/>
      <c r="M65" s="52"/>
      <c r="N65" s="38">
        <f t="shared" si="1"/>
        <v>17259.2</v>
      </c>
      <c r="O65" s="508" t="s">
        <v>294</v>
      </c>
      <c r="P65" s="702">
        <v>44491</v>
      </c>
      <c r="Q65" s="508"/>
      <c r="R65" s="40"/>
      <c r="S65" s="41"/>
      <c r="T65" s="42"/>
      <c r="U65" s="43"/>
      <c r="V65" s="44"/>
    </row>
    <row r="66" spans="1:22" ht="18.600000000000001" customHeight="1" x14ac:dyDescent="0.3">
      <c r="A66" s="102" t="s">
        <v>794</v>
      </c>
      <c r="B66" s="286" t="s">
        <v>33</v>
      </c>
      <c r="C66" s="619" t="s">
        <v>816</v>
      </c>
      <c r="D66" s="610"/>
      <c r="E66" s="609"/>
      <c r="F66" s="51">
        <v>750</v>
      </c>
      <c r="G66" s="49">
        <v>44484</v>
      </c>
      <c r="H66" s="621" t="s">
        <v>817</v>
      </c>
      <c r="I66" s="51">
        <v>750</v>
      </c>
      <c r="J66" s="35">
        <f t="shared" si="0"/>
        <v>0</v>
      </c>
      <c r="K66" s="322">
        <v>60</v>
      </c>
      <c r="L66" s="323"/>
      <c r="M66" s="52"/>
      <c r="N66" s="38">
        <f t="shared" si="1"/>
        <v>45000</v>
      </c>
      <c r="O66" s="508" t="s">
        <v>374</v>
      </c>
      <c r="P66" s="702">
        <v>44484</v>
      </c>
      <c r="Q66" s="508"/>
      <c r="R66" s="40"/>
      <c r="S66" s="41"/>
      <c r="T66" s="42"/>
      <c r="U66" s="43"/>
      <c r="V66" s="44"/>
    </row>
    <row r="67" spans="1:22" ht="18.75" x14ac:dyDescent="0.3">
      <c r="A67" s="53" t="s">
        <v>794</v>
      </c>
      <c r="B67" s="286" t="s">
        <v>33</v>
      </c>
      <c r="C67" s="610" t="s">
        <v>833</v>
      </c>
      <c r="D67" s="610"/>
      <c r="E67" s="609"/>
      <c r="F67" s="51">
        <v>400</v>
      </c>
      <c r="G67" s="49">
        <v>44492</v>
      </c>
      <c r="H67" s="622" t="s">
        <v>834</v>
      </c>
      <c r="I67" s="51">
        <v>400</v>
      </c>
      <c r="J67" s="35">
        <f t="shared" si="0"/>
        <v>0</v>
      </c>
      <c r="K67" s="322">
        <v>60</v>
      </c>
      <c r="L67" s="323"/>
      <c r="M67" s="52"/>
      <c r="N67" s="38">
        <f t="shared" si="1"/>
        <v>24000</v>
      </c>
      <c r="O67" s="508" t="s">
        <v>374</v>
      </c>
      <c r="P67" s="702">
        <v>44494</v>
      </c>
      <c r="Q67" s="508"/>
      <c r="R67" s="40"/>
      <c r="S67" s="41"/>
      <c r="T67" s="42"/>
      <c r="U67" s="43"/>
      <c r="V67" s="44"/>
    </row>
    <row r="68" spans="1:22" ht="17.25" customHeight="1" thickBot="1" x14ac:dyDescent="0.35">
      <c r="A68" s="102" t="s">
        <v>794</v>
      </c>
      <c r="B68" s="286" t="s">
        <v>33</v>
      </c>
      <c r="C68" s="619" t="s">
        <v>844</v>
      </c>
      <c r="D68" s="610"/>
      <c r="E68" s="609"/>
      <c r="F68" s="51">
        <v>400</v>
      </c>
      <c r="G68" s="49">
        <v>44497</v>
      </c>
      <c r="H68" s="852" t="s">
        <v>845</v>
      </c>
      <c r="I68" s="51">
        <v>400</v>
      </c>
      <c r="J68" s="35">
        <f t="shared" si="0"/>
        <v>0</v>
      </c>
      <c r="K68" s="322">
        <v>65</v>
      </c>
      <c r="L68" s="323"/>
      <c r="M68" s="52"/>
      <c r="N68" s="38">
        <f t="shared" si="1"/>
        <v>26000</v>
      </c>
      <c r="O68" s="710" t="s">
        <v>374</v>
      </c>
      <c r="P68" s="627">
        <v>44498</v>
      </c>
      <c r="Q68" s="508"/>
      <c r="R68" s="40"/>
      <c r="S68" s="41"/>
      <c r="T68" s="42"/>
      <c r="U68" s="43"/>
      <c r="V68" s="44"/>
    </row>
    <row r="69" spans="1:22" ht="34.5" x14ac:dyDescent="0.3">
      <c r="A69" s="1030" t="s">
        <v>849</v>
      </c>
      <c r="B69" s="689" t="s">
        <v>850</v>
      </c>
      <c r="C69" s="619" t="s">
        <v>854</v>
      </c>
      <c r="D69" s="610"/>
      <c r="E69" s="609"/>
      <c r="F69" s="51">
        <v>2.81</v>
      </c>
      <c r="G69" s="87">
        <v>44498</v>
      </c>
      <c r="H69" s="1033" t="s">
        <v>851</v>
      </c>
      <c r="I69" s="48">
        <v>2.81</v>
      </c>
      <c r="J69" s="35">
        <f t="shared" si="0"/>
        <v>0</v>
      </c>
      <c r="K69" s="322">
        <v>433</v>
      </c>
      <c r="L69" s="323"/>
      <c r="M69" s="52"/>
      <c r="N69" s="38">
        <f t="shared" si="1"/>
        <v>1216.73</v>
      </c>
      <c r="O69" s="1039" t="s">
        <v>682</v>
      </c>
      <c r="P69" s="1042">
        <v>44498</v>
      </c>
      <c r="Q69" s="712"/>
      <c r="R69" s="40"/>
      <c r="S69" s="41"/>
      <c r="T69" s="42"/>
      <c r="U69" s="43"/>
      <c r="V69" s="44"/>
    </row>
    <row r="70" spans="1:22" ht="18.75" customHeight="1" x14ac:dyDescent="0.3">
      <c r="A70" s="1031"/>
      <c r="B70" s="286" t="s">
        <v>852</v>
      </c>
      <c r="C70" s="610" t="s">
        <v>853</v>
      </c>
      <c r="D70" s="610"/>
      <c r="E70" s="609"/>
      <c r="F70" s="51">
        <v>1</v>
      </c>
      <c r="G70" s="87">
        <v>44498</v>
      </c>
      <c r="H70" s="1034"/>
      <c r="I70" s="48">
        <v>1</v>
      </c>
      <c r="J70" s="35">
        <f t="shared" si="0"/>
        <v>0</v>
      </c>
      <c r="K70" s="322">
        <v>520</v>
      </c>
      <c r="L70" s="323"/>
      <c r="M70" s="52"/>
      <c r="N70" s="38">
        <f t="shared" si="1"/>
        <v>520</v>
      </c>
      <c r="O70" s="1040"/>
      <c r="P70" s="1043"/>
      <c r="Q70" s="712"/>
      <c r="R70" s="40"/>
      <c r="S70" s="41"/>
      <c r="T70" s="42"/>
      <c r="U70" s="43"/>
      <c r="V70" s="44"/>
    </row>
    <row r="71" spans="1:22" ht="18.75" customHeight="1" x14ac:dyDescent="0.3">
      <c r="A71" s="1031"/>
      <c r="B71" s="286" t="s">
        <v>855</v>
      </c>
      <c r="C71" s="619" t="s">
        <v>854</v>
      </c>
      <c r="D71" s="610"/>
      <c r="E71" s="609"/>
      <c r="F71" s="51">
        <v>1.1399999999999999</v>
      </c>
      <c r="G71" s="87">
        <v>44498</v>
      </c>
      <c r="H71" s="1034"/>
      <c r="I71" s="48">
        <v>1.1399999999999999</v>
      </c>
      <c r="J71" s="35">
        <f>I71-F71</f>
        <v>0</v>
      </c>
      <c r="K71" s="322">
        <v>433</v>
      </c>
      <c r="L71" s="323"/>
      <c r="M71" s="52"/>
      <c r="N71" s="38">
        <f>K71*I71</f>
        <v>493.61999999999995</v>
      </c>
      <c r="O71" s="1040"/>
      <c r="P71" s="1043"/>
      <c r="Q71" s="712"/>
      <c r="R71" s="40"/>
      <c r="S71" s="41"/>
      <c r="T71" s="42"/>
      <c r="U71" s="43"/>
      <c r="V71" s="44"/>
    </row>
    <row r="72" spans="1:22" ht="34.5" x14ac:dyDescent="0.3">
      <c r="A72" s="1031"/>
      <c r="B72" s="689" t="s">
        <v>856</v>
      </c>
      <c r="C72" s="619" t="s">
        <v>857</v>
      </c>
      <c r="D72" s="610"/>
      <c r="E72" s="609"/>
      <c r="F72" s="51">
        <v>1</v>
      </c>
      <c r="G72" s="87">
        <v>44498</v>
      </c>
      <c r="H72" s="1034"/>
      <c r="I72" s="48">
        <v>1</v>
      </c>
      <c r="J72" s="35">
        <f>I72-F72</f>
        <v>0</v>
      </c>
      <c r="K72" s="322">
        <v>430</v>
      </c>
      <c r="L72" s="323"/>
      <c r="M72" s="52"/>
      <c r="N72" s="38">
        <f>K72*I72</f>
        <v>430</v>
      </c>
      <c r="O72" s="1040"/>
      <c r="P72" s="1043"/>
      <c r="Q72" s="712"/>
      <c r="R72" s="40"/>
      <c r="S72" s="41"/>
      <c r="T72" s="42"/>
      <c r="U72" s="43"/>
      <c r="V72" s="44"/>
    </row>
    <row r="73" spans="1:22" ht="18.75" customHeight="1" x14ac:dyDescent="0.3">
      <c r="A73" s="1031"/>
      <c r="B73" s="286" t="s">
        <v>858</v>
      </c>
      <c r="C73" s="610" t="s">
        <v>853</v>
      </c>
      <c r="D73" s="610"/>
      <c r="E73" s="609"/>
      <c r="F73" s="51">
        <v>1</v>
      </c>
      <c r="G73" s="87">
        <v>44498</v>
      </c>
      <c r="H73" s="1034"/>
      <c r="I73" s="48">
        <v>1</v>
      </c>
      <c r="J73" s="35">
        <f t="shared" si="0"/>
        <v>0</v>
      </c>
      <c r="K73" s="322">
        <v>590</v>
      </c>
      <c r="L73" s="323"/>
      <c r="M73" s="52"/>
      <c r="N73" s="38">
        <f t="shared" si="1"/>
        <v>590</v>
      </c>
      <c r="O73" s="1040"/>
      <c r="P73" s="1043"/>
      <c r="Q73" s="712"/>
      <c r="R73" s="40"/>
      <c r="S73" s="41"/>
      <c r="T73" s="42"/>
      <c r="U73" s="43"/>
      <c r="V73" s="44"/>
    </row>
    <row r="74" spans="1:22" ht="16.5" customHeight="1" thickBot="1" x14ac:dyDescent="0.35">
      <c r="A74" s="1032"/>
      <c r="B74" s="286" t="s">
        <v>860</v>
      </c>
      <c r="C74" s="181" t="s">
        <v>854</v>
      </c>
      <c r="D74" s="612"/>
      <c r="E74" s="613"/>
      <c r="F74" s="51">
        <v>2.46</v>
      </c>
      <c r="G74" s="87">
        <v>44498</v>
      </c>
      <c r="H74" s="1034"/>
      <c r="I74" s="48">
        <v>2.46</v>
      </c>
      <c r="J74" s="35">
        <f t="shared" si="0"/>
        <v>0</v>
      </c>
      <c r="K74" s="56">
        <v>548.78</v>
      </c>
      <c r="L74" s="52"/>
      <c r="M74" s="52"/>
      <c r="N74" s="38">
        <f t="shared" si="1"/>
        <v>1349.9987999999998</v>
      </c>
      <c r="O74" s="1040"/>
      <c r="P74" s="1043"/>
      <c r="Q74" s="712"/>
      <c r="R74" s="40"/>
      <c r="S74" s="41"/>
      <c r="T74" s="42"/>
      <c r="U74" s="43"/>
      <c r="V74" s="44"/>
    </row>
    <row r="75" spans="1:22" s="327" customFormat="1" ht="16.5" customHeight="1" x14ac:dyDescent="0.3">
      <c r="A75" s="1035" t="s">
        <v>849</v>
      </c>
      <c r="B75" s="286" t="s">
        <v>861</v>
      </c>
      <c r="C75" s="763" t="s">
        <v>862</v>
      </c>
      <c r="D75" s="596"/>
      <c r="E75" s="97"/>
      <c r="F75" s="320">
        <v>5.31</v>
      </c>
      <c r="G75" s="321">
        <v>44498</v>
      </c>
      <c r="H75" s="1037" t="s">
        <v>865</v>
      </c>
      <c r="I75" s="853">
        <v>5.31</v>
      </c>
      <c r="J75" s="35">
        <f t="shared" si="0"/>
        <v>0</v>
      </c>
      <c r="K75" s="581">
        <v>146</v>
      </c>
      <c r="L75" s="323"/>
      <c r="M75" s="323"/>
      <c r="N75" s="38">
        <f t="shared" si="1"/>
        <v>775.26</v>
      </c>
      <c r="O75" s="1040"/>
      <c r="P75" s="1043"/>
      <c r="Q75" s="712"/>
      <c r="R75" s="324"/>
      <c r="S75" s="41"/>
      <c r="T75" s="42"/>
      <c r="U75" s="325"/>
      <c r="V75" s="326"/>
    </row>
    <row r="76" spans="1:22" s="327" customFormat="1" ht="16.5" customHeight="1" thickBot="1" x14ac:dyDescent="0.35">
      <c r="A76" s="1036"/>
      <c r="B76" s="286" t="s">
        <v>863</v>
      </c>
      <c r="C76" s="629" t="s">
        <v>862</v>
      </c>
      <c r="D76" s="628"/>
      <c r="E76" s="613"/>
      <c r="F76" s="320">
        <v>2.81</v>
      </c>
      <c r="G76" s="321">
        <v>44498</v>
      </c>
      <c r="H76" s="1038"/>
      <c r="I76" s="275">
        <v>2.81</v>
      </c>
      <c r="J76" s="35">
        <f t="shared" si="0"/>
        <v>0</v>
      </c>
      <c r="K76" s="581">
        <v>92</v>
      </c>
      <c r="L76" s="323"/>
      <c r="M76" s="323"/>
      <c r="N76" s="38">
        <f t="shared" si="1"/>
        <v>258.52</v>
      </c>
      <c r="O76" s="1040"/>
      <c r="P76" s="1043"/>
      <c r="Q76" s="712"/>
      <c r="R76" s="324"/>
      <c r="S76" s="41"/>
      <c r="T76" s="42"/>
      <c r="U76" s="325"/>
      <c r="V76" s="326"/>
    </row>
    <row r="77" spans="1:22" s="327" customFormat="1" ht="16.5" customHeight="1" thickBot="1" x14ac:dyDescent="0.35">
      <c r="A77" s="594" t="s">
        <v>849</v>
      </c>
      <c r="B77" s="425" t="s">
        <v>859</v>
      </c>
      <c r="C77" s="629" t="s">
        <v>854</v>
      </c>
      <c r="D77" s="628"/>
      <c r="E77" s="613"/>
      <c r="F77" s="320">
        <v>1.3</v>
      </c>
      <c r="G77" s="276">
        <v>44498</v>
      </c>
      <c r="H77" s="718" t="s">
        <v>864</v>
      </c>
      <c r="I77" s="320">
        <v>1.3</v>
      </c>
      <c r="J77" s="35">
        <f t="shared" si="0"/>
        <v>0</v>
      </c>
      <c r="K77" s="581">
        <v>145</v>
      </c>
      <c r="L77" s="323"/>
      <c r="M77" s="323"/>
      <c r="N77" s="38">
        <f t="shared" si="1"/>
        <v>188.5</v>
      </c>
      <c r="O77" s="1041"/>
      <c r="P77" s="1044"/>
      <c r="Q77" s="712"/>
      <c r="R77" s="324"/>
      <c r="S77" s="41"/>
      <c r="T77" s="42"/>
      <c r="U77" s="325"/>
      <c r="V77" s="326"/>
    </row>
    <row r="78" spans="1:22" s="327" customFormat="1" ht="16.5" customHeight="1" x14ac:dyDescent="0.3">
      <c r="A78" s="851"/>
      <c r="B78" s="425"/>
      <c r="C78" s="629"/>
      <c r="D78" s="628"/>
      <c r="E78" s="613"/>
      <c r="F78" s="320"/>
      <c r="G78" s="276"/>
      <c r="H78" s="630"/>
      <c r="I78" s="320"/>
      <c r="J78" s="35">
        <f t="shared" si="0"/>
        <v>0</v>
      </c>
      <c r="K78" s="581"/>
      <c r="L78" s="323"/>
      <c r="M78" s="323"/>
      <c r="N78" s="38">
        <f t="shared" si="1"/>
        <v>0</v>
      </c>
      <c r="O78" s="711"/>
      <c r="P78" s="714"/>
      <c r="Q78" s="508"/>
      <c r="R78" s="324"/>
      <c r="S78" s="41"/>
      <c r="T78" s="42"/>
      <c r="U78" s="325"/>
      <c r="V78" s="326"/>
    </row>
    <row r="79" spans="1:22" ht="16.5" customHeight="1" x14ac:dyDescent="0.3">
      <c r="A79" s="58"/>
      <c r="B79" s="61"/>
      <c r="C79" s="181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323"/>
      <c r="M79" s="323"/>
      <c r="N79" s="38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58"/>
      <c r="B80" s="61"/>
      <c r="C80" s="116"/>
      <c r="D80" s="612"/>
      <c r="E80" s="613"/>
      <c r="F80" s="51"/>
      <c r="G80" s="49"/>
      <c r="H80" s="684"/>
      <c r="I80" s="51"/>
      <c r="J80" s="35">
        <f t="shared" si="0"/>
        <v>0</v>
      </c>
      <c r="K80" s="56"/>
      <c r="L80" s="997"/>
      <c r="M80" s="998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58"/>
      <c r="B81" s="61"/>
      <c r="C81" s="116"/>
      <c r="D81" s="612"/>
      <c r="E81" s="613"/>
      <c r="F81" s="51"/>
      <c r="G81" s="49"/>
      <c r="H81" s="684"/>
      <c r="I81" s="51"/>
      <c r="J81" s="35">
        <f t="shared" si="0"/>
        <v>0</v>
      </c>
      <c r="K81" s="56"/>
      <c r="L81" s="997"/>
      <c r="M81" s="998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26.25" customHeight="1" x14ac:dyDescent="0.3">
      <c r="A82" s="683"/>
      <c r="B82" s="61"/>
      <c r="C82" s="809"/>
      <c r="D82" s="612"/>
      <c r="E82" s="613"/>
      <c r="F82" s="51"/>
      <c r="G82" s="49"/>
      <c r="H82" s="620"/>
      <c r="I82" s="51"/>
      <c r="J82" s="35">
        <f t="shared" si="0"/>
        <v>0</v>
      </c>
      <c r="K82" s="56"/>
      <c r="L82" s="685"/>
      <c r="M82" s="685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26.25" customHeight="1" x14ac:dyDescent="0.3">
      <c r="A83" s="683"/>
      <c r="B83" s="61"/>
      <c r="C83" s="809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685"/>
      <c r="M83" s="685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3">
      <c r="A84" s="287"/>
      <c r="B84" s="61"/>
      <c r="C84" s="612"/>
      <c r="D84" s="612"/>
      <c r="E84" s="613"/>
      <c r="F84" s="51"/>
      <c r="G84" s="49"/>
      <c r="H84" s="620"/>
      <c r="I84" s="51"/>
      <c r="J84" s="35">
        <f t="shared" si="0"/>
        <v>0</v>
      </c>
      <c r="K84" s="56"/>
      <c r="L84" s="323"/>
      <c r="M84" s="323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3">
      <c r="A85" s="287"/>
      <c r="B85" s="61"/>
      <c r="C85" s="612"/>
      <c r="D85" s="612"/>
      <c r="E85" s="613"/>
      <c r="F85" s="51"/>
      <c r="G85" s="49"/>
      <c r="H85" s="620"/>
      <c r="I85" s="51"/>
      <c r="J85" s="35">
        <f t="shared" si="0"/>
        <v>0</v>
      </c>
      <c r="K85" s="56"/>
      <c r="L85" s="323"/>
      <c r="M85" s="323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3">
      <c r="A86" s="287"/>
      <c r="B86" s="61"/>
      <c r="C86" s="612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287"/>
      <c r="B87" s="61"/>
      <c r="C87" s="612"/>
      <c r="D87" s="612"/>
      <c r="E87" s="613"/>
      <c r="F87" s="51"/>
      <c r="G87" s="49"/>
      <c r="H87" s="62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61"/>
      <c r="B88" s="61"/>
      <c r="C88" s="612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612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45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25">
      <c r="A91" s="102"/>
      <c r="B91" s="58"/>
      <c r="C91" s="91"/>
      <c r="D91" s="91"/>
      <c r="E91" s="93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25">
      <c r="A92" s="102"/>
      <c r="B92" s="58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1"/>
      <c r="U94" s="43"/>
      <c r="V94" s="44"/>
    </row>
    <row r="95" spans="1:22" ht="17.25" x14ac:dyDescent="0.3">
      <c r="A95" s="60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1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1"/>
      <c r="U96" s="43"/>
      <c r="V96" s="44"/>
    </row>
    <row r="97" spans="1:22" ht="18.75" x14ac:dyDescent="0.3">
      <c r="A97" s="61"/>
      <c r="B97" s="103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102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1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58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5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53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0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0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5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107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10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108"/>
      <c r="B113" s="61"/>
      <c r="C113" s="809"/>
      <c r="D113" s="809"/>
      <c r="E113" s="109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107"/>
      <c r="B115" s="61"/>
      <c r="C115" s="809"/>
      <c r="D115" s="809"/>
      <c r="E115" s="109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1"/>
      <c r="D117" s="91"/>
      <c r="E117" s="93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690"/>
      <c r="Q117" s="508"/>
      <c r="R117" s="40"/>
      <c r="S117" s="41"/>
      <c r="T117" s="42"/>
      <c r="U117" s="43"/>
      <c r="V117" s="44"/>
    </row>
    <row r="118" spans="1:22" ht="18.75" x14ac:dyDescent="0.3">
      <c r="A118" s="61"/>
      <c r="B118" s="61"/>
      <c r="C118" s="96"/>
      <c r="D118" s="96"/>
      <c r="E118" s="97"/>
      <c r="F118" s="51"/>
      <c r="G118" s="49"/>
      <c r="H118" s="111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690"/>
      <c r="Q118" s="508"/>
      <c r="R118" s="112"/>
      <c r="S118" s="41"/>
      <c r="T118" s="42"/>
      <c r="U118" s="43"/>
      <c r="V118" s="44"/>
    </row>
    <row r="119" spans="1:22" ht="18.75" x14ac:dyDescent="0.3">
      <c r="A119" s="61"/>
      <c r="B119" s="61"/>
      <c r="C119" s="96"/>
      <c r="D119" s="96"/>
      <c r="E119" s="97"/>
      <c r="F119" s="51"/>
      <c r="G119" s="49"/>
      <c r="H119" s="111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690"/>
      <c r="Q119" s="508"/>
      <c r="R119" s="112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690"/>
      <c r="Q120" s="508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690"/>
      <c r="Q121" s="508"/>
      <c r="R121" s="112"/>
      <c r="S121" s="41"/>
      <c r="T121" s="42"/>
      <c r="U121" s="43"/>
      <c r="V121" s="44"/>
    </row>
    <row r="122" spans="1:22" ht="17.25" x14ac:dyDescent="0.3">
      <c r="A122" s="45"/>
      <c r="B122" s="61"/>
      <c r="C122" s="96"/>
      <c r="D122" s="96"/>
      <c r="E122" s="97"/>
      <c r="F122" s="51"/>
      <c r="G122" s="49"/>
      <c r="H122" s="113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61"/>
      <c r="B123" s="61"/>
      <c r="C123" s="96"/>
      <c r="D123" s="96"/>
      <c r="E123" s="97"/>
      <c r="F123" s="51"/>
      <c r="G123" s="49"/>
      <c r="H123" s="113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60"/>
      <c r="B124" s="61"/>
      <c r="C124" s="95"/>
      <c r="D124" s="95"/>
      <c r="E124" s="114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0"/>
      <c r="B125" s="61"/>
      <c r="C125" s="95"/>
      <c r="D125" s="95"/>
      <c r="E125" s="114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115"/>
      <c r="B130" s="61"/>
      <c r="C130" s="116"/>
      <c r="D130" s="116"/>
      <c r="E130" s="117"/>
      <c r="F130" s="51"/>
      <c r="G130" s="49"/>
      <c r="H130" s="118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15"/>
      <c r="B131" s="61"/>
      <c r="C131" s="116"/>
      <c r="D131" s="116"/>
      <c r="E131" s="117"/>
      <c r="F131" s="51"/>
      <c r="G131" s="49"/>
      <c r="H131" s="118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10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49"/>
      <c r="H133" s="110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59"/>
      <c r="Q133" s="64"/>
      <c r="R133" s="112"/>
      <c r="S133" s="41"/>
      <c r="T133" s="42"/>
      <c r="U133" s="43"/>
      <c r="V133" s="44"/>
    </row>
    <row r="134" spans="1:22" ht="18.75" x14ac:dyDescent="0.3">
      <c r="A134" s="107"/>
      <c r="B134" s="61"/>
      <c r="C134" s="96"/>
      <c r="D134" s="96"/>
      <c r="E134" s="97"/>
      <c r="F134" s="51"/>
      <c r="G134" s="49"/>
      <c r="H134" s="119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59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2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0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21"/>
      <c r="B137" s="61"/>
      <c r="C137" s="96"/>
      <c r="D137" s="96"/>
      <c r="E137" s="97"/>
      <c r="F137" s="51"/>
      <c r="G137" s="49"/>
      <c r="H137" s="122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66"/>
      <c r="B138" s="61"/>
      <c r="C138" s="96"/>
      <c r="D138" s="96"/>
      <c r="E138" s="97"/>
      <c r="F138" s="51"/>
      <c r="G138" s="125"/>
      <c r="H138" s="126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299"/>
      <c r="P138" s="127"/>
      <c r="Q138" s="64"/>
      <c r="R138" s="112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9"/>
      <c r="P139" s="127"/>
      <c r="Q139" s="64"/>
      <c r="R139" s="112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26"/>
      <c r="I140" s="51"/>
      <c r="J140" s="35">
        <f t="shared" si="0"/>
        <v>0</v>
      </c>
      <c r="K140" s="128"/>
      <c r="L140" s="52"/>
      <c r="M140" s="52" t="s">
        <v>18</v>
      </c>
      <c r="N140" s="57">
        <f t="shared" si="1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7"/>
      <c r="B141" s="61"/>
      <c r="C141" s="96"/>
      <c r="D141" s="96"/>
      <c r="E141" s="97"/>
      <c r="F141" s="51"/>
      <c r="G141" s="127"/>
      <c r="H141" s="126"/>
      <c r="I141" s="51"/>
      <c r="J141" s="35">
        <f t="shared" si="0"/>
        <v>0</v>
      </c>
      <c r="K141" s="128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15"/>
      <c r="B142" s="61"/>
      <c r="C142" s="129"/>
      <c r="D142" s="129"/>
      <c r="E142" s="130"/>
      <c r="F142" s="51"/>
      <c r="G142" s="127"/>
      <c r="H142" s="131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300"/>
      <c r="P142" s="315"/>
      <c r="Q142" s="39"/>
      <c r="R142" s="40"/>
      <c r="S142" s="41"/>
      <c r="T142" s="42"/>
      <c r="U142" s="43"/>
      <c r="V142" s="44"/>
    </row>
    <row r="143" spans="1:22" ht="17.25" x14ac:dyDescent="0.3">
      <c r="A143" s="132"/>
      <c r="B143" s="61"/>
      <c r="C143" s="96"/>
      <c r="D143" s="96"/>
      <c r="E143" s="97"/>
      <c r="F143" s="51"/>
      <c r="G143" s="127"/>
      <c r="H143" s="110"/>
      <c r="I143" s="51"/>
      <c r="J143" s="35">
        <f t="shared" ref="J143:J206" si="4">I143-F143</f>
        <v>0</v>
      </c>
      <c r="K143" s="128"/>
      <c r="L143" s="133"/>
      <c r="M143" s="133"/>
      <c r="N143" s="57">
        <f t="shared" si="1"/>
        <v>0</v>
      </c>
      <c r="O143" s="300"/>
      <c r="P143" s="315"/>
      <c r="Q143" s="123"/>
      <c r="R143" s="124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127"/>
      <c r="H144" s="110"/>
      <c r="I144" s="51"/>
      <c r="J144" s="35">
        <f t="shared" si="4"/>
        <v>0</v>
      </c>
      <c r="K144" s="128"/>
      <c r="L144" s="133"/>
      <c r="M144" s="133"/>
      <c r="N144" s="57">
        <f t="shared" si="1"/>
        <v>0</v>
      </c>
      <c r="O144" s="156"/>
      <c r="P144" s="312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34"/>
      <c r="I145" s="51"/>
      <c r="J145" s="35">
        <f t="shared" si="4"/>
        <v>0</v>
      </c>
      <c r="K145" s="135"/>
      <c r="L145" s="133"/>
      <c r="M145" s="133"/>
      <c r="N145" s="136">
        <f t="shared" si="1"/>
        <v>0</v>
      </c>
      <c r="O145" s="299"/>
      <c r="P145" s="127"/>
      <c r="Q145" s="123"/>
      <c r="R145" s="124"/>
      <c r="S145" s="41"/>
      <c r="T145" s="42"/>
      <c r="U145" s="43"/>
      <c r="V145" s="44"/>
    </row>
    <row r="146" spans="1:22" ht="18.75" x14ac:dyDescent="0.3">
      <c r="A146" s="108"/>
      <c r="B146" s="61"/>
      <c r="C146" s="96"/>
      <c r="D146" s="96"/>
      <c r="E146" s="97"/>
      <c r="F146" s="51"/>
      <c r="G146" s="127"/>
      <c r="H146" s="110"/>
      <c r="I146" s="51"/>
      <c r="J146" s="35">
        <f t="shared" si="4"/>
        <v>0</v>
      </c>
      <c r="K146" s="137"/>
      <c r="L146" s="138"/>
      <c r="M146" s="138"/>
      <c r="N146" s="136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39"/>
      <c r="B147" s="61"/>
      <c r="C147" s="96"/>
      <c r="D147" s="96"/>
      <c r="E147" s="97"/>
      <c r="F147" s="140"/>
      <c r="G147" s="127"/>
      <c r="H147" s="120"/>
      <c r="I147" s="51"/>
      <c r="J147" s="35">
        <f t="shared" si="4"/>
        <v>0</v>
      </c>
      <c r="K147" s="137"/>
      <c r="L147" s="141"/>
      <c r="M147" s="141"/>
      <c r="N147" s="136">
        <f>K147*I147</f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7.25" x14ac:dyDescent="0.3">
      <c r="A148" s="121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3"/>
      <c r="M148" s="133"/>
      <c r="N148" s="136">
        <f t="shared" ref="N148:N232" si="5">K148*I148</f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8.75" x14ac:dyDescent="0.3">
      <c r="A149" s="108"/>
      <c r="B149" s="61"/>
      <c r="C149" s="96"/>
      <c r="D149" s="96"/>
      <c r="E149" s="97"/>
      <c r="F149" s="51"/>
      <c r="G149" s="127"/>
      <c r="H149" s="142"/>
      <c r="I149" s="51"/>
      <c r="J149" s="35">
        <f t="shared" si="4"/>
        <v>0</v>
      </c>
      <c r="K149" s="56"/>
      <c r="L149" s="133"/>
      <c r="M149" s="133"/>
      <c r="N149" s="57">
        <f t="shared" si="5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8"/>
      <c r="B150" s="61"/>
      <c r="C150" s="96"/>
      <c r="D150" s="96"/>
      <c r="E150" s="97"/>
      <c r="F150" s="51"/>
      <c r="G150" s="127"/>
      <c r="H150" s="122"/>
      <c r="I150" s="51"/>
      <c r="J150" s="35">
        <f t="shared" si="4"/>
        <v>0</v>
      </c>
      <c r="K150" s="137"/>
      <c r="L150" s="133"/>
      <c r="M150" s="133"/>
      <c r="N150" s="136">
        <f t="shared" si="5"/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7.25" x14ac:dyDescent="0.3">
      <c r="A151" s="108"/>
      <c r="B151" s="61"/>
      <c r="C151" s="96"/>
      <c r="D151" s="96"/>
      <c r="E151" s="97"/>
      <c r="F151" s="51"/>
      <c r="G151" s="127"/>
      <c r="H151" s="143"/>
      <c r="I151" s="51"/>
      <c r="J151" s="35">
        <f t="shared" si="4"/>
        <v>0</v>
      </c>
      <c r="K151" s="137"/>
      <c r="L151" s="133"/>
      <c r="M151" s="133"/>
      <c r="N151" s="136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44"/>
      <c r="I152" s="51"/>
      <c r="J152" s="35">
        <f t="shared" si="4"/>
        <v>0</v>
      </c>
      <c r="K152" s="137"/>
      <c r="L152" s="145"/>
      <c r="M152" s="145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45"/>
      <c r="M153" s="145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3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146"/>
      <c r="D156" s="146"/>
      <c r="E156" s="147"/>
      <c r="F156" s="51"/>
      <c r="G156" s="127"/>
      <c r="H156" s="143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299"/>
      <c r="P156" s="316"/>
      <c r="Q156" s="39"/>
      <c r="R156" s="40"/>
      <c r="S156" s="41"/>
      <c r="T156" s="42"/>
      <c r="U156" s="43"/>
      <c r="V156" s="44"/>
    </row>
    <row r="157" spans="1:22" ht="17.25" x14ac:dyDescent="0.3">
      <c r="A157" s="108"/>
      <c r="B157" s="61"/>
      <c r="C157" s="146"/>
      <c r="D157" s="146"/>
      <c r="E157" s="14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9"/>
      <c r="P157" s="316"/>
      <c r="Q157" s="39"/>
      <c r="R157" s="40"/>
      <c r="S157" s="41"/>
      <c r="T157" s="42"/>
      <c r="U157" s="43"/>
      <c r="V157" s="44"/>
    </row>
    <row r="158" spans="1:22" ht="17.25" x14ac:dyDescent="0.3">
      <c r="A158" s="60"/>
      <c r="B158" s="61"/>
      <c r="C158" s="129"/>
      <c r="D158" s="129"/>
      <c r="E158" s="130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8"/>
      <c r="D159" s="148"/>
      <c r="E159" s="130"/>
      <c r="F159" s="51"/>
      <c r="G159" s="127"/>
      <c r="H159" s="50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8.75" x14ac:dyDescent="0.3">
      <c r="A161" s="149"/>
      <c r="B161" s="150"/>
      <c r="C161" s="95"/>
      <c r="D161" s="95"/>
      <c r="E161" s="114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300"/>
      <c r="P161" s="315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1"/>
      <c r="D162" s="151"/>
      <c r="E162" s="152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1"/>
      <c r="D163" s="151"/>
      <c r="E163" s="152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53"/>
      <c r="B164" s="61"/>
      <c r="C164" s="154"/>
      <c r="D164" s="154"/>
      <c r="E164" s="155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7"/>
      <c r="D165" s="157"/>
      <c r="E165" s="158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301"/>
      <c r="P165" s="317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57"/>
      <c r="D166" s="157"/>
      <c r="E166" s="158"/>
      <c r="F166" s="51"/>
      <c r="G166" s="49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59"/>
      <c r="D167" s="159"/>
      <c r="E167" s="160"/>
      <c r="F167" s="161"/>
      <c r="G167" s="127"/>
      <c r="H167" s="162"/>
      <c r="I167" s="161"/>
      <c r="J167" s="35">
        <f t="shared" si="4"/>
        <v>0</v>
      </c>
      <c r="N167" s="57">
        <f t="shared" si="5"/>
        <v>0</v>
      </c>
      <c r="O167" s="302"/>
      <c r="P167" s="316"/>
      <c r="Q167" s="163"/>
      <c r="R167" s="164"/>
      <c r="S167" s="165"/>
      <c r="T167" s="166"/>
      <c r="U167" s="167"/>
      <c r="V167" s="168"/>
    </row>
    <row r="168" spans="1:22" ht="17.25" x14ac:dyDescent="0.3">
      <c r="A168" s="115"/>
      <c r="B168" s="61"/>
      <c r="C168" s="154"/>
      <c r="D168" s="154"/>
      <c r="E168" s="155"/>
      <c r="F168" s="161"/>
      <c r="G168" s="127"/>
      <c r="H168" s="162"/>
      <c r="I168" s="161"/>
      <c r="J168" s="35">
        <f t="shared" si="4"/>
        <v>0</v>
      </c>
      <c r="N168" s="57">
        <f t="shared" si="5"/>
        <v>0</v>
      </c>
      <c r="O168" s="302"/>
      <c r="P168" s="316"/>
      <c r="Q168" s="163"/>
      <c r="R168" s="164"/>
      <c r="S168" s="165"/>
      <c r="T168" s="166"/>
      <c r="U168" s="167"/>
      <c r="V168" s="168"/>
    </row>
    <row r="169" spans="1:22" ht="17.25" x14ac:dyDescent="0.3">
      <c r="A169" s="115"/>
      <c r="B169" s="61"/>
      <c r="C169" s="154"/>
      <c r="D169" s="154"/>
      <c r="E169" s="155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4"/>
      <c r="D170" s="154"/>
      <c r="E170" s="155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69"/>
      <c r="D171" s="169"/>
      <c r="E171" s="114"/>
      <c r="F171" s="51"/>
      <c r="G171" s="63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69"/>
      <c r="D172" s="169"/>
      <c r="E172" s="114"/>
      <c r="F172" s="51"/>
      <c r="G172" s="63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0"/>
      <c r="D174" s="170"/>
      <c r="E174" s="109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3">
      <c r="A176" s="115"/>
      <c r="B176" s="61"/>
      <c r="C176" s="148"/>
      <c r="D176" s="148"/>
      <c r="E176" s="130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53"/>
      <c r="B180" s="107"/>
      <c r="C180" s="154"/>
      <c r="D180" s="154"/>
      <c r="E180" s="155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71"/>
      <c r="B181" s="61"/>
      <c r="C181" s="157"/>
      <c r="D181" s="157"/>
      <c r="E181" s="158"/>
      <c r="F181" s="51"/>
      <c r="G181" s="49"/>
      <c r="H181" s="131"/>
      <c r="I181" s="51"/>
      <c r="J181" s="35">
        <f t="shared" si="4"/>
        <v>0</v>
      </c>
      <c r="K181" s="56"/>
      <c r="L181" s="52"/>
      <c r="M181" s="52"/>
      <c r="N181" s="57">
        <f>K181*I181</f>
        <v>0</v>
      </c>
      <c r="O181" s="301"/>
      <c r="P181" s="317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74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175"/>
      <c r="G185" s="63"/>
      <c r="H185" s="174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175"/>
      <c r="G186" s="63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07"/>
      <c r="B201" s="159"/>
      <c r="C201" s="148"/>
      <c r="D201" s="148"/>
      <c r="E201" s="130"/>
      <c r="F201" s="51"/>
      <c r="G201" s="49"/>
      <c r="H201" s="50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71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71"/>
      <c r="B203" s="107"/>
      <c r="C203" s="148"/>
      <c r="D203" s="148"/>
      <c r="E203" s="130"/>
      <c r="F203" s="51"/>
      <c r="G203" s="127"/>
      <c r="H203" s="131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6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ref="J207:J250" si="6">I207-F207</f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77"/>
      <c r="D216" s="177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69"/>
      <c r="D218" s="169"/>
      <c r="E218" s="114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70"/>
      <c r="D219" s="170"/>
      <c r="E219" s="109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70"/>
      <c r="D220" s="170"/>
      <c r="E220" s="109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69"/>
      <c r="D221" s="169"/>
      <c r="E221" s="114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54"/>
      <c r="D222" s="154"/>
      <c r="E222" s="155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96"/>
      <c r="D223" s="96"/>
      <c r="E223" s="97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08"/>
      <c r="B224" s="107"/>
      <c r="C224" s="129"/>
      <c r="D224" s="129"/>
      <c r="E224" s="130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29"/>
      <c r="D225" s="129"/>
      <c r="E225" s="130"/>
      <c r="F225" s="51"/>
      <c r="G225" s="127"/>
      <c r="H225" s="131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29"/>
      <c r="D226" s="129"/>
      <c r="E226" s="130"/>
      <c r="F226" s="51"/>
      <c r="G226" s="127"/>
      <c r="H226" s="131"/>
      <c r="I226" s="51"/>
      <c r="J226" s="35">
        <f t="shared" si="6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78"/>
      <c r="B227" s="179"/>
      <c r="C227" s="129"/>
      <c r="D227" s="129"/>
      <c r="E227" s="130"/>
      <c r="F227" s="51"/>
      <c r="G227" s="127"/>
      <c r="H227" s="131"/>
      <c r="I227" s="51"/>
      <c r="J227" s="35">
        <f t="shared" si="6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79"/>
      <c r="C228" s="129"/>
      <c r="D228" s="129"/>
      <c r="E228" s="130"/>
      <c r="F228" s="51"/>
      <c r="G228" s="127"/>
      <c r="H228" s="50"/>
      <c r="I228" s="51"/>
      <c r="J228" s="35">
        <f t="shared" si="6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08"/>
      <c r="B229" s="179"/>
      <c r="C229" s="129"/>
      <c r="D229" s="129"/>
      <c r="E229" s="130"/>
      <c r="F229" s="51"/>
      <c r="G229" s="127"/>
      <c r="H229" s="131"/>
      <c r="I229" s="51"/>
      <c r="J229" s="35">
        <f t="shared" si="6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79"/>
      <c r="C230" s="95"/>
      <c r="D230" s="95"/>
      <c r="E230" s="114"/>
      <c r="F230" s="51"/>
      <c r="G230" s="127"/>
      <c r="H230" s="131"/>
      <c r="I230" s="51"/>
      <c r="J230" s="35">
        <f t="shared" si="6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79"/>
      <c r="C231" s="95"/>
      <c r="D231" s="95"/>
      <c r="E231" s="114"/>
      <c r="F231" s="51"/>
      <c r="G231" s="127"/>
      <c r="H231" s="131"/>
      <c r="I231" s="51"/>
      <c r="J231" s="35">
        <f t="shared" si="6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x14ac:dyDescent="0.25">
      <c r="A232" s="108"/>
      <c r="B232" s="179"/>
      <c r="C232" s="146"/>
      <c r="D232" s="146"/>
      <c r="E232" s="147"/>
      <c r="F232" s="51"/>
      <c r="G232" s="127"/>
      <c r="H232" s="143"/>
      <c r="I232" s="51"/>
      <c r="J232" s="35">
        <f t="shared" si="6"/>
        <v>0</v>
      </c>
      <c r="K232" s="56"/>
      <c r="L232" s="52"/>
      <c r="M232" s="52"/>
      <c r="N232" s="57">
        <f t="shared" si="5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x14ac:dyDescent="0.25">
      <c r="A233" s="108"/>
      <c r="B233" s="179"/>
      <c r="C233" s="181"/>
      <c r="D233" s="181"/>
      <c r="E233" s="158"/>
      <c r="F233" s="51"/>
      <c r="G233" s="127"/>
      <c r="H233" s="143"/>
      <c r="I233" s="51"/>
      <c r="J233" s="35">
        <f t="shared" si="6"/>
        <v>0</v>
      </c>
      <c r="K233" s="56"/>
      <c r="L233" s="182"/>
      <c r="M233" s="183"/>
      <c r="N233" s="57">
        <f t="shared" ref="N233:N242" si="7">K233*I233-M233</f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84"/>
      <c r="C234" s="116"/>
      <c r="D234" s="116"/>
      <c r="E234" s="117"/>
      <c r="F234" s="116"/>
      <c r="G234" s="116"/>
      <c r="H234" s="809"/>
      <c r="I234" s="48"/>
      <c r="J234" s="35">
        <f t="shared" si="6"/>
        <v>0</v>
      </c>
      <c r="K234" s="56"/>
      <c r="L234" s="182"/>
      <c r="M234" s="183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84"/>
      <c r="C235" s="116"/>
      <c r="D235" s="116"/>
      <c r="E235" s="117"/>
      <c r="F235" s="116"/>
      <c r="G235" s="116"/>
      <c r="H235" s="809"/>
      <c r="I235" s="48"/>
      <c r="J235" s="35">
        <f t="shared" si="6"/>
        <v>0</v>
      </c>
      <c r="K235" s="56"/>
      <c r="L235" s="182"/>
      <c r="M235" s="183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5"/>
      <c r="C236" s="116"/>
      <c r="D236" s="116"/>
      <c r="E236" s="117"/>
      <c r="F236" s="116"/>
      <c r="G236" s="116"/>
      <c r="H236" s="809"/>
      <c r="I236" s="48"/>
      <c r="J236" s="35">
        <f t="shared" si="6"/>
        <v>0</v>
      </c>
      <c r="K236" s="56"/>
      <c r="L236" s="182"/>
      <c r="M236" s="183"/>
      <c r="N236" s="57">
        <f t="shared" si="7"/>
        <v>0</v>
      </c>
      <c r="O236" s="156"/>
      <c r="P236" s="59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5"/>
      <c r="C237" s="116"/>
      <c r="D237" s="116"/>
      <c r="E237" s="117"/>
      <c r="F237" s="116"/>
      <c r="G237" s="116"/>
      <c r="H237" s="809"/>
      <c r="I237" s="48"/>
      <c r="J237" s="35">
        <f t="shared" si="6"/>
        <v>0</v>
      </c>
      <c r="K237" s="56"/>
      <c r="L237" s="182"/>
      <c r="M237" s="183"/>
      <c r="N237" s="57">
        <f t="shared" si="7"/>
        <v>0</v>
      </c>
      <c r="O237" s="156"/>
      <c r="P237" s="59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809"/>
      <c r="I238" s="48"/>
      <c r="J238" s="35">
        <f t="shared" si="6"/>
        <v>0</v>
      </c>
      <c r="K238" s="56"/>
      <c r="L238" s="182"/>
      <c r="M238" s="183"/>
      <c r="N238" s="57">
        <f t="shared" si="7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ht="18.75" x14ac:dyDescent="0.3">
      <c r="A239" s="108"/>
      <c r="B239" s="107"/>
      <c r="C239" s="186"/>
      <c r="D239" s="187"/>
      <c r="E239" s="188"/>
      <c r="F239" s="34"/>
      <c r="G239" s="189"/>
      <c r="H239" s="190"/>
      <c r="I239" s="51"/>
      <c r="J239" s="35">
        <f t="shared" si="6"/>
        <v>0</v>
      </c>
      <c r="K239" s="56"/>
      <c r="L239" s="182"/>
      <c r="M239" s="191"/>
      <c r="N239" s="57">
        <f t="shared" si="7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ht="18.75" x14ac:dyDescent="0.3">
      <c r="A240" s="108"/>
      <c r="B240" s="107"/>
      <c r="C240" s="186"/>
      <c r="D240" s="186"/>
      <c r="E240" s="192"/>
      <c r="F240" s="51"/>
      <c r="G240" s="127"/>
      <c r="H240" s="143"/>
      <c r="I240" s="51"/>
      <c r="J240" s="35">
        <f t="shared" si="6"/>
        <v>0</v>
      </c>
      <c r="K240" s="56"/>
      <c r="L240" s="182"/>
      <c r="M240" s="191"/>
      <c r="N240" s="57">
        <f t="shared" si="7"/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6"/>
      <c r="E241" s="192"/>
      <c r="F241" s="51"/>
      <c r="G241" s="127"/>
      <c r="H241" s="143"/>
      <c r="I241" s="51"/>
      <c r="J241" s="35">
        <f t="shared" si="6"/>
        <v>0</v>
      </c>
      <c r="K241" s="56"/>
      <c r="L241" s="182"/>
      <c r="M241" s="191"/>
      <c r="N241" s="57">
        <f t="shared" si="7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93"/>
      <c r="D242" s="193"/>
      <c r="E242" s="194"/>
      <c r="F242" s="51"/>
      <c r="G242" s="127"/>
      <c r="H242" s="143"/>
      <c r="I242" s="51"/>
      <c r="J242" s="35">
        <f t="shared" si="6"/>
        <v>0</v>
      </c>
      <c r="K242" s="56"/>
      <c r="L242" s="182"/>
      <c r="M242" s="191"/>
      <c r="N242" s="57">
        <f t="shared" si="7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95"/>
      <c r="B243" s="107"/>
      <c r="C243" s="107"/>
      <c r="D243" s="107"/>
      <c r="E243" s="196"/>
      <c r="F243" s="161"/>
      <c r="G243" s="127"/>
      <c r="H243" s="162"/>
      <c r="I243" s="161">
        <v>0</v>
      </c>
      <c r="J243" s="35">
        <f t="shared" si="6"/>
        <v>0</v>
      </c>
      <c r="K243" s="198"/>
      <c r="L243" s="198"/>
      <c r="M243" s="198"/>
      <c r="N243" s="199">
        <f t="shared" ref="N243:N254" si="8">K243*I243</f>
        <v>0</v>
      </c>
      <c r="O243" s="303"/>
      <c r="P243" s="316"/>
      <c r="Q243" s="39"/>
      <c r="R243" s="200"/>
      <c r="S243" s="201"/>
      <c r="T243" s="202"/>
      <c r="U243" s="164"/>
      <c r="V243" s="168"/>
    </row>
    <row r="244" spans="1:22" x14ac:dyDescent="0.25">
      <c r="A244" s="195"/>
      <c r="B244" s="107"/>
      <c r="C244" s="107"/>
      <c r="D244" s="107"/>
      <c r="E244" s="196"/>
      <c r="F244" s="161"/>
      <c r="G244" s="127"/>
      <c r="H244" s="162"/>
      <c r="I244" s="161">
        <v>0</v>
      </c>
      <c r="J244" s="35">
        <f t="shared" si="6"/>
        <v>0</v>
      </c>
      <c r="K244" s="198"/>
      <c r="L244" s="198"/>
      <c r="M244" s="198"/>
      <c r="N244" s="199">
        <f t="shared" si="8"/>
        <v>0</v>
      </c>
      <c r="O244" s="303"/>
      <c r="P244" s="316"/>
      <c r="Q244" s="39"/>
      <c r="R244" s="200"/>
      <c r="S244" s="201"/>
      <c r="T244" s="202"/>
      <c r="U244" s="164"/>
      <c r="V244" s="168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35">
        <f t="shared" si="6"/>
        <v>0</v>
      </c>
      <c r="K245" s="198"/>
      <c r="L245" s="198"/>
      <c r="M245" s="198"/>
      <c r="N245" s="199">
        <f t="shared" si="8"/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203"/>
      <c r="I246" s="161">
        <v>0</v>
      </c>
      <c r="J246" s="35">
        <f t="shared" si="6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204"/>
      <c r="B247" s="107"/>
      <c r="C247" s="107"/>
      <c r="D247" s="107"/>
      <c r="E247" s="196"/>
      <c r="F247" s="161"/>
      <c r="G247" s="127"/>
      <c r="H247" s="205"/>
      <c r="I247" s="161">
        <v>0</v>
      </c>
      <c r="J247" s="35">
        <f t="shared" si="6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43"/>
      <c r="V247" s="44"/>
    </row>
    <row r="248" spans="1:22" x14ac:dyDescent="0.25">
      <c r="A248" s="206"/>
      <c r="B248" s="207"/>
      <c r="H248" s="212"/>
      <c r="I248" s="210">
        <v>0</v>
      </c>
      <c r="J248" s="35">
        <f t="shared" si="6"/>
        <v>0</v>
      </c>
      <c r="K248" s="213"/>
      <c r="L248" s="213"/>
      <c r="M248" s="213"/>
      <c r="N248" s="199">
        <f t="shared" si="8"/>
        <v>0</v>
      </c>
      <c r="O248" s="303"/>
      <c r="P248" s="316"/>
      <c r="Q248" s="163"/>
      <c r="R248" s="200"/>
      <c r="S248" s="201"/>
      <c r="T248" s="202"/>
      <c r="U248" s="43"/>
      <c r="V248" s="44"/>
    </row>
    <row r="249" spans="1:22" x14ac:dyDescent="0.25">
      <c r="A249" s="206"/>
      <c r="B249" s="207"/>
      <c r="I249" s="210">
        <v>0</v>
      </c>
      <c r="J249" s="35">
        <f t="shared" si="6"/>
        <v>0</v>
      </c>
      <c r="K249" s="213"/>
      <c r="L249" s="213"/>
      <c r="M249" s="213"/>
      <c r="N249" s="199">
        <f t="shared" si="8"/>
        <v>0</v>
      </c>
      <c r="O249" s="303"/>
      <c r="P249" s="316"/>
      <c r="Q249" s="163"/>
      <c r="R249" s="200"/>
      <c r="S249" s="201"/>
      <c r="T249" s="202"/>
      <c r="U249" s="43"/>
      <c r="V249" s="44"/>
    </row>
    <row r="250" spans="1:22" ht="16.5" thickBot="1" x14ac:dyDescent="0.3">
      <c r="A250" s="206"/>
      <c r="B250" s="207"/>
      <c r="I250" s="215">
        <v>0</v>
      </c>
      <c r="J250" s="35">
        <f t="shared" si="6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ht="19.5" thickTop="1" x14ac:dyDescent="0.3">
      <c r="A251" s="206"/>
      <c r="B251" s="207"/>
      <c r="F251" s="864" t="s">
        <v>19</v>
      </c>
      <c r="G251" s="864"/>
      <c r="H251" s="865"/>
      <c r="I251" s="216">
        <f>SUM(I4:I250)</f>
        <v>421028.53</v>
      </c>
      <c r="J251" s="217"/>
      <c r="K251" s="213"/>
      <c r="L251" s="218"/>
      <c r="M251" s="213"/>
      <c r="N251" s="199">
        <f t="shared" si="8"/>
        <v>0</v>
      </c>
      <c r="O251" s="303"/>
      <c r="P251" s="316"/>
      <c r="Q251" s="163"/>
      <c r="R251" s="200"/>
      <c r="S251" s="219"/>
      <c r="T251" s="166"/>
      <c r="U251" s="167"/>
      <c r="V251" s="44"/>
    </row>
    <row r="252" spans="1:22" ht="19.5" thickBot="1" x14ac:dyDescent="0.3">
      <c r="A252" s="220"/>
      <c r="B252" s="207"/>
      <c r="I252" s="221"/>
      <c r="J252" s="217"/>
      <c r="K252" s="213"/>
      <c r="L252" s="218"/>
      <c r="M252" s="213"/>
      <c r="N252" s="199">
        <f t="shared" si="8"/>
        <v>0</v>
      </c>
      <c r="O252" s="304"/>
      <c r="Q252" s="10"/>
      <c r="R252" s="222"/>
      <c r="S252" s="223"/>
      <c r="T252" s="224"/>
      <c r="V252" s="15"/>
    </row>
    <row r="253" spans="1:22" ht="16.5" thickTop="1" x14ac:dyDescent="0.25">
      <c r="A253" s="206"/>
      <c r="B253" s="207"/>
      <c r="J253" s="210"/>
      <c r="K253" s="213"/>
      <c r="L253" s="213"/>
      <c r="M253" s="213"/>
      <c r="N253" s="199">
        <f t="shared" si="8"/>
        <v>0</v>
      </c>
      <c r="O253" s="304"/>
      <c r="Q253" s="10"/>
      <c r="R253" s="222"/>
      <c r="S253" s="223"/>
      <c r="T253" s="224"/>
      <c r="V253" s="15"/>
    </row>
    <row r="254" spans="1:22" ht="16.5" thickBot="1" x14ac:dyDescent="0.3">
      <c r="A254" s="206"/>
      <c r="B254" s="207"/>
      <c r="J254" s="210"/>
      <c r="K254" s="226"/>
      <c r="N254" s="199">
        <f t="shared" si="8"/>
        <v>0</v>
      </c>
      <c r="O254" s="305"/>
      <c r="Q254" s="10"/>
      <c r="R254" s="222"/>
      <c r="S254" s="223"/>
      <c r="T254" s="227"/>
      <c r="V254" s="15"/>
    </row>
    <row r="255" spans="1:22" ht="17.25" thickTop="1" thickBot="1" x14ac:dyDescent="0.3">
      <c r="A255" s="206"/>
      <c r="H255" s="228"/>
      <c r="I255" s="229" t="s">
        <v>20</v>
      </c>
      <c r="J255" s="230"/>
      <c r="K255" s="230"/>
      <c r="L255" s="231">
        <f>SUM(L243:L254)</f>
        <v>0</v>
      </c>
      <c r="M255" s="232"/>
      <c r="N255" s="233">
        <f>SUM(N4:N254)</f>
        <v>13164606.678799998</v>
      </c>
      <c r="O255" s="306"/>
      <c r="Q255" s="234">
        <f>SUM(Q4:Q254)</f>
        <v>311860</v>
      </c>
      <c r="R255" s="9"/>
      <c r="S255" s="235">
        <f>SUM(S17:S254)</f>
        <v>0</v>
      </c>
      <c r="T255" s="236"/>
      <c r="U255" s="237"/>
      <c r="V255" s="238">
        <f>SUM(V243:V254)</f>
        <v>0</v>
      </c>
    </row>
    <row r="256" spans="1:22" x14ac:dyDescent="0.25">
      <c r="A256" s="206"/>
      <c r="H256" s="228"/>
      <c r="I256" s="239"/>
      <c r="J256" s="240"/>
      <c r="K256" s="241"/>
      <c r="L256" s="241"/>
      <c r="M256" s="241"/>
      <c r="N256" s="199"/>
      <c r="O256" s="306"/>
      <c r="R256" s="222"/>
      <c r="S256" s="243"/>
      <c r="U256" s="245"/>
      <c r="V256"/>
    </row>
    <row r="257" spans="1:22" ht="16.5" thickBot="1" x14ac:dyDescent="0.3">
      <c r="A257" s="206"/>
      <c r="H257" s="228"/>
      <c r="I257" s="239"/>
      <c r="J257" s="240"/>
      <c r="K257" s="241"/>
      <c r="L257" s="241"/>
      <c r="M257" s="241"/>
      <c r="N257" s="199"/>
      <c r="O257" s="306"/>
      <c r="R257" s="222"/>
      <c r="S257" s="243"/>
      <c r="U257" s="245"/>
      <c r="V257"/>
    </row>
    <row r="258" spans="1:22" ht="19.5" thickTop="1" x14ac:dyDescent="0.25">
      <c r="A258" s="206"/>
      <c r="I258" s="246" t="s">
        <v>21</v>
      </c>
      <c r="J258" s="247"/>
      <c r="K258" s="247"/>
      <c r="L258" s="248"/>
      <c r="M258" s="248"/>
      <c r="N258" s="249">
        <f>V255+S255+Q255+N255+L255</f>
        <v>13476466.678799998</v>
      </c>
      <c r="O258" s="307"/>
      <c r="R258" s="222"/>
      <c r="S258" s="243"/>
      <c r="U258" s="245"/>
      <c r="V258"/>
    </row>
    <row r="259" spans="1:22" ht="19.5" thickBot="1" x14ac:dyDescent="0.3">
      <c r="A259" s="250"/>
      <c r="I259" s="251"/>
      <c r="J259" s="252"/>
      <c r="K259" s="252"/>
      <c r="L259" s="253"/>
      <c r="M259" s="253"/>
      <c r="N259" s="254"/>
      <c r="O259" s="308"/>
      <c r="R259" s="222"/>
      <c r="S259" s="243"/>
      <c r="U259" s="245"/>
      <c r="V259"/>
    </row>
    <row r="260" spans="1:22" ht="16.5" thickTop="1" x14ac:dyDescent="0.25">
      <c r="A260" s="250"/>
      <c r="I260" s="239"/>
      <c r="J260" s="240"/>
      <c r="K260" s="241"/>
      <c r="L260" s="241"/>
      <c r="M260" s="241"/>
      <c r="N260" s="199"/>
      <c r="O260" s="306"/>
      <c r="R260" s="222"/>
      <c r="S260" s="243"/>
      <c r="U260" s="245"/>
      <c r="V260"/>
    </row>
    <row r="261" spans="1:22" x14ac:dyDescent="0.25">
      <c r="A261" s="206"/>
      <c r="I261" s="239"/>
      <c r="J261" s="240"/>
      <c r="K261" s="241"/>
      <c r="L261" s="241"/>
      <c r="M261" s="241"/>
      <c r="N261" s="199"/>
      <c r="O261" s="306"/>
      <c r="R261" s="222"/>
      <c r="S261" s="243"/>
      <c r="U261" s="245"/>
      <c r="V261"/>
    </row>
    <row r="262" spans="1:22" x14ac:dyDescent="0.25">
      <c r="A262" s="206"/>
      <c r="I262" s="239"/>
      <c r="J262" s="255"/>
      <c r="K262" s="241"/>
      <c r="L262" s="241"/>
      <c r="M262" s="241"/>
      <c r="N262" s="199"/>
      <c r="O262" s="309"/>
      <c r="R262" s="222"/>
      <c r="S262" s="243"/>
      <c r="U262" s="245"/>
      <c r="V262"/>
    </row>
    <row r="263" spans="1:22" x14ac:dyDescent="0.25">
      <c r="A263" s="250"/>
      <c r="N263" s="199"/>
      <c r="O263" s="310"/>
      <c r="R263" s="222"/>
      <c r="S263" s="243"/>
      <c r="U263" s="245"/>
      <c r="V263"/>
    </row>
    <row r="264" spans="1:22" x14ac:dyDescent="0.25">
      <c r="A264" s="250"/>
      <c r="O264" s="310"/>
      <c r="S264" s="243"/>
      <c r="U264" s="245"/>
      <c r="V264"/>
    </row>
    <row r="265" spans="1:22" x14ac:dyDescent="0.25">
      <c r="A265" s="206"/>
      <c r="B265" s="207"/>
      <c r="N265" s="199"/>
      <c r="O265" s="306"/>
      <c r="S265" s="243"/>
      <c r="U265" s="245"/>
      <c r="V265"/>
    </row>
    <row r="266" spans="1:22" x14ac:dyDescent="0.25">
      <c r="A266" s="250"/>
      <c r="B266" s="207"/>
      <c r="N266" s="199"/>
      <c r="O266" s="306"/>
      <c r="S266" s="243"/>
      <c r="U266" s="245"/>
      <c r="V266"/>
    </row>
    <row r="267" spans="1:22" x14ac:dyDescent="0.25">
      <c r="A267" s="206"/>
      <c r="B267" s="207"/>
      <c r="I267" s="239"/>
      <c r="J267" s="240"/>
      <c r="K267" s="241"/>
      <c r="L267" s="241"/>
      <c r="M267" s="241"/>
      <c r="N267" s="199"/>
      <c r="O267" s="306"/>
      <c r="S267" s="243"/>
      <c r="U267" s="245"/>
      <c r="V267"/>
    </row>
    <row r="268" spans="1:22" x14ac:dyDescent="0.25">
      <c r="A268" s="250"/>
      <c r="B268" s="207"/>
      <c r="I268" s="239"/>
      <c r="J268" s="240"/>
      <c r="K268" s="241"/>
      <c r="L268" s="241"/>
      <c r="M268" s="241"/>
      <c r="N268" s="199"/>
      <c r="O268" s="306"/>
      <c r="S268" s="243"/>
      <c r="U268" s="245"/>
      <c r="V268"/>
    </row>
    <row r="269" spans="1:22" x14ac:dyDescent="0.25">
      <c r="A269" s="206"/>
      <c r="B269" s="207"/>
      <c r="I269" s="258"/>
      <c r="J269" s="237"/>
      <c r="K269" s="237"/>
      <c r="N269" s="199"/>
      <c r="O269" s="306"/>
      <c r="S269" s="243"/>
      <c r="U269" s="245"/>
      <c r="V269"/>
    </row>
    <row r="270" spans="1:22" x14ac:dyDescent="0.25">
      <c r="A270" s="250"/>
      <c r="S270" s="243"/>
      <c r="U270" s="245"/>
      <c r="V270"/>
    </row>
    <row r="271" spans="1:22" x14ac:dyDescent="0.25">
      <c r="A271" s="206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50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50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64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2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06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</sheetData>
  <mergeCells count="12">
    <mergeCell ref="L80:M81"/>
    <mergeCell ref="F251:H251"/>
    <mergeCell ref="A1:J2"/>
    <mergeCell ref="W1:X1"/>
    <mergeCell ref="C57:C58"/>
    <mergeCell ref="O57:O58"/>
    <mergeCell ref="A69:A74"/>
    <mergeCell ref="H69:H74"/>
    <mergeCell ref="A75:A76"/>
    <mergeCell ref="H75:H76"/>
    <mergeCell ref="O69:O77"/>
    <mergeCell ref="P69:P77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877" t="s">
        <v>89</v>
      </c>
      <c r="B1" s="877"/>
      <c r="C1" s="877"/>
      <c r="D1" s="877"/>
      <c r="E1" s="877"/>
      <c r="F1" s="877"/>
      <c r="G1" s="877"/>
      <c r="H1" s="877"/>
      <c r="I1" s="877"/>
      <c r="J1" s="87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5" t="s">
        <v>99</v>
      </c>
      <c r="X1" s="876"/>
    </row>
    <row r="2" spans="1:24" thickBot="1" x14ac:dyDescent="0.3">
      <c r="A2" s="877"/>
      <c r="B2" s="877"/>
      <c r="C2" s="877"/>
      <c r="D2" s="877"/>
      <c r="E2" s="877"/>
      <c r="F2" s="877"/>
      <c r="G2" s="877"/>
      <c r="H2" s="877"/>
      <c r="I2" s="877"/>
      <c r="J2" s="877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933" t="s">
        <v>138</v>
      </c>
      <c r="B38" s="328" t="s">
        <v>56</v>
      </c>
      <c r="C38" s="931" t="s">
        <v>184</v>
      </c>
      <c r="D38" s="329"/>
      <c r="E38" s="47"/>
      <c r="F38" s="320">
        <v>1321.6</v>
      </c>
      <c r="G38" s="321">
        <v>44228</v>
      </c>
      <c r="H38" s="935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892" t="s">
        <v>35</v>
      </c>
      <c r="P38" s="894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934"/>
      <c r="B39" s="328" t="s">
        <v>139</v>
      </c>
      <c r="C39" s="932"/>
      <c r="D39" s="330"/>
      <c r="E39" s="47"/>
      <c r="F39" s="51">
        <v>69.599999999999994</v>
      </c>
      <c r="G39" s="87">
        <v>44228</v>
      </c>
      <c r="H39" s="936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893"/>
      <c r="P39" s="895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6"/>
      <c r="P43" s="557"/>
      <c r="Q43" s="94"/>
      <c r="R43" s="40"/>
      <c r="S43" s="67"/>
      <c r="T43" s="67"/>
      <c r="U43" s="43"/>
      <c r="V43" s="44"/>
    </row>
    <row r="44" spans="1:24" ht="24" customHeight="1" x14ac:dyDescent="0.3">
      <c r="A44" s="925" t="s">
        <v>138</v>
      </c>
      <c r="B44" s="86" t="s">
        <v>56</v>
      </c>
      <c r="C44" s="921" t="s">
        <v>217</v>
      </c>
      <c r="D44" s="69"/>
      <c r="E44" s="47"/>
      <c r="F44" s="51">
        <v>961.2</v>
      </c>
      <c r="G44" s="927">
        <v>44242</v>
      </c>
      <c r="H44" s="923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929" t="s">
        <v>35</v>
      </c>
      <c r="P44" s="919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926"/>
      <c r="B45" s="292" t="s">
        <v>58</v>
      </c>
      <c r="C45" s="922"/>
      <c r="D45" s="293"/>
      <c r="E45" s="93"/>
      <c r="F45" s="51">
        <v>199.4</v>
      </c>
      <c r="G45" s="928"/>
      <c r="H45" s="924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930"/>
      <c r="P45" s="920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868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871"/>
      <c r="P50" s="873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912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917"/>
      <c r="P51" s="918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864" t="s">
        <v>19</v>
      </c>
      <c r="G67" s="864"/>
      <c r="H67" s="865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  <mergeCell ref="F67:H67"/>
    <mergeCell ref="C50:C51"/>
    <mergeCell ref="O50:O51"/>
    <mergeCell ref="P50:P51"/>
    <mergeCell ref="P44:P45"/>
    <mergeCell ref="C44:C45"/>
    <mergeCell ref="H44:H4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1" customWidth="1"/>
    <col min="7" max="7" width="14.140625" style="532" bestFit="1" customWidth="1"/>
    <col min="8" max="8" width="13.28515625" style="534" customWidth="1"/>
    <col min="9" max="9" width="16.28515625" style="531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7" t="s">
        <v>160</v>
      </c>
      <c r="B1" s="877"/>
      <c r="C1" s="877"/>
      <c r="D1" s="877"/>
      <c r="E1" s="877"/>
      <c r="F1" s="877"/>
      <c r="G1" s="877"/>
      <c r="H1" s="877"/>
      <c r="I1" s="877"/>
      <c r="J1" s="877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875" t="s">
        <v>99</v>
      </c>
      <c r="X1" s="876"/>
    </row>
    <row r="2" spans="1:24" thickBot="1" x14ac:dyDescent="0.3">
      <c r="A2" s="877"/>
      <c r="B2" s="877"/>
      <c r="C2" s="877"/>
      <c r="D2" s="877"/>
      <c r="E2" s="877"/>
      <c r="F2" s="877"/>
      <c r="G2" s="877"/>
      <c r="H2" s="877"/>
      <c r="I2" s="877"/>
      <c r="J2" s="877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0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1">
        <v>23660</v>
      </c>
      <c r="G4" s="271">
        <v>44257</v>
      </c>
      <c r="H4" s="33" t="s">
        <v>239</v>
      </c>
      <c r="I4" s="522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3">
        <v>0</v>
      </c>
      <c r="G5" s="276">
        <v>44257</v>
      </c>
      <c r="H5" s="50" t="s">
        <v>235</v>
      </c>
      <c r="I5" s="519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3">
        <v>21730</v>
      </c>
      <c r="G6" s="276">
        <v>44259</v>
      </c>
      <c r="H6" s="50" t="s">
        <v>234</v>
      </c>
      <c r="I6" s="519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3">
        <v>0</v>
      </c>
      <c r="G7" s="276">
        <v>44259</v>
      </c>
      <c r="H7" s="50" t="s">
        <v>241</v>
      </c>
      <c r="I7" s="519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3">
        <v>21160</v>
      </c>
      <c r="G8" s="276">
        <v>44260</v>
      </c>
      <c r="H8" s="50" t="s">
        <v>242</v>
      </c>
      <c r="I8" s="519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3">
        <v>0</v>
      </c>
      <c r="G9" s="276">
        <v>44260</v>
      </c>
      <c r="H9" s="50" t="s">
        <v>240</v>
      </c>
      <c r="I9" s="519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3">
        <v>21990</v>
      </c>
      <c r="G10" s="276">
        <v>44262</v>
      </c>
      <c r="H10" s="50" t="s">
        <v>243</v>
      </c>
      <c r="I10" s="519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3">
        <v>0</v>
      </c>
      <c r="G11" s="276">
        <v>44262</v>
      </c>
      <c r="H11" s="55" t="s">
        <v>244</v>
      </c>
      <c r="I11" s="519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3">
        <v>23190</v>
      </c>
      <c r="G12" s="276">
        <v>44264</v>
      </c>
      <c r="H12" s="55" t="s">
        <v>245</v>
      </c>
      <c r="I12" s="519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3">
        <v>0</v>
      </c>
      <c r="G13" s="276">
        <v>44264</v>
      </c>
      <c r="H13" s="354" t="s">
        <v>274</v>
      </c>
      <c r="I13" s="519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3">
        <v>21490</v>
      </c>
      <c r="G14" s="276">
        <v>44266</v>
      </c>
      <c r="H14" s="354" t="s">
        <v>278</v>
      </c>
      <c r="I14" s="519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3">
        <v>0</v>
      </c>
      <c r="G15" s="276">
        <v>44266</v>
      </c>
      <c r="H15" s="354" t="s">
        <v>276</v>
      </c>
      <c r="I15" s="519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3">
        <v>21120</v>
      </c>
      <c r="G16" s="276">
        <v>44267</v>
      </c>
      <c r="H16" s="353" t="s">
        <v>281</v>
      </c>
      <c r="I16" s="519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3">
        <v>0</v>
      </c>
      <c r="G17" s="276">
        <v>44267</v>
      </c>
      <c r="H17" s="353" t="s">
        <v>275</v>
      </c>
      <c r="I17" s="519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3">
        <v>22930</v>
      </c>
      <c r="G18" s="276">
        <v>44269</v>
      </c>
      <c r="H18" s="353" t="s">
        <v>285</v>
      </c>
      <c r="I18" s="519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3">
        <v>0</v>
      </c>
      <c r="G19" s="276">
        <v>44269</v>
      </c>
      <c r="H19" s="353" t="s">
        <v>286</v>
      </c>
      <c r="I19" s="519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3">
        <v>20640</v>
      </c>
      <c r="G20" s="276">
        <v>44271</v>
      </c>
      <c r="H20" s="353" t="s">
        <v>287</v>
      </c>
      <c r="I20" s="519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1" t="s">
        <v>326</v>
      </c>
      <c r="V20" s="552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3">
        <v>0</v>
      </c>
      <c r="G21" s="276">
        <v>44271</v>
      </c>
      <c r="H21" s="353" t="s">
        <v>288</v>
      </c>
      <c r="I21" s="519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1" t="s">
        <v>326</v>
      </c>
      <c r="V21" s="552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3">
        <v>21760</v>
      </c>
      <c r="G22" s="276">
        <v>44273</v>
      </c>
      <c r="H22" s="353" t="s">
        <v>289</v>
      </c>
      <c r="I22" s="519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1" t="s">
        <v>326</v>
      </c>
      <c r="V22" s="552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3">
        <v>0</v>
      </c>
      <c r="G23" s="276">
        <v>44273</v>
      </c>
      <c r="H23" s="353" t="s">
        <v>290</v>
      </c>
      <c r="I23" s="519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1" t="s">
        <v>326</v>
      </c>
      <c r="V23" s="552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3">
        <v>21090</v>
      </c>
      <c r="G24" s="276">
        <v>44273</v>
      </c>
      <c r="H24" s="353">
        <v>32332</v>
      </c>
      <c r="I24" s="519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1" t="s">
        <v>59</v>
      </c>
      <c r="V24" s="552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3">
        <v>22880</v>
      </c>
      <c r="G25" s="276">
        <v>44274</v>
      </c>
      <c r="H25" s="353" t="s">
        <v>291</v>
      </c>
      <c r="I25" s="519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1" t="s">
        <v>326</v>
      </c>
      <c r="V25" s="552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3">
        <v>0</v>
      </c>
      <c r="G26" s="276">
        <v>44274</v>
      </c>
      <c r="H26" s="353" t="s">
        <v>292</v>
      </c>
      <c r="I26" s="519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1" t="s">
        <v>326</v>
      </c>
      <c r="V26" s="552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3">
        <v>22240</v>
      </c>
      <c r="G27" s="276">
        <v>44276</v>
      </c>
      <c r="H27" s="353" t="s">
        <v>293</v>
      </c>
      <c r="I27" s="519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1" t="s">
        <v>326</v>
      </c>
      <c r="V27" s="552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3">
        <v>0</v>
      </c>
      <c r="G28" s="276">
        <v>44276</v>
      </c>
      <c r="H28" s="353" t="s">
        <v>295</v>
      </c>
      <c r="I28" s="519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1" t="s">
        <v>326</v>
      </c>
      <c r="V28" s="552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3">
        <v>21320</v>
      </c>
      <c r="G29" s="276">
        <v>44277</v>
      </c>
      <c r="H29" s="353">
        <v>32379</v>
      </c>
      <c r="I29" s="519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1" t="s">
        <v>59</v>
      </c>
      <c r="V29" s="552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3">
        <v>22990</v>
      </c>
      <c r="G30" s="276">
        <v>44278</v>
      </c>
      <c r="H30" s="353" t="s">
        <v>302</v>
      </c>
      <c r="I30" s="519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1" t="s">
        <v>326</v>
      </c>
      <c r="V30" s="552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3">
        <v>0</v>
      </c>
      <c r="G31" s="276">
        <v>44278</v>
      </c>
      <c r="H31" s="353" t="s">
        <v>300</v>
      </c>
      <c r="I31" s="519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1" t="s">
        <v>326</v>
      </c>
      <c r="V31" s="552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3">
        <v>21150</v>
      </c>
      <c r="G32" s="276">
        <v>44279</v>
      </c>
      <c r="H32" s="353">
        <v>32399</v>
      </c>
      <c r="I32" s="519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1" t="s">
        <v>59</v>
      </c>
      <c r="V32" s="552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3">
        <v>22770</v>
      </c>
      <c r="G33" s="276">
        <v>44280</v>
      </c>
      <c r="H33" s="353" t="s">
        <v>304</v>
      </c>
      <c r="I33" s="519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1" t="s">
        <v>326</v>
      </c>
      <c r="V33" s="552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3">
        <v>0</v>
      </c>
      <c r="G34" s="276">
        <v>44280</v>
      </c>
      <c r="H34" s="353" t="s">
        <v>303</v>
      </c>
      <c r="I34" s="519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1" t="s">
        <v>326</v>
      </c>
      <c r="V34" s="552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3">
        <v>22390</v>
      </c>
      <c r="G35" s="276">
        <v>44281</v>
      </c>
      <c r="H35" s="353" t="s">
        <v>312</v>
      </c>
      <c r="I35" s="519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1" t="s">
        <v>326</v>
      </c>
      <c r="V35" s="552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3">
        <v>0</v>
      </c>
      <c r="G36" s="276">
        <v>44281</v>
      </c>
      <c r="H36" s="353" t="s">
        <v>301</v>
      </c>
      <c r="I36" s="519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1" t="s">
        <v>326</v>
      </c>
      <c r="V36" s="552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3">
        <v>22230</v>
      </c>
      <c r="G37" s="276">
        <v>44283</v>
      </c>
      <c r="H37" s="478" t="s">
        <v>313</v>
      </c>
      <c r="I37" s="519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1" t="s">
        <v>326</v>
      </c>
      <c r="V37" s="552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3">
        <v>0</v>
      </c>
      <c r="G38" s="276">
        <v>44283</v>
      </c>
      <c r="H38" s="478" t="s">
        <v>311</v>
      </c>
      <c r="I38" s="519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1" t="s">
        <v>326</v>
      </c>
      <c r="V38" s="552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3">
        <v>21170</v>
      </c>
      <c r="G39" s="276">
        <v>44284</v>
      </c>
      <c r="H39" s="353" t="s">
        <v>314</v>
      </c>
      <c r="I39" s="519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1" t="s">
        <v>326</v>
      </c>
      <c r="V39" s="552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3">
        <v>0</v>
      </c>
      <c r="G40" s="276">
        <v>44284</v>
      </c>
      <c r="H40" s="353" t="s">
        <v>321</v>
      </c>
      <c r="I40" s="519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1" t="s">
        <v>326</v>
      </c>
      <c r="V40" s="552">
        <v>0</v>
      </c>
      <c r="W40" s="362" t="s">
        <v>246</v>
      </c>
      <c r="X40" s="363">
        <v>0</v>
      </c>
    </row>
    <row r="41" spans="1:24" ht="17.25" x14ac:dyDescent="0.3">
      <c r="A41" s="561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3">
        <v>20720</v>
      </c>
      <c r="G41" s="276">
        <v>44284</v>
      </c>
      <c r="H41" s="553">
        <v>32470</v>
      </c>
      <c r="I41" s="519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4" t="s">
        <v>359</v>
      </c>
      <c r="P41" s="555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3"/>
      <c r="G42" s="276"/>
      <c r="H42" s="50"/>
      <c r="I42" s="519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3"/>
      <c r="G43" s="276"/>
      <c r="H43" s="50"/>
      <c r="I43" s="519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3"/>
      <c r="G44" s="276"/>
      <c r="H44" s="50"/>
      <c r="I44" s="519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4"/>
      <c r="G45" s="49"/>
      <c r="H45" s="50"/>
      <c r="I45" s="519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4"/>
      <c r="G46" s="49"/>
      <c r="H46" s="50"/>
      <c r="I46" s="519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4"/>
      <c r="G47" s="49"/>
      <c r="H47" s="50"/>
      <c r="I47" s="519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4"/>
      <c r="G48" s="49"/>
      <c r="H48" s="50"/>
      <c r="I48" s="519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4"/>
      <c r="G49" s="49"/>
      <c r="H49" s="50"/>
      <c r="I49" s="519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4"/>
      <c r="G50" s="49"/>
      <c r="H50" s="50"/>
      <c r="I50" s="519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9"/>
      <c r="G51" s="49"/>
      <c r="H51" s="50"/>
      <c r="I51" s="519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5"/>
      <c r="G52" s="75"/>
      <c r="H52" s="76"/>
      <c r="I52" s="525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6" t="s">
        <v>55</v>
      </c>
      <c r="B53" s="328" t="s">
        <v>56</v>
      </c>
      <c r="C53" s="349" t="s">
        <v>306</v>
      </c>
      <c r="D53" s="329"/>
      <c r="E53" s="47"/>
      <c r="F53" s="518">
        <v>1161.2</v>
      </c>
      <c r="G53" s="321">
        <v>44256</v>
      </c>
      <c r="H53" s="526">
        <v>314</v>
      </c>
      <c r="I53" s="523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8" t="s">
        <v>35</v>
      </c>
      <c r="P53" s="509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7" t="s">
        <v>55</v>
      </c>
      <c r="B54" s="328" t="s">
        <v>56</v>
      </c>
      <c r="C54" s="350"/>
      <c r="D54" s="330"/>
      <c r="E54" s="47"/>
      <c r="F54" s="519">
        <v>1274.5</v>
      </c>
      <c r="G54" s="87">
        <v>44263</v>
      </c>
      <c r="H54" s="514">
        <v>306</v>
      </c>
      <c r="I54" s="524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0" t="s">
        <v>224</v>
      </c>
      <c r="P54" s="509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890" t="s">
        <v>55</v>
      </c>
      <c r="B55" s="328" t="s">
        <v>56</v>
      </c>
      <c r="C55" s="931" t="s">
        <v>316</v>
      </c>
      <c r="D55" s="330"/>
      <c r="E55" s="47"/>
      <c r="F55" s="519">
        <f>270.8+233.4</f>
        <v>504.20000000000005</v>
      </c>
      <c r="G55" s="87">
        <v>44270</v>
      </c>
      <c r="H55" s="880">
        <v>324</v>
      </c>
      <c r="I55" s="524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943" t="s">
        <v>224</v>
      </c>
      <c r="P55" s="945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891"/>
      <c r="B56" s="328" t="s">
        <v>56</v>
      </c>
      <c r="C56" s="932"/>
      <c r="D56" s="330"/>
      <c r="E56" s="47"/>
      <c r="F56" s="519">
        <v>936.4</v>
      </c>
      <c r="G56" s="87">
        <v>44270</v>
      </c>
      <c r="H56" s="881"/>
      <c r="I56" s="524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944"/>
      <c r="P56" s="946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5" t="s">
        <v>315</v>
      </c>
      <c r="D57" s="69"/>
      <c r="E57" s="47"/>
      <c r="F57" s="517">
        <v>1564.8</v>
      </c>
      <c r="G57" s="49">
        <v>44277</v>
      </c>
      <c r="H57" s="294">
        <v>331</v>
      </c>
      <c r="I57" s="519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6" t="s">
        <v>348</v>
      </c>
      <c r="D58" s="69"/>
      <c r="E58" s="47"/>
      <c r="F58" s="517">
        <v>1344.8</v>
      </c>
      <c r="G58" s="49">
        <v>44284</v>
      </c>
      <c r="H58" s="294">
        <v>340</v>
      </c>
      <c r="I58" s="519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5" t="s">
        <v>35</v>
      </c>
      <c r="P58" s="572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939" t="s">
        <v>165</v>
      </c>
      <c r="B59" s="61" t="s">
        <v>53</v>
      </c>
      <c r="C59" s="448" t="s">
        <v>204</v>
      </c>
      <c r="D59" s="96"/>
      <c r="E59" s="97"/>
      <c r="F59" s="519">
        <v>1200</v>
      </c>
      <c r="G59" s="49">
        <v>44257</v>
      </c>
      <c r="H59" s="941">
        <v>48</v>
      </c>
      <c r="I59" s="519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871" t="s">
        <v>206</v>
      </c>
      <c r="P59" s="873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940"/>
      <c r="B60" s="61" t="s">
        <v>205</v>
      </c>
      <c r="C60" s="100" t="s">
        <v>210</v>
      </c>
      <c r="D60" s="96"/>
      <c r="E60" s="97"/>
      <c r="F60" s="519">
        <v>8994</v>
      </c>
      <c r="G60" s="49">
        <v>44261</v>
      </c>
      <c r="H60" s="942"/>
      <c r="I60" s="519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917"/>
      <c r="P60" s="918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19">
        <v>960</v>
      </c>
      <c r="G61" s="49">
        <v>44263</v>
      </c>
      <c r="H61" s="50" t="s">
        <v>211</v>
      </c>
      <c r="I61" s="519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19">
        <v>2012</v>
      </c>
      <c r="G62" s="49">
        <v>44278</v>
      </c>
      <c r="H62" s="50" t="s">
        <v>223</v>
      </c>
      <c r="I62" s="519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19"/>
      <c r="G63" s="49"/>
      <c r="H63" s="50"/>
      <c r="I63" s="519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19"/>
      <c r="G64" s="49"/>
      <c r="H64" s="50"/>
      <c r="I64" s="519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19"/>
      <c r="G65" s="49"/>
      <c r="H65" s="50"/>
      <c r="I65" s="519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19"/>
      <c r="G66" s="49"/>
      <c r="H66" s="50"/>
      <c r="I66" s="519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19"/>
      <c r="G67" s="49"/>
      <c r="H67" s="50"/>
      <c r="I67" s="519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19"/>
      <c r="G68" s="49"/>
      <c r="H68" s="50"/>
      <c r="I68" s="519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19"/>
      <c r="G69" s="49"/>
      <c r="H69" s="50"/>
      <c r="I69" s="519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19"/>
      <c r="G70" s="49"/>
      <c r="H70" s="50"/>
      <c r="I70" s="519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19"/>
      <c r="G71" s="49"/>
      <c r="H71" s="50"/>
      <c r="I71" s="519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19"/>
      <c r="G72" s="49"/>
      <c r="H72" s="50"/>
      <c r="I72" s="519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19"/>
      <c r="G73" s="49"/>
      <c r="H73" s="50"/>
      <c r="I73" s="519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19"/>
      <c r="G74" s="49"/>
      <c r="H74" s="50"/>
      <c r="I74" s="519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19"/>
      <c r="G75" s="49"/>
      <c r="H75" s="50"/>
      <c r="I75" s="519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19"/>
      <c r="G76" s="49"/>
      <c r="H76" s="50"/>
      <c r="I76" s="519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19"/>
      <c r="G77" s="49"/>
      <c r="H77" s="50"/>
      <c r="I77" s="519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19"/>
      <c r="G78" s="49"/>
      <c r="H78" s="50"/>
      <c r="I78" s="519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19"/>
      <c r="G79" s="49"/>
      <c r="H79" s="50"/>
      <c r="I79" s="519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19"/>
      <c r="G80" s="49"/>
      <c r="H80" s="50"/>
      <c r="I80" s="519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19"/>
      <c r="G81" s="49"/>
      <c r="H81" s="50"/>
      <c r="I81" s="519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19"/>
      <c r="G82" s="49"/>
      <c r="H82" s="50"/>
      <c r="I82" s="519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19"/>
      <c r="G83" s="49"/>
      <c r="H83" s="50"/>
      <c r="I83" s="519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19"/>
      <c r="G84" s="49"/>
      <c r="H84" s="50"/>
      <c r="I84" s="519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19"/>
      <c r="G85" s="49"/>
      <c r="H85" s="110"/>
      <c r="I85" s="519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19"/>
      <c r="G86" s="49"/>
      <c r="H86" s="110"/>
      <c r="I86" s="519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19"/>
      <c r="G87" s="49"/>
      <c r="H87" s="110"/>
      <c r="I87" s="519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19"/>
      <c r="G88" s="49"/>
      <c r="H88" s="110"/>
      <c r="I88" s="519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19"/>
      <c r="G89" s="49"/>
      <c r="H89" s="113"/>
      <c r="I89" s="519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9"/>
      <c r="G90" s="49"/>
      <c r="H90" s="113"/>
      <c r="I90" s="519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9"/>
      <c r="G91" s="49"/>
      <c r="H91" s="113"/>
      <c r="I91" s="519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9"/>
      <c r="G92" s="49"/>
      <c r="H92" s="113"/>
      <c r="I92" s="519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19"/>
      <c r="G93" s="49"/>
      <c r="H93" s="113"/>
      <c r="I93" s="519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9"/>
      <c r="G94" s="49"/>
      <c r="H94" s="113"/>
      <c r="I94" s="519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19"/>
      <c r="G95" s="49"/>
      <c r="H95" s="113"/>
      <c r="I95" s="519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19"/>
      <c r="G96" s="49"/>
      <c r="H96" s="113"/>
      <c r="I96" s="519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19"/>
      <c r="G97" s="49"/>
      <c r="H97" s="113"/>
      <c r="I97" s="519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19"/>
      <c r="G98" s="49"/>
      <c r="H98" s="113"/>
      <c r="I98" s="519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19"/>
      <c r="G99" s="49"/>
      <c r="H99" s="113"/>
      <c r="I99" s="519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19"/>
      <c r="G100" s="49"/>
      <c r="H100" s="113"/>
      <c r="I100" s="519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19"/>
      <c r="G101" s="49"/>
      <c r="H101" s="118"/>
      <c r="I101" s="519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19"/>
      <c r="G102" s="49"/>
      <c r="H102" s="118"/>
      <c r="I102" s="519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19"/>
      <c r="G103" s="49"/>
      <c r="H103" s="118"/>
      <c r="I103" s="519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9"/>
      <c r="G104" s="49"/>
      <c r="H104" s="110"/>
      <c r="I104" s="519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19"/>
      <c r="G105" s="49"/>
      <c r="H105" s="110"/>
      <c r="I105" s="519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9"/>
      <c r="G106" s="49"/>
      <c r="H106" s="110"/>
      <c r="I106" s="519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9"/>
      <c r="G107" s="49"/>
      <c r="H107" s="110"/>
      <c r="I107" s="519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19"/>
      <c r="G108" s="49"/>
      <c r="H108" s="122"/>
      <c r="I108" s="519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19"/>
      <c r="G109" s="125"/>
      <c r="H109" s="122"/>
      <c r="I109" s="519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19"/>
      <c r="G110" s="527"/>
      <c r="H110" s="122"/>
      <c r="I110" s="519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19"/>
      <c r="G111" s="527"/>
      <c r="H111" s="122"/>
      <c r="I111" s="519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19"/>
      <c r="G112" s="527"/>
      <c r="H112" s="122"/>
      <c r="I112" s="519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19"/>
      <c r="G113" s="527"/>
      <c r="H113" s="50"/>
      <c r="I113" s="519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19"/>
      <c r="G114" s="527"/>
      <c r="H114" s="110"/>
      <c r="I114" s="519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19"/>
      <c r="G115" s="527"/>
      <c r="H115" s="110"/>
      <c r="I115" s="519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19"/>
      <c r="G116" s="527"/>
      <c r="H116" s="122"/>
      <c r="I116" s="519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19"/>
      <c r="G117" s="527"/>
      <c r="H117" s="110"/>
      <c r="I117" s="519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7"/>
      <c r="G118" s="527"/>
      <c r="H118" s="110"/>
      <c r="I118" s="519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19"/>
      <c r="G119" s="527"/>
      <c r="H119" s="110"/>
      <c r="I119" s="519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19"/>
      <c r="G120" s="527"/>
      <c r="H120" s="122"/>
      <c r="I120" s="519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9"/>
      <c r="G121" s="527"/>
      <c r="H121" s="122"/>
      <c r="I121" s="519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19"/>
      <c r="G122" s="527"/>
      <c r="H122" s="143"/>
      <c r="I122" s="519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19"/>
      <c r="G123" s="527"/>
      <c r="H123" s="143"/>
      <c r="I123" s="519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9"/>
      <c r="G124" s="527"/>
      <c r="H124" s="143"/>
      <c r="I124" s="519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9"/>
      <c r="G125" s="527"/>
      <c r="H125" s="143"/>
      <c r="I125" s="519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19"/>
      <c r="G126" s="527"/>
      <c r="H126" s="143"/>
      <c r="I126" s="519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19"/>
      <c r="G127" s="527"/>
      <c r="H127" s="143"/>
      <c r="I127" s="519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19"/>
      <c r="G128" s="527"/>
      <c r="H128" s="143"/>
      <c r="I128" s="519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19"/>
      <c r="G129" s="527"/>
      <c r="H129" s="50"/>
      <c r="I129" s="519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19"/>
      <c r="G130" s="527"/>
      <c r="H130" s="50"/>
      <c r="I130" s="519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19"/>
      <c r="G131" s="527"/>
      <c r="H131" s="50"/>
      <c r="I131" s="519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19"/>
      <c r="G132" s="527"/>
      <c r="H132" s="50"/>
      <c r="I132" s="519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19"/>
      <c r="G133" s="527"/>
      <c r="H133" s="50"/>
      <c r="I133" s="519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19"/>
      <c r="G134" s="527"/>
      <c r="H134" s="50"/>
      <c r="I134" s="519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19"/>
      <c r="G135" s="527"/>
      <c r="H135" s="50"/>
      <c r="I135" s="519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19"/>
      <c r="G136" s="49"/>
      <c r="H136" s="50"/>
      <c r="I136" s="519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19"/>
      <c r="G137" s="49"/>
      <c r="H137" s="50"/>
      <c r="I137" s="519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19"/>
      <c r="G138" s="527"/>
      <c r="H138" s="143"/>
      <c r="I138" s="519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19"/>
      <c r="G139" s="527"/>
      <c r="H139" s="143"/>
      <c r="I139" s="519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19"/>
      <c r="G140" s="527"/>
      <c r="H140" s="50"/>
      <c r="I140" s="519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19"/>
      <c r="G141" s="527"/>
      <c r="H141" s="50"/>
      <c r="I141" s="519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19"/>
      <c r="G142" s="49"/>
      <c r="H142" s="50"/>
      <c r="I142" s="519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19"/>
      <c r="G143" s="49"/>
      <c r="H143" s="50"/>
      <c r="I143" s="519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19"/>
      <c r="G144" s="49"/>
      <c r="H144" s="50"/>
      <c r="I144" s="519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19"/>
      <c r="G145" s="49"/>
      <c r="H145" s="50"/>
      <c r="I145" s="519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19"/>
      <c r="G146" s="49"/>
      <c r="H146" s="50"/>
      <c r="I146" s="519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19"/>
      <c r="G147" s="527"/>
      <c r="H147" s="50"/>
      <c r="I147" s="519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19"/>
      <c r="G148" s="527"/>
      <c r="H148" s="50"/>
      <c r="I148" s="519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19"/>
      <c r="G149" s="527"/>
      <c r="H149" s="50"/>
      <c r="I149" s="519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19"/>
      <c r="G150" s="527"/>
      <c r="H150" s="50"/>
      <c r="I150" s="519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19"/>
      <c r="G151" s="527"/>
      <c r="H151" s="50"/>
      <c r="I151" s="519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19"/>
      <c r="G152" s="49"/>
      <c r="H152" s="50"/>
      <c r="I152" s="519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19"/>
      <c r="G153" s="527"/>
      <c r="H153" s="50"/>
      <c r="I153" s="519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19"/>
      <c r="G154" s="527"/>
      <c r="H154" s="50"/>
      <c r="I154" s="519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19"/>
      <c r="G155" s="527"/>
      <c r="H155" s="55"/>
      <c r="I155" s="519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8"/>
      <c r="G156" s="49"/>
      <c r="H156" s="55"/>
      <c r="I156" s="519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8"/>
      <c r="G157" s="49"/>
      <c r="H157" s="50"/>
      <c r="I157" s="519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8"/>
      <c r="G158" s="49"/>
      <c r="H158" s="50"/>
      <c r="I158" s="519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8"/>
      <c r="G159" s="49"/>
      <c r="H159" s="50"/>
      <c r="I159" s="519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8"/>
      <c r="G160" s="49"/>
      <c r="H160" s="50"/>
      <c r="I160" s="519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8"/>
      <c r="G161" s="49"/>
      <c r="H161" s="50"/>
      <c r="I161" s="519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8"/>
      <c r="G162" s="49"/>
      <c r="H162" s="50"/>
      <c r="I162" s="519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19"/>
      <c r="G163" s="49"/>
      <c r="H163" s="50"/>
      <c r="I163" s="519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19"/>
      <c r="G164" s="527"/>
      <c r="H164" s="50"/>
      <c r="I164" s="519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19"/>
      <c r="G165" s="527"/>
      <c r="H165" s="50"/>
      <c r="I165" s="519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19"/>
      <c r="G166" s="527"/>
      <c r="H166" s="50"/>
      <c r="I166" s="519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19"/>
      <c r="G167" s="527"/>
      <c r="H167" s="50"/>
      <c r="I167" s="519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19"/>
      <c r="G168" s="527"/>
      <c r="H168" s="50"/>
      <c r="I168" s="519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19"/>
      <c r="G169" s="527"/>
      <c r="H169" s="50"/>
      <c r="I169" s="519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19"/>
      <c r="G170" s="527"/>
      <c r="H170" s="50"/>
      <c r="I170" s="519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19"/>
      <c r="G171" s="527"/>
      <c r="H171" s="50"/>
      <c r="I171" s="519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19"/>
      <c r="G172" s="49"/>
      <c r="H172" s="50"/>
      <c r="I172" s="519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19"/>
      <c r="G173" s="527"/>
      <c r="H173" s="50"/>
      <c r="I173" s="519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19"/>
      <c r="G174" s="527"/>
      <c r="H174" s="50"/>
      <c r="I174" s="519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19"/>
      <c r="G175" s="527"/>
      <c r="H175" s="50"/>
      <c r="I175" s="519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19"/>
      <c r="G176" s="527"/>
      <c r="H176" s="50"/>
      <c r="I176" s="519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19"/>
      <c r="G177" s="527"/>
      <c r="H177" s="50"/>
      <c r="I177" s="519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19"/>
      <c r="G178" s="527"/>
      <c r="H178" s="50"/>
      <c r="I178" s="519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19"/>
      <c r="G179" s="527"/>
      <c r="H179" s="50"/>
      <c r="I179" s="519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19"/>
      <c r="G180" s="527"/>
      <c r="H180" s="50"/>
      <c r="I180" s="519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19"/>
      <c r="G181" s="527"/>
      <c r="H181" s="50"/>
      <c r="I181" s="519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19"/>
      <c r="G182" s="527"/>
      <c r="H182" s="50"/>
      <c r="I182" s="519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19"/>
      <c r="G183" s="527"/>
      <c r="H183" s="50"/>
      <c r="I183" s="519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19"/>
      <c r="G184" s="527"/>
      <c r="H184" s="50"/>
      <c r="I184" s="519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19"/>
      <c r="G185" s="527"/>
      <c r="H185" s="50"/>
      <c r="I185" s="519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19"/>
      <c r="G186" s="527"/>
      <c r="H186" s="50"/>
      <c r="I186" s="519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19"/>
      <c r="G187" s="527"/>
      <c r="H187" s="50"/>
      <c r="I187" s="519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19"/>
      <c r="G188" s="527"/>
      <c r="H188" s="50"/>
      <c r="I188" s="519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19"/>
      <c r="G189" s="527"/>
      <c r="H189" s="50"/>
      <c r="I189" s="519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19"/>
      <c r="G190" s="527"/>
      <c r="H190" s="50"/>
      <c r="I190" s="519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19"/>
      <c r="G191" s="527"/>
      <c r="H191" s="50"/>
      <c r="I191" s="519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19"/>
      <c r="G192" s="527"/>
      <c r="H192" s="50"/>
      <c r="I192" s="519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19"/>
      <c r="G193" s="527"/>
      <c r="H193" s="50"/>
      <c r="I193" s="519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19"/>
      <c r="G194" s="527"/>
      <c r="H194" s="50"/>
      <c r="I194" s="519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19"/>
      <c r="G195" s="527"/>
      <c r="H195" s="50"/>
      <c r="I195" s="519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19"/>
      <c r="G196" s="527"/>
      <c r="H196" s="50"/>
      <c r="I196" s="519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19"/>
      <c r="G197" s="527"/>
      <c r="H197" s="50"/>
      <c r="I197" s="519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19"/>
      <c r="G198" s="527"/>
      <c r="H198" s="50"/>
      <c r="I198" s="519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19"/>
      <c r="G199" s="527"/>
      <c r="H199" s="50"/>
      <c r="I199" s="519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19"/>
      <c r="G200" s="527"/>
      <c r="H200" s="50"/>
      <c r="I200" s="519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19"/>
      <c r="G201" s="527"/>
      <c r="H201" s="50"/>
      <c r="I201" s="519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19"/>
      <c r="G202" s="527"/>
      <c r="H202" s="50"/>
      <c r="I202" s="519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19"/>
      <c r="G203" s="527"/>
      <c r="H203" s="143"/>
      <c r="I203" s="519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19"/>
      <c r="G204" s="527"/>
      <c r="H204" s="143"/>
      <c r="I204" s="519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4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4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4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4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4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2"/>
      <c r="G210" s="529"/>
      <c r="H210" s="190"/>
      <c r="I210" s="519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19"/>
      <c r="G211" s="527"/>
      <c r="H211" s="143"/>
      <c r="I211" s="519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19"/>
      <c r="G212" s="527"/>
      <c r="H212" s="143"/>
      <c r="I212" s="519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19"/>
      <c r="G213" s="527"/>
      <c r="H213" s="143"/>
      <c r="I213" s="519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19"/>
      <c r="G214" s="527"/>
      <c r="H214" s="143"/>
      <c r="I214" s="519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19"/>
      <c r="G215" s="527"/>
      <c r="H215" s="143"/>
      <c r="I215" s="519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19"/>
      <c r="G216" s="527"/>
      <c r="H216" s="143"/>
      <c r="I216" s="519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19"/>
      <c r="G217" s="527"/>
      <c r="H217" s="143"/>
      <c r="I217" s="519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19"/>
      <c r="G218" s="527"/>
      <c r="H218" s="530"/>
      <c r="I218" s="519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3"/>
      <c r="I219" s="531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1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5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937" t="s">
        <v>19</v>
      </c>
      <c r="G222" s="937"/>
      <c r="H222" s="938"/>
      <c r="I222" s="536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7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8"/>
      <c r="I226" s="539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8"/>
      <c r="I227" s="540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8"/>
      <c r="I228" s="540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1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2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0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0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0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0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0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3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4"/>
      <c r="G243" s="545"/>
      <c r="H243" s="546"/>
      <c r="I243" s="547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4"/>
      <c r="G244" s="545"/>
      <c r="H244" s="546"/>
      <c r="I244" s="547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4"/>
      <c r="G245" s="545"/>
      <c r="H245" s="546"/>
      <c r="I245" s="547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4"/>
      <c r="G246" s="545"/>
      <c r="H246" s="546"/>
      <c r="I246" s="547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4"/>
      <c r="G247" s="545"/>
      <c r="H247" s="546"/>
      <c r="I247" s="547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4"/>
      <c r="G248" s="545"/>
      <c r="H248" s="546"/>
      <c r="I248" s="547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4"/>
      <c r="G249" s="545"/>
      <c r="H249" s="546"/>
      <c r="I249" s="547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4"/>
      <c r="G250" s="545"/>
      <c r="H250" s="546"/>
      <c r="I250" s="547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4"/>
      <c r="G251" s="545"/>
      <c r="H251" s="546"/>
      <c r="I251" s="547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4"/>
      <c r="G252" s="545"/>
      <c r="H252" s="546"/>
      <c r="I252" s="547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4"/>
      <c r="G253" s="545"/>
      <c r="H253" s="546"/>
      <c r="I253" s="547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4"/>
      <c r="G254" s="545"/>
      <c r="H254" s="546"/>
      <c r="I254" s="547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4"/>
      <c r="G255" s="545"/>
      <c r="H255" s="546"/>
      <c r="I255" s="547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7" t="s">
        <v>267</v>
      </c>
      <c r="B1" s="877"/>
      <c r="C1" s="877"/>
      <c r="D1" s="877"/>
      <c r="E1" s="877"/>
      <c r="F1" s="877"/>
      <c r="G1" s="877"/>
      <c r="H1" s="877"/>
      <c r="I1" s="877"/>
      <c r="J1" s="8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5" t="s">
        <v>99</v>
      </c>
      <c r="X1" s="876"/>
    </row>
    <row r="2" spans="1:24" thickBot="1" x14ac:dyDescent="0.3">
      <c r="A2" s="877"/>
      <c r="B2" s="877"/>
      <c r="C2" s="877"/>
      <c r="D2" s="877"/>
      <c r="E2" s="877"/>
      <c r="F2" s="877"/>
      <c r="G2" s="877"/>
      <c r="H2" s="877"/>
      <c r="I2" s="877"/>
      <c r="J2" s="8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3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8">
        <v>48.5</v>
      </c>
      <c r="E4" s="559">
        <f>D4*F4</f>
        <v>1185340</v>
      </c>
      <c r="F4" s="270">
        <v>24440</v>
      </c>
      <c r="G4" s="271">
        <v>44290</v>
      </c>
      <c r="H4" s="580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8">
        <v>20112</v>
      </c>
      <c r="R4" s="499">
        <v>44295</v>
      </c>
      <c r="S4" s="483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0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0">
        <v>5028</v>
      </c>
      <c r="R5" s="501">
        <v>44295</v>
      </c>
      <c r="S5" s="483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0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0">
        <v>20212</v>
      </c>
      <c r="R6" s="501">
        <v>44295</v>
      </c>
      <c r="S6" s="483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0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0">
        <v>5028</v>
      </c>
      <c r="R7" s="501">
        <v>44295</v>
      </c>
      <c r="S7" s="483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0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5">
        <v>44319</v>
      </c>
      <c r="Q8" s="500">
        <v>20312</v>
      </c>
      <c r="R8" s="501">
        <v>44295</v>
      </c>
      <c r="S8" s="483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0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5">
        <v>44319</v>
      </c>
      <c r="Q9" s="500">
        <v>5028</v>
      </c>
      <c r="R9" s="501">
        <v>44295</v>
      </c>
      <c r="S9" s="483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0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5">
        <v>44323</v>
      </c>
      <c r="Q10" s="500">
        <v>20112</v>
      </c>
      <c r="R10" s="501">
        <v>44295</v>
      </c>
      <c r="S10" s="483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0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5">
        <v>44321</v>
      </c>
      <c r="Q11" s="500">
        <v>5028</v>
      </c>
      <c r="R11" s="501">
        <v>44295</v>
      </c>
      <c r="S11" s="483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0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5">
        <v>44326</v>
      </c>
      <c r="Q12" s="500">
        <v>20340</v>
      </c>
      <c r="R12" s="501">
        <v>44305</v>
      </c>
      <c r="S12" s="483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0">
        <f t="shared" si="2"/>
        <v>1208700</v>
      </c>
      <c r="F13" s="275">
        <v>23700</v>
      </c>
      <c r="G13" s="276">
        <v>44298</v>
      </c>
      <c r="H13" s="553">
        <v>15977</v>
      </c>
      <c r="I13" s="51">
        <v>23749.8</v>
      </c>
      <c r="J13" s="35">
        <f t="shared" si="0"/>
        <v>49.799999999999272</v>
      </c>
      <c r="K13" s="477">
        <v>50</v>
      </c>
      <c r="L13" s="947" t="s">
        <v>347</v>
      </c>
      <c r="M13" s="948"/>
      <c r="N13" s="38">
        <f t="shared" si="1"/>
        <v>1187490</v>
      </c>
      <c r="O13" s="156" t="s">
        <v>224</v>
      </c>
      <c r="P13" s="481">
        <v>44306</v>
      </c>
      <c r="Q13" s="550">
        <v>0</v>
      </c>
      <c r="R13" s="491" t="s">
        <v>305</v>
      </c>
      <c r="S13" s="483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0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5">
        <v>44328</v>
      </c>
      <c r="Q14" s="500">
        <v>20140</v>
      </c>
      <c r="R14" s="501">
        <v>44305</v>
      </c>
      <c r="S14" s="483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0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5">
        <v>44329</v>
      </c>
      <c r="Q15" s="500">
        <v>20240</v>
      </c>
      <c r="R15" s="501">
        <v>44305</v>
      </c>
      <c r="S15" s="483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0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5">
        <v>44333</v>
      </c>
      <c r="Q16" s="500">
        <v>25140</v>
      </c>
      <c r="R16" s="501">
        <v>44295</v>
      </c>
      <c r="S16" s="483"/>
      <c r="T16" s="42"/>
      <c r="U16" s="588" t="s">
        <v>383</v>
      </c>
      <c r="V16" s="589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0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5">
        <v>44323</v>
      </c>
      <c r="Q17" s="500">
        <v>20112</v>
      </c>
      <c r="R17" s="501">
        <v>44295</v>
      </c>
      <c r="S17" s="483"/>
      <c r="T17" s="42"/>
      <c r="U17" s="588" t="s">
        <v>383</v>
      </c>
      <c r="V17" s="589">
        <v>0</v>
      </c>
      <c r="W17" s="43" t="s">
        <v>346</v>
      </c>
      <c r="X17" s="379">
        <v>0</v>
      </c>
    </row>
    <row r="18" spans="1:24" ht="17.25" x14ac:dyDescent="0.3">
      <c r="A18" s="513" t="s">
        <v>307</v>
      </c>
      <c r="B18" s="273" t="s">
        <v>308</v>
      </c>
      <c r="C18" s="274" t="s">
        <v>335</v>
      </c>
      <c r="D18" s="93">
        <v>55</v>
      </c>
      <c r="E18" s="560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0">
        <v>0</v>
      </c>
      <c r="R18" s="491" t="s">
        <v>305</v>
      </c>
      <c r="S18" s="483"/>
      <c r="T18" s="42"/>
      <c r="U18" s="588" t="s">
        <v>59</v>
      </c>
      <c r="V18" s="589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0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5">
        <v>44333</v>
      </c>
      <c r="Q19" s="502">
        <v>20140</v>
      </c>
      <c r="R19" s="501">
        <v>44309</v>
      </c>
      <c r="S19" s="483"/>
      <c r="T19" s="42"/>
      <c r="U19" s="588" t="s">
        <v>383</v>
      </c>
      <c r="V19" s="589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0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5">
        <v>44335</v>
      </c>
      <c r="Q20" s="502">
        <v>20140</v>
      </c>
      <c r="R20" s="501">
        <v>44309</v>
      </c>
      <c r="S20" s="483"/>
      <c r="T20" s="42"/>
      <c r="U20" s="588" t="s">
        <v>383</v>
      </c>
      <c r="V20" s="589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0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5">
        <v>44336</v>
      </c>
      <c r="Q21" s="502">
        <v>20112</v>
      </c>
      <c r="R21" s="501">
        <v>44309</v>
      </c>
      <c r="S21" s="483"/>
      <c r="T21" s="42"/>
      <c r="U21" s="588" t="s">
        <v>383</v>
      </c>
      <c r="V21" s="589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0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5">
        <v>44335</v>
      </c>
      <c r="Q22" s="502">
        <v>5028</v>
      </c>
      <c r="R22" s="501">
        <v>44309</v>
      </c>
      <c r="S22" s="483"/>
      <c r="T22" s="42"/>
      <c r="U22" s="588" t="s">
        <v>383</v>
      </c>
      <c r="V22" s="589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0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5">
        <v>44340</v>
      </c>
      <c r="Q23" s="502">
        <v>20112</v>
      </c>
      <c r="R23" s="501">
        <v>44316</v>
      </c>
      <c r="S23" s="484"/>
      <c r="T23" s="65"/>
      <c r="U23" s="588" t="s">
        <v>383</v>
      </c>
      <c r="V23" s="589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0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5">
        <v>44342</v>
      </c>
      <c r="Q24" s="502">
        <v>5028</v>
      </c>
      <c r="R24" s="501">
        <v>44316</v>
      </c>
      <c r="S24" s="483"/>
      <c r="T24" s="42"/>
      <c r="U24" s="588" t="s">
        <v>383</v>
      </c>
      <c r="V24" s="589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0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5">
        <v>44320</v>
      </c>
      <c r="Q25" s="502">
        <v>0</v>
      </c>
      <c r="R25" s="501"/>
      <c r="S25" s="483"/>
      <c r="T25" s="42"/>
      <c r="U25" s="588" t="s">
        <v>59</v>
      </c>
      <c r="V25" s="589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0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5">
        <v>44341</v>
      </c>
      <c r="Q26" s="490">
        <v>20140</v>
      </c>
      <c r="R26" s="491">
        <v>44316</v>
      </c>
      <c r="S26" s="485"/>
      <c r="T26" s="67"/>
      <c r="U26" s="588" t="s">
        <v>383</v>
      </c>
      <c r="V26" s="589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2"/>
      <c r="R27" s="493"/>
      <c r="S27" s="485"/>
      <c r="T27" s="67"/>
      <c r="U27" s="588"/>
      <c r="V27" s="589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2"/>
      <c r="R28" s="493"/>
      <c r="S28" s="485"/>
      <c r="T28" s="67"/>
      <c r="U28" s="588"/>
      <c r="V28" s="589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2"/>
      <c r="R29" s="493"/>
      <c r="S29" s="485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2"/>
      <c r="R30" s="493"/>
      <c r="S30" s="485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6" t="s">
        <v>55</v>
      </c>
      <c r="B53" s="328" t="s">
        <v>56</v>
      </c>
      <c r="C53" s="586" t="s">
        <v>349</v>
      </c>
      <c r="D53" s="329"/>
      <c r="E53" s="47"/>
      <c r="F53" s="320">
        <v>1691.4</v>
      </c>
      <c r="G53" s="321">
        <v>44298</v>
      </c>
      <c r="H53" s="577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586" t="s">
        <v>365</v>
      </c>
      <c r="D54" s="330"/>
      <c r="E54" s="47"/>
      <c r="F54" s="51">
        <v>1212.2</v>
      </c>
      <c r="G54" s="87">
        <v>44305</v>
      </c>
      <c r="H54" s="578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6" t="s">
        <v>366</v>
      </c>
      <c r="D55" s="330"/>
      <c r="E55" s="47"/>
      <c r="F55" s="51">
        <v>1120.5999999999999</v>
      </c>
      <c r="G55" s="87">
        <v>44312</v>
      </c>
      <c r="H55" s="573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79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4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8"/>
      <c r="P58" s="549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1" t="s">
        <v>224</v>
      </c>
      <c r="P59" s="512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4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864" t="s">
        <v>19</v>
      </c>
      <c r="G226" s="864"/>
      <c r="H226" s="865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86"/>
  <sheetViews>
    <sheetView workbookViewId="0">
      <pane xSplit="7" ySplit="2" topLeftCell="R3" activePane="bottomRight" state="frozen"/>
      <selection pane="topRight" activeCell="H1" sqref="H1"/>
      <selection pane="bottomLeft" activeCell="A3" sqref="A3"/>
      <selection pane="bottomRight" activeCell="V4" sqref="V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7" t="s">
        <v>342</v>
      </c>
      <c r="B1" s="877"/>
      <c r="C1" s="877"/>
      <c r="D1" s="877"/>
      <c r="E1" s="877"/>
      <c r="F1" s="877"/>
      <c r="G1" s="877"/>
      <c r="H1" s="877"/>
      <c r="I1" s="877"/>
      <c r="J1" s="8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5" t="s">
        <v>99</v>
      </c>
      <c r="X1" s="876"/>
    </row>
    <row r="2" spans="1:24" thickBot="1" x14ac:dyDescent="0.3">
      <c r="A2" s="877"/>
      <c r="B2" s="877"/>
      <c r="C2" s="877"/>
      <c r="D2" s="877"/>
      <c r="E2" s="877"/>
      <c r="F2" s="877"/>
      <c r="G2" s="877"/>
      <c r="H2" s="877"/>
      <c r="I2" s="877"/>
      <c r="J2" s="8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8">
        <v>58</v>
      </c>
      <c r="E4" s="559">
        <f>D4*F4</f>
        <v>1234240</v>
      </c>
      <c r="F4" s="270">
        <v>21280</v>
      </c>
      <c r="G4" s="271">
        <v>44319</v>
      </c>
      <c r="H4" s="571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0" t="s">
        <v>35</v>
      </c>
      <c r="P4" s="482">
        <v>44344</v>
      </c>
      <c r="Q4" s="582">
        <v>20112</v>
      </c>
      <c r="R4" s="583">
        <v>44323</v>
      </c>
      <c r="S4" s="483"/>
      <c r="T4" s="42"/>
      <c r="U4" s="43" t="s">
        <v>489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0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0" t="s">
        <v>206</v>
      </c>
      <c r="P5" s="482">
        <v>44342</v>
      </c>
      <c r="Q5" s="550">
        <v>5028</v>
      </c>
      <c r="R5" s="491">
        <v>44323</v>
      </c>
      <c r="S5" s="483"/>
      <c r="T5" s="42"/>
      <c r="U5" s="43" t="s">
        <v>489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0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5">
        <v>44348</v>
      </c>
      <c r="Q6" s="550">
        <v>20112</v>
      </c>
      <c r="R6" s="491">
        <v>44323</v>
      </c>
      <c r="S6" s="483"/>
      <c r="T6" s="42"/>
      <c r="U6" s="43" t="s">
        <v>489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0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0" t="s">
        <v>35</v>
      </c>
      <c r="P7" s="482">
        <v>44343</v>
      </c>
      <c r="Q7" s="550">
        <v>5028</v>
      </c>
      <c r="R7" s="491">
        <v>44323</v>
      </c>
      <c r="S7" s="483"/>
      <c r="T7" s="42"/>
      <c r="U7" s="43" t="s">
        <v>489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0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5">
        <v>44349</v>
      </c>
      <c r="Q8" s="550">
        <v>20240</v>
      </c>
      <c r="R8" s="491">
        <v>44323</v>
      </c>
      <c r="S8" s="483"/>
      <c r="T8" s="42"/>
      <c r="U8" s="43" t="s">
        <v>489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0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0" t="s">
        <v>206</v>
      </c>
      <c r="P9" s="482">
        <v>44330</v>
      </c>
      <c r="Q9" s="550">
        <v>0</v>
      </c>
      <c r="R9" s="491" t="s">
        <v>305</v>
      </c>
      <c r="S9" s="483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0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5">
        <v>44351</v>
      </c>
      <c r="Q10" s="550">
        <v>20012</v>
      </c>
      <c r="R10" s="491">
        <v>44330</v>
      </c>
      <c r="S10" s="483"/>
      <c r="T10" s="42"/>
      <c r="U10" s="43" t="s">
        <v>489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0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5">
        <v>44350</v>
      </c>
      <c r="Q11" s="550">
        <v>5028</v>
      </c>
      <c r="R11" s="491">
        <v>44330</v>
      </c>
      <c r="S11" s="483"/>
      <c r="T11" s="42"/>
      <c r="U11" s="43" t="s">
        <v>489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0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5">
        <v>44354</v>
      </c>
      <c r="Q12" s="550">
        <v>20112</v>
      </c>
      <c r="R12" s="491">
        <v>44330</v>
      </c>
      <c r="S12" s="483"/>
      <c r="T12" s="42"/>
      <c r="U12" s="43" t="s">
        <v>489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0">
        <f t="shared" si="2"/>
        <v>0</v>
      </c>
      <c r="F13" s="275">
        <v>0</v>
      </c>
      <c r="G13" s="276">
        <v>44328</v>
      </c>
      <c r="H13" s="353" t="s">
        <v>437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5">
        <v>44355</v>
      </c>
      <c r="Q13" s="550">
        <v>5028</v>
      </c>
      <c r="R13" s="491">
        <v>44330</v>
      </c>
      <c r="S13" s="483"/>
      <c r="T13" s="42"/>
      <c r="U13" s="43" t="s">
        <v>489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0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5">
        <v>44357</v>
      </c>
      <c r="Q14" s="550">
        <v>20140</v>
      </c>
      <c r="R14" s="491">
        <v>44330</v>
      </c>
      <c r="S14" s="483"/>
      <c r="T14" s="42"/>
      <c r="U14" s="43" t="s">
        <v>489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0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5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0" t="s">
        <v>206</v>
      </c>
      <c r="P15" s="482">
        <v>44340</v>
      </c>
      <c r="Q15" s="550">
        <v>0</v>
      </c>
      <c r="R15" s="491" t="s">
        <v>59</v>
      </c>
      <c r="S15" s="483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0">
        <f t="shared" si="2"/>
        <v>1065540</v>
      </c>
      <c r="F16" s="275">
        <v>18060</v>
      </c>
      <c r="G16" s="276">
        <v>44332</v>
      </c>
      <c r="H16" s="353" t="s">
        <v>444</v>
      </c>
      <c r="I16" s="51">
        <v>22630</v>
      </c>
      <c r="J16" s="35">
        <f t="shared" si="0"/>
        <v>4570</v>
      </c>
      <c r="K16" s="581">
        <v>43</v>
      </c>
      <c r="L16" s="52"/>
      <c r="M16" s="52"/>
      <c r="N16" s="57">
        <f t="shared" si="1"/>
        <v>973090</v>
      </c>
      <c r="O16" s="355" t="s">
        <v>206</v>
      </c>
      <c r="P16" s="585">
        <v>44361</v>
      </c>
      <c r="Q16" s="550">
        <v>20140</v>
      </c>
      <c r="R16" s="491">
        <v>44337</v>
      </c>
      <c r="S16" s="483"/>
      <c r="T16" s="42"/>
      <c r="U16" s="43" t="s">
        <v>490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0">
        <f t="shared" si="2"/>
        <v>1069200</v>
      </c>
      <c r="F17" s="275">
        <v>17820</v>
      </c>
      <c r="G17" s="276">
        <v>44334</v>
      </c>
      <c r="H17" s="353" t="s">
        <v>445</v>
      </c>
      <c r="I17" s="51">
        <v>22750</v>
      </c>
      <c r="J17" s="35">
        <f t="shared" si="0"/>
        <v>4930</v>
      </c>
      <c r="K17" s="581">
        <v>43</v>
      </c>
      <c r="L17" s="52"/>
      <c r="M17" s="52"/>
      <c r="N17" s="57">
        <f t="shared" si="1"/>
        <v>978250</v>
      </c>
      <c r="O17" s="355" t="s">
        <v>294</v>
      </c>
      <c r="P17" s="585">
        <v>44362</v>
      </c>
      <c r="Q17" s="550">
        <v>20140</v>
      </c>
      <c r="R17" s="491">
        <v>44337</v>
      </c>
      <c r="S17" s="483"/>
      <c r="T17" s="42"/>
      <c r="U17" s="43" t="s">
        <v>490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0">
        <f t="shared" si="2"/>
        <v>1311600</v>
      </c>
      <c r="F18" s="275">
        <v>21860</v>
      </c>
      <c r="G18" s="276">
        <v>44336</v>
      </c>
      <c r="H18" s="353" t="s">
        <v>446</v>
      </c>
      <c r="I18" s="51">
        <v>22460</v>
      </c>
      <c r="J18" s="35">
        <f t="shared" si="0"/>
        <v>600</v>
      </c>
      <c r="K18" s="581">
        <v>43.5</v>
      </c>
      <c r="L18" s="52"/>
      <c r="M18" s="52"/>
      <c r="N18" s="57">
        <f t="shared" si="1"/>
        <v>977010</v>
      </c>
      <c r="O18" s="355" t="s">
        <v>206</v>
      </c>
      <c r="P18" s="585">
        <v>44363</v>
      </c>
      <c r="Q18" s="490">
        <v>20012</v>
      </c>
      <c r="R18" s="491">
        <v>44337</v>
      </c>
      <c r="S18" s="483"/>
      <c r="T18" s="42"/>
      <c r="U18" s="43" t="s">
        <v>490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0">
        <f t="shared" si="2"/>
        <v>0</v>
      </c>
      <c r="F19" s="275">
        <v>0</v>
      </c>
      <c r="G19" s="276">
        <v>44336</v>
      </c>
      <c r="H19" s="353" t="s">
        <v>457</v>
      </c>
      <c r="I19" s="51">
        <v>5530</v>
      </c>
      <c r="J19" s="35">
        <f t="shared" si="0"/>
        <v>5530</v>
      </c>
      <c r="K19" s="581">
        <v>43.5</v>
      </c>
      <c r="L19" s="52"/>
      <c r="M19" s="52"/>
      <c r="N19" s="57">
        <f t="shared" si="1"/>
        <v>240555</v>
      </c>
      <c r="O19" s="355" t="s">
        <v>458</v>
      </c>
      <c r="P19" s="585">
        <v>44365</v>
      </c>
      <c r="Q19" s="490">
        <v>5028</v>
      </c>
      <c r="R19" s="491">
        <v>44337</v>
      </c>
      <c r="S19" s="483"/>
      <c r="T19" s="42"/>
      <c r="U19" s="43" t="s">
        <v>490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3" t="s">
        <v>345</v>
      </c>
      <c r="B20" s="273" t="s">
        <v>47</v>
      </c>
      <c r="C20" s="274" t="s">
        <v>420</v>
      </c>
      <c r="D20" s="93">
        <v>60</v>
      </c>
      <c r="E20" s="560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5">
        <f t="shared" si="0"/>
        <v>76.299999999999272</v>
      </c>
      <c r="K20" s="581">
        <v>59</v>
      </c>
      <c r="L20" s="52"/>
      <c r="M20" s="52"/>
      <c r="N20" s="57">
        <f t="shared" si="1"/>
        <v>1274181.7</v>
      </c>
      <c r="O20" s="510" t="s">
        <v>294</v>
      </c>
      <c r="P20" s="482">
        <v>44347</v>
      </c>
      <c r="Q20" s="490">
        <v>0</v>
      </c>
      <c r="R20" s="491" t="s">
        <v>305</v>
      </c>
      <c r="S20" s="483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0">
        <f t="shared" si="2"/>
        <v>1249280</v>
      </c>
      <c r="F21" s="275">
        <v>20480</v>
      </c>
      <c r="G21" s="276">
        <v>44339</v>
      </c>
      <c r="H21" s="353" t="s">
        <v>469</v>
      </c>
      <c r="I21" s="51">
        <v>22605</v>
      </c>
      <c r="J21" s="35">
        <f t="shared" si="0"/>
        <v>2125</v>
      </c>
      <c r="K21" s="581">
        <v>44</v>
      </c>
      <c r="L21" s="52"/>
      <c r="M21" s="52"/>
      <c r="N21" s="57">
        <f t="shared" si="1"/>
        <v>994620</v>
      </c>
      <c r="O21" s="355" t="s">
        <v>35</v>
      </c>
      <c r="P21" s="585">
        <v>44364</v>
      </c>
      <c r="Q21" s="490">
        <v>20122</v>
      </c>
      <c r="R21" s="491">
        <v>44347</v>
      </c>
      <c r="S21" s="483"/>
      <c r="T21" s="42"/>
      <c r="U21" s="43" t="s">
        <v>490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0">
        <f t="shared" si="2"/>
        <v>0</v>
      </c>
      <c r="F22" s="275">
        <v>0</v>
      </c>
      <c r="G22" s="276">
        <v>44339</v>
      </c>
      <c r="H22" s="353" t="s">
        <v>470</v>
      </c>
      <c r="I22" s="51">
        <v>3275</v>
      </c>
      <c r="J22" s="35">
        <f t="shared" si="0"/>
        <v>3275</v>
      </c>
      <c r="K22" s="581">
        <v>44</v>
      </c>
      <c r="L22" s="52"/>
      <c r="M22" s="52"/>
      <c r="N22" s="57">
        <f t="shared" si="1"/>
        <v>144100</v>
      </c>
      <c r="O22" s="355" t="s">
        <v>35</v>
      </c>
      <c r="P22" s="585">
        <v>44365</v>
      </c>
      <c r="Q22" s="490">
        <v>3018</v>
      </c>
      <c r="R22" s="491">
        <v>44347</v>
      </c>
      <c r="S22" s="483"/>
      <c r="T22" s="42"/>
      <c r="U22" s="43" t="s">
        <v>490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0">
        <f t="shared" si="2"/>
        <v>1056520</v>
      </c>
      <c r="F23" s="275">
        <v>17320</v>
      </c>
      <c r="G23" s="276">
        <v>44341</v>
      </c>
      <c r="H23" s="353" t="s">
        <v>471</v>
      </c>
      <c r="I23" s="51">
        <v>21960</v>
      </c>
      <c r="J23" s="35">
        <v>0</v>
      </c>
      <c r="K23" s="581">
        <v>44</v>
      </c>
      <c r="L23" s="52"/>
      <c r="M23" s="52"/>
      <c r="N23" s="62">
        <f t="shared" si="1"/>
        <v>966240</v>
      </c>
      <c r="O23" s="359" t="s">
        <v>459</v>
      </c>
      <c r="P23" s="585">
        <v>44368</v>
      </c>
      <c r="Q23" s="490">
        <v>20040</v>
      </c>
      <c r="R23" s="491">
        <v>44347</v>
      </c>
      <c r="S23" s="484"/>
      <c r="T23" s="65"/>
      <c r="U23" s="43" t="s">
        <v>490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0">
        <f t="shared" si="2"/>
        <v>1085800</v>
      </c>
      <c r="F24" s="275">
        <v>17800</v>
      </c>
      <c r="G24" s="276">
        <v>44343</v>
      </c>
      <c r="H24" s="353" t="s">
        <v>472</v>
      </c>
      <c r="I24" s="51">
        <v>22840</v>
      </c>
      <c r="J24" s="35">
        <f t="shared" ref="J24:J89" si="3">I24-F24</f>
        <v>5040</v>
      </c>
      <c r="K24" s="581">
        <v>44</v>
      </c>
      <c r="L24" s="52"/>
      <c r="M24" s="52"/>
      <c r="N24" s="57">
        <f t="shared" si="1"/>
        <v>1004960</v>
      </c>
      <c r="O24" s="355" t="s">
        <v>35</v>
      </c>
      <c r="P24" s="585">
        <v>44369</v>
      </c>
      <c r="Q24" s="490">
        <v>20140</v>
      </c>
      <c r="R24" s="491">
        <v>44347</v>
      </c>
      <c r="S24" s="483"/>
      <c r="T24" s="42"/>
      <c r="U24" s="43" t="s">
        <v>490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0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1">
        <v>59</v>
      </c>
      <c r="L25" s="52"/>
      <c r="M25" s="52"/>
      <c r="N25" s="57">
        <f t="shared" si="1"/>
        <v>1350610.3</v>
      </c>
      <c r="O25" s="355" t="s">
        <v>294</v>
      </c>
      <c r="P25" s="585">
        <v>44354</v>
      </c>
      <c r="Q25" s="490">
        <v>0</v>
      </c>
      <c r="R25" s="491" t="s">
        <v>59</v>
      </c>
      <c r="S25" s="483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0">
        <f t="shared" si="2"/>
        <v>1008940</v>
      </c>
      <c r="F26" s="275">
        <v>16540</v>
      </c>
      <c r="G26" s="276">
        <v>44346</v>
      </c>
      <c r="H26" s="353" t="s">
        <v>477</v>
      </c>
      <c r="I26" s="51">
        <v>21300</v>
      </c>
      <c r="J26" s="35">
        <f t="shared" si="3"/>
        <v>4760</v>
      </c>
      <c r="K26" s="581">
        <v>44</v>
      </c>
      <c r="L26" s="52"/>
      <c r="M26" s="52"/>
      <c r="N26" s="57">
        <f t="shared" si="1"/>
        <v>937200</v>
      </c>
      <c r="O26" s="355" t="s">
        <v>206</v>
      </c>
      <c r="P26" s="585">
        <v>44371</v>
      </c>
      <c r="Q26" s="648">
        <v>20140</v>
      </c>
      <c r="R26" s="649">
        <v>44351</v>
      </c>
      <c r="S26" s="485"/>
      <c r="T26" s="67"/>
      <c r="U26" s="43" t="s">
        <v>490</v>
      </c>
      <c r="V26" s="44">
        <v>6032</v>
      </c>
      <c r="W26" s="588"/>
      <c r="X26" s="361">
        <v>0</v>
      </c>
    </row>
    <row r="27" spans="1:24" ht="17.25" x14ac:dyDescent="0.3">
      <c r="A27" s="281"/>
      <c r="B27" s="273"/>
      <c r="C27" s="274"/>
      <c r="D27" s="93"/>
      <c r="E27" s="560">
        <f t="shared" si="2"/>
        <v>0</v>
      </c>
      <c r="F27" s="275"/>
      <c r="G27" s="276"/>
      <c r="H27" s="50"/>
      <c r="I27" s="51"/>
      <c r="J27" s="35">
        <f t="shared" si="3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0">
        <f t="shared" si="2"/>
        <v>0</v>
      </c>
      <c r="F28" s="275"/>
      <c r="G28" s="276"/>
      <c r="H28" s="50"/>
      <c r="I28" s="51"/>
      <c r="J28" s="35">
        <f t="shared" si="3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0">
        <f t="shared" si="2"/>
        <v>0</v>
      </c>
      <c r="F29" s="275"/>
      <c r="G29" s="276"/>
      <c r="H29" s="50"/>
      <c r="I29" s="51"/>
      <c r="J29" s="35">
        <f t="shared" si="3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0">
        <f t="shared" si="2"/>
        <v>0</v>
      </c>
      <c r="F30" s="275"/>
      <c r="G30" s="276"/>
      <c r="H30" s="50"/>
      <c r="I30" s="51"/>
      <c r="J30" s="35">
        <f t="shared" si="3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8.75" x14ac:dyDescent="0.3">
      <c r="A31" s="673"/>
      <c r="B31" s="283"/>
      <c r="C31" s="274"/>
      <c r="D31" s="93"/>
      <c r="E31" s="560">
        <f t="shared" si="2"/>
        <v>0</v>
      </c>
      <c r="F31" s="275"/>
      <c r="G31" s="276"/>
      <c r="H31" s="50"/>
      <c r="I31" s="51"/>
      <c r="J31" s="35">
        <f t="shared" si="3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2"/>
        <v>0</v>
      </c>
      <c r="F32" s="275"/>
      <c r="G32" s="276"/>
      <c r="H32" s="50"/>
      <c r="I32" s="51"/>
      <c r="J32" s="35">
        <f t="shared" si="3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2"/>
        <v>0</v>
      </c>
      <c r="F33" s="275"/>
      <c r="G33" s="276"/>
      <c r="H33" s="50"/>
      <c r="I33" s="51"/>
      <c r="J33" s="35">
        <f t="shared" si="3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39" t="s">
        <v>392</v>
      </c>
      <c r="D53" s="330"/>
      <c r="E53" s="47"/>
      <c r="F53" s="51">
        <v>1065.4000000000001</v>
      </c>
      <c r="G53" s="87">
        <v>44319</v>
      </c>
      <c r="H53" s="633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35" t="s">
        <v>224</v>
      </c>
      <c r="P53" s="636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6" t="s">
        <v>55</v>
      </c>
      <c r="B54" s="328" t="s">
        <v>56</v>
      </c>
      <c r="C54" s="640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2" t="s">
        <v>391</v>
      </c>
      <c r="P54" s="593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7" t="s">
        <v>55</v>
      </c>
      <c r="B55" s="328" t="s">
        <v>56</v>
      </c>
      <c r="C55" s="653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4" t="s">
        <v>35</v>
      </c>
      <c r="P55" s="655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38" t="s">
        <v>442</v>
      </c>
      <c r="D56" s="69"/>
      <c r="E56" s="47"/>
      <c r="F56" s="51">
        <v>1157</v>
      </c>
      <c r="G56" s="87">
        <v>44333</v>
      </c>
      <c r="H56" s="569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37" t="s">
        <v>224</v>
      </c>
      <c r="P56" s="632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6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7"/>
      <c r="P57" s="568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2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4"/>
      <c r="P58" s="565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57">
        <f t="shared" si="1"/>
        <v>0</v>
      </c>
      <c r="O59" s="949" t="s">
        <v>35</v>
      </c>
      <c r="P59" s="951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56" t="s">
        <v>443</v>
      </c>
      <c r="D60" s="293"/>
      <c r="E60" s="93"/>
      <c r="F60" s="51">
        <v>1732</v>
      </c>
      <c r="G60" s="87">
        <v>44340</v>
      </c>
      <c r="H60" s="634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57">
        <f t="shared" si="1"/>
        <v>132498</v>
      </c>
      <c r="O60" s="950"/>
      <c r="P60" s="952"/>
      <c r="Q60" s="94"/>
      <c r="R60" s="40"/>
      <c r="S60" s="41"/>
      <c r="T60" s="42"/>
      <c r="U60" s="43"/>
      <c r="V60" s="44"/>
    </row>
    <row r="61" spans="1:24" ht="18.75" customHeight="1" x14ac:dyDescent="0.3">
      <c r="A61" s="962" t="s">
        <v>55</v>
      </c>
      <c r="B61" s="328" t="s">
        <v>56</v>
      </c>
      <c r="C61" s="884" t="s">
        <v>456</v>
      </c>
      <c r="D61" s="293"/>
      <c r="E61" s="93"/>
      <c r="F61" s="51">
        <v>1021.2</v>
      </c>
      <c r="G61" s="49">
        <v>44347</v>
      </c>
      <c r="H61" s="963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964" t="s">
        <v>35</v>
      </c>
      <c r="P61" s="965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940"/>
      <c r="B62" s="328" t="s">
        <v>397</v>
      </c>
      <c r="C62" s="885"/>
      <c r="D62" s="293"/>
      <c r="E62" s="93"/>
      <c r="F62" s="51">
        <v>97.9</v>
      </c>
      <c r="G62" s="49">
        <v>44347</v>
      </c>
      <c r="H62" s="859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861"/>
      <c r="P62" s="863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869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871"/>
      <c r="P63" s="873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912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917"/>
      <c r="P64" s="918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3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0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4"/>
      <c r="B67" s="286"/>
      <c r="C67" s="595"/>
      <c r="D67" s="596"/>
      <c r="E67" s="97"/>
      <c r="F67" s="320"/>
      <c r="G67" s="276"/>
      <c r="H67" s="597"/>
      <c r="I67" s="320"/>
      <c r="J67" s="35">
        <f t="shared" si="3"/>
        <v>0</v>
      </c>
      <c r="K67" s="581"/>
      <c r="L67" s="323"/>
      <c r="M67" s="323"/>
      <c r="N67" s="38">
        <f t="shared" si="1"/>
        <v>0</v>
      </c>
      <c r="O67" s="590"/>
      <c r="P67" s="591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953" t="s">
        <v>24</v>
      </c>
      <c r="B68" s="599" t="s">
        <v>401</v>
      </c>
      <c r="C68" s="956" t="s">
        <v>402</v>
      </c>
      <c r="D68" s="600"/>
      <c r="E68" s="97"/>
      <c r="F68" s="320">
        <f>115+102.2+84.9+48</f>
        <v>350.1</v>
      </c>
      <c r="G68" s="321">
        <v>44319</v>
      </c>
      <c r="H68" s="880">
        <v>32862</v>
      </c>
      <c r="I68" s="275">
        <v>350.1</v>
      </c>
      <c r="J68" s="35">
        <f t="shared" si="3"/>
        <v>0</v>
      </c>
      <c r="K68" s="581">
        <v>70</v>
      </c>
      <c r="L68" s="323"/>
      <c r="M68" s="323"/>
      <c r="N68" s="38">
        <f t="shared" si="1"/>
        <v>24507</v>
      </c>
      <c r="O68" s="892" t="s">
        <v>224</v>
      </c>
      <c r="P68" s="894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954"/>
      <c r="B69" s="599" t="s">
        <v>399</v>
      </c>
      <c r="C69" s="957"/>
      <c r="D69" s="600"/>
      <c r="E69" s="97"/>
      <c r="F69" s="320">
        <f>86.8+94.2+29.3</f>
        <v>210.3</v>
      </c>
      <c r="G69" s="321">
        <v>44319</v>
      </c>
      <c r="H69" s="959"/>
      <c r="I69" s="275">
        <v>210.3</v>
      </c>
      <c r="J69" s="35">
        <f t="shared" si="3"/>
        <v>0</v>
      </c>
      <c r="K69" s="581">
        <v>35</v>
      </c>
      <c r="L69" s="323"/>
      <c r="M69" s="323"/>
      <c r="N69" s="38">
        <f t="shared" si="1"/>
        <v>7360.5</v>
      </c>
      <c r="O69" s="960"/>
      <c r="P69" s="961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955"/>
      <c r="B70" s="599" t="s">
        <v>403</v>
      </c>
      <c r="C70" s="958"/>
      <c r="D70" s="600"/>
      <c r="E70" s="97"/>
      <c r="F70" s="320">
        <v>23.4</v>
      </c>
      <c r="G70" s="321">
        <v>44319</v>
      </c>
      <c r="H70" s="881"/>
      <c r="I70" s="275">
        <v>23.4</v>
      </c>
      <c r="J70" s="35">
        <f t="shared" si="3"/>
        <v>0</v>
      </c>
      <c r="K70" s="581">
        <v>39</v>
      </c>
      <c r="L70" s="323"/>
      <c r="M70" s="323"/>
      <c r="N70" s="38">
        <f t="shared" si="1"/>
        <v>912.59999999999991</v>
      </c>
      <c r="O70" s="893"/>
      <c r="P70" s="895"/>
      <c r="Q70" s="94"/>
      <c r="R70" s="324"/>
      <c r="S70" s="41"/>
      <c r="T70" s="42"/>
      <c r="U70" s="325"/>
      <c r="V70" s="326"/>
    </row>
    <row r="71" spans="1:22" ht="16.5" customHeight="1" x14ac:dyDescent="0.3">
      <c r="A71" s="598" t="s">
        <v>24</v>
      </c>
      <c r="B71" s="61" t="s">
        <v>399</v>
      </c>
      <c r="C71" s="601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2" t="s">
        <v>35</v>
      </c>
      <c r="P71" s="603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8" t="s">
        <v>64</v>
      </c>
      <c r="B72" s="61" t="s">
        <v>431</v>
      </c>
      <c r="C72" s="601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1" t="s">
        <v>35</v>
      </c>
      <c r="P72" s="642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1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1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438</v>
      </c>
      <c r="C75" s="100" t="s">
        <v>439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440</v>
      </c>
      <c r="B78" s="61" t="s">
        <v>441</v>
      </c>
      <c r="C78" s="92" t="s">
        <v>442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2" t="s">
        <v>224</v>
      </c>
      <c r="P78" s="651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1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67" t="s">
        <v>35</v>
      </c>
      <c r="P81" s="668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970" t="s">
        <v>24</v>
      </c>
      <c r="B82" s="659" t="s">
        <v>478</v>
      </c>
      <c r="C82" s="902" t="s">
        <v>479</v>
      </c>
      <c r="D82" s="438"/>
      <c r="E82" s="97"/>
      <c r="F82" s="418">
        <v>2525.1999999999998</v>
      </c>
      <c r="G82" s="913">
        <v>44341</v>
      </c>
      <c r="H82" s="923" t="s">
        <v>480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949" t="s">
        <v>206</v>
      </c>
      <c r="P82" s="967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971"/>
      <c r="B83" s="659" t="s">
        <v>438</v>
      </c>
      <c r="C83" s="973"/>
      <c r="D83" s="438"/>
      <c r="E83" s="97"/>
      <c r="F83" s="418">
        <v>4048</v>
      </c>
      <c r="G83" s="975"/>
      <c r="H83" s="974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966"/>
      <c r="P83" s="968"/>
      <c r="Q83" s="94"/>
      <c r="R83" s="40"/>
      <c r="S83" s="41"/>
      <c r="T83" s="42"/>
      <c r="U83" s="43"/>
      <c r="V83" s="44"/>
    </row>
    <row r="84" spans="1:22" ht="17.25" x14ac:dyDescent="0.3">
      <c r="A84" s="971"/>
      <c r="B84" s="659" t="s">
        <v>481</v>
      </c>
      <c r="C84" s="973"/>
      <c r="D84" s="438"/>
      <c r="E84" s="97"/>
      <c r="F84" s="418">
        <v>2185.8000000000002</v>
      </c>
      <c r="G84" s="975"/>
      <c r="H84" s="974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966"/>
      <c r="P84" s="968"/>
      <c r="Q84" s="94"/>
      <c r="R84" s="40"/>
      <c r="S84" s="41"/>
      <c r="T84" s="42"/>
      <c r="U84" s="43"/>
      <c r="V84" s="44"/>
    </row>
    <row r="85" spans="1:22" ht="17.25" x14ac:dyDescent="0.3">
      <c r="A85" s="971"/>
      <c r="B85" s="659" t="s">
        <v>482</v>
      </c>
      <c r="C85" s="973"/>
      <c r="D85" s="438"/>
      <c r="E85" s="97"/>
      <c r="F85" s="418">
        <v>413</v>
      </c>
      <c r="G85" s="975"/>
      <c r="H85" s="974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966"/>
      <c r="P85" s="968"/>
      <c r="Q85" s="94"/>
      <c r="R85" s="40"/>
      <c r="S85" s="41"/>
      <c r="T85" s="42"/>
      <c r="U85" s="43"/>
      <c r="V85" s="44"/>
    </row>
    <row r="86" spans="1:22" ht="17.25" x14ac:dyDescent="0.3">
      <c r="A86" s="971"/>
      <c r="B86" s="659" t="s">
        <v>58</v>
      </c>
      <c r="C86" s="973"/>
      <c r="D86" s="438"/>
      <c r="E86" s="97"/>
      <c r="F86" s="418">
        <v>518</v>
      </c>
      <c r="G86" s="975"/>
      <c r="H86" s="974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966"/>
      <c r="P86" s="968"/>
      <c r="Q86" s="94"/>
      <c r="R86" s="40"/>
      <c r="S86" s="41"/>
      <c r="T86" s="42"/>
      <c r="U86" s="43"/>
      <c r="V86" s="44"/>
    </row>
    <row r="87" spans="1:22" ht="17.25" x14ac:dyDescent="0.3">
      <c r="A87" s="971"/>
      <c r="B87" s="659" t="s">
        <v>483</v>
      </c>
      <c r="C87" s="973"/>
      <c r="D87" s="438"/>
      <c r="E87" s="97"/>
      <c r="F87" s="418">
        <v>1848.4</v>
      </c>
      <c r="G87" s="975"/>
      <c r="H87" s="974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966"/>
      <c r="P87" s="968"/>
      <c r="Q87" s="94"/>
      <c r="R87" s="40"/>
      <c r="S87" s="41"/>
      <c r="T87" s="42"/>
      <c r="U87" s="43"/>
      <c r="V87" s="44"/>
    </row>
    <row r="88" spans="1:22" ht="17.25" x14ac:dyDescent="0.3">
      <c r="A88" s="971"/>
      <c r="B88" s="659" t="s">
        <v>484</v>
      </c>
      <c r="C88" s="973"/>
      <c r="D88" s="438"/>
      <c r="E88" s="97"/>
      <c r="F88" s="418">
        <v>744</v>
      </c>
      <c r="G88" s="975"/>
      <c r="H88" s="974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966"/>
      <c r="P88" s="968"/>
      <c r="Q88" s="94"/>
      <c r="R88" s="40"/>
      <c r="S88" s="41"/>
      <c r="T88" s="42"/>
      <c r="U88" s="43"/>
      <c r="V88" s="44"/>
    </row>
    <row r="89" spans="1:22" ht="18" thickBot="1" x14ac:dyDescent="0.35">
      <c r="A89" s="972"/>
      <c r="B89" s="659" t="s">
        <v>485</v>
      </c>
      <c r="C89" s="903"/>
      <c r="D89" s="438"/>
      <c r="E89" s="97"/>
      <c r="F89" s="418">
        <v>1469</v>
      </c>
      <c r="G89" s="914"/>
      <c r="H89" s="924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950"/>
      <c r="P89" s="969"/>
      <c r="Q89" s="94"/>
      <c r="R89" s="40"/>
      <c r="S89" s="41"/>
      <c r="T89" s="42"/>
      <c r="U89" s="43"/>
      <c r="V89" s="44"/>
    </row>
    <row r="90" spans="1:22" ht="17.25" x14ac:dyDescent="0.3">
      <c r="A90" s="676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2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69" t="s">
        <v>224</v>
      </c>
      <c r="P90" s="670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486</v>
      </c>
      <c r="C91" s="96" t="s">
        <v>487</v>
      </c>
      <c r="D91" s="96"/>
      <c r="E91" s="97"/>
      <c r="F91" s="51">
        <f>969.5-32.8</f>
        <v>936.7</v>
      </c>
      <c r="G91" s="49">
        <v>44347</v>
      </c>
      <c r="H91" s="50" t="s">
        <v>488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864" t="s">
        <v>19</v>
      </c>
      <c r="G253" s="864"/>
      <c r="H253" s="865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ref="A53:P56">
    <sortCondition ref="G53:G56"/>
  </sortState>
  <mergeCells count="24">
    <mergeCell ref="O82:O89"/>
    <mergeCell ref="P82:P89"/>
    <mergeCell ref="F253:H253"/>
    <mergeCell ref="A1:J2"/>
    <mergeCell ref="A82:A89"/>
    <mergeCell ref="C82:C89"/>
    <mergeCell ref="H82:H89"/>
    <mergeCell ref="G82:G89"/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A1:X278"/>
  <sheetViews>
    <sheetView workbookViewId="0">
      <pane xSplit="7" ySplit="3" topLeftCell="R4" activePane="bottomRight" state="frozen"/>
      <selection pane="topRight" activeCell="H1" sqref="H1"/>
      <selection pane="bottomLeft" activeCell="A4" sqref="A4"/>
      <selection pane="bottomRight" activeCell="R11" sqref="R1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2" width="8.140625" style="9" customWidth="1"/>
    <col min="13" max="13" width="15.28515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7" t="s">
        <v>426</v>
      </c>
      <c r="B1" s="877"/>
      <c r="C1" s="877"/>
      <c r="D1" s="877"/>
      <c r="E1" s="877"/>
      <c r="F1" s="877"/>
      <c r="G1" s="877"/>
      <c r="H1" s="877"/>
      <c r="I1" s="877"/>
      <c r="J1" s="8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5" t="s">
        <v>99</v>
      </c>
      <c r="X1" s="876"/>
    </row>
    <row r="2" spans="1:24" thickBot="1" x14ac:dyDescent="0.3">
      <c r="A2" s="877"/>
      <c r="B2" s="877"/>
      <c r="C2" s="877"/>
      <c r="D2" s="877"/>
      <c r="E2" s="877"/>
      <c r="F2" s="877"/>
      <c r="G2" s="877"/>
      <c r="H2" s="877"/>
      <c r="I2" s="877"/>
      <c r="J2" s="8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8">
        <v>61</v>
      </c>
      <c r="E4" s="559">
        <f>F4*D4</f>
        <v>993080</v>
      </c>
      <c r="F4" s="270">
        <v>16280</v>
      </c>
      <c r="G4" s="271">
        <v>44348</v>
      </c>
      <c r="H4" s="606" t="s">
        <v>474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0" t="s">
        <v>224</v>
      </c>
      <c r="P4" s="482">
        <v>44377</v>
      </c>
      <c r="Q4" s="643">
        <v>20140</v>
      </c>
      <c r="R4" s="644">
        <v>44351</v>
      </c>
      <c r="S4" s="483" t="s">
        <v>531</v>
      </c>
      <c r="T4" s="42">
        <v>6032</v>
      </c>
      <c r="U4" s="43"/>
      <c r="V4" s="44"/>
      <c r="W4" s="378" t="s">
        <v>515</v>
      </c>
      <c r="X4" s="379">
        <v>3960</v>
      </c>
    </row>
    <row r="5" spans="1:24" ht="31.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353" t="s">
        <v>514</v>
      </c>
      <c r="I5" s="51">
        <f>21620-108.1</f>
        <v>21511.9</v>
      </c>
      <c r="J5" s="35">
        <f t="shared" si="0"/>
        <v>4821.9000000000015</v>
      </c>
      <c r="K5" s="322">
        <v>44</v>
      </c>
      <c r="L5" s="52"/>
      <c r="M5" s="52"/>
      <c r="N5" s="38">
        <f t="shared" si="1"/>
        <v>946523.60000000009</v>
      </c>
      <c r="O5" s="355" t="s">
        <v>224</v>
      </c>
      <c r="P5" s="585">
        <v>44379</v>
      </c>
      <c r="Q5" s="645">
        <v>20140</v>
      </c>
      <c r="R5" s="646">
        <v>44351</v>
      </c>
      <c r="S5" s="483" t="s">
        <v>531</v>
      </c>
      <c r="T5" s="42">
        <v>6032</v>
      </c>
      <c r="U5" s="43"/>
      <c r="V5" s="44"/>
      <c r="W5" s="378" t="s">
        <v>515</v>
      </c>
      <c r="X5" s="379">
        <v>3960</v>
      </c>
    </row>
    <row r="6" spans="1:24" ht="17.25" x14ac:dyDescent="0.3">
      <c r="A6" s="689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353">
        <v>33322</v>
      </c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355" t="s">
        <v>535</v>
      </c>
      <c r="P6" s="585">
        <v>44389</v>
      </c>
      <c r="Q6" s="645"/>
      <c r="R6" s="646"/>
      <c r="S6" s="483" t="s">
        <v>531</v>
      </c>
      <c r="T6" s="42">
        <v>6032</v>
      </c>
      <c r="U6" s="43"/>
      <c r="V6" s="44"/>
      <c r="W6" s="43" t="s">
        <v>59</v>
      </c>
      <c r="X6" s="361">
        <v>0</v>
      </c>
    </row>
    <row r="7" spans="1:24" ht="31.5" x14ac:dyDescent="0.3">
      <c r="A7" s="272" t="s">
        <v>299</v>
      </c>
      <c r="B7" s="273" t="s">
        <v>30</v>
      </c>
      <c r="C7" s="274" t="s">
        <v>461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353" t="s">
        <v>532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355" t="s">
        <v>533</v>
      </c>
      <c r="P7" s="585">
        <v>44382</v>
      </c>
      <c r="Q7" s="645">
        <v>25140</v>
      </c>
      <c r="R7" s="646">
        <v>44358</v>
      </c>
      <c r="S7" s="483" t="s">
        <v>531</v>
      </c>
      <c r="T7" s="42">
        <v>6032</v>
      </c>
      <c r="U7" s="43"/>
      <c r="V7" s="44"/>
      <c r="W7" s="43" t="s">
        <v>515</v>
      </c>
      <c r="X7" s="361">
        <v>3960</v>
      </c>
    </row>
    <row r="8" spans="1:24" ht="31.5" x14ac:dyDescent="0.3">
      <c r="A8" s="272" t="s">
        <v>45</v>
      </c>
      <c r="B8" s="273" t="s">
        <v>28</v>
      </c>
      <c r="C8" s="274" t="s">
        <v>461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473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0" t="s">
        <v>224</v>
      </c>
      <c r="P8" s="482">
        <v>44377</v>
      </c>
      <c r="Q8" s="645">
        <v>0</v>
      </c>
      <c r="R8" s="646">
        <v>44358</v>
      </c>
      <c r="S8" s="483" t="s">
        <v>531</v>
      </c>
      <c r="T8" s="42">
        <v>0</v>
      </c>
      <c r="U8" s="43"/>
      <c r="V8" s="44"/>
      <c r="W8" s="43" t="s">
        <v>515</v>
      </c>
      <c r="X8" s="361">
        <v>0</v>
      </c>
    </row>
    <row r="9" spans="1:24" ht="17.25" x14ac:dyDescent="0.3">
      <c r="A9" s="277" t="s">
        <v>429</v>
      </c>
      <c r="B9" s="273" t="s">
        <v>30</v>
      </c>
      <c r="C9" s="274" t="s">
        <v>462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353" t="s">
        <v>516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355" t="s">
        <v>224</v>
      </c>
      <c r="P9" s="585">
        <v>44384</v>
      </c>
      <c r="Q9" s="645">
        <v>25140</v>
      </c>
      <c r="R9" s="646">
        <v>44358</v>
      </c>
      <c r="S9" s="483" t="s">
        <v>531</v>
      </c>
      <c r="T9" s="42">
        <v>6032</v>
      </c>
      <c r="U9" s="43"/>
      <c r="V9" s="44"/>
      <c r="W9" s="43" t="s">
        <v>515</v>
      </c>
      <c r="X9" s="361">
        <v>3960</v>
      </c>
    </row>
    <row r="10" spans="1:24" ht="17.25" x14ac:dyDescent="0.3">
      <c r="A10" s="277" t="s">
        <v>68</v>
      </c>
      <c r="B10" s="273" t="s">
        <v>28</v>
      </c>
      <c r="C10" s="274" t="s">
        <v>462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353" t="s">
        <v>534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355" t="s">
        <v>206</v>
      </c>
      <c r="P10" s="585">
        <v>44382</v>
      </c>
      <c r="Q10" s="645">
        <v>0</v>
      </c>
      <c r="R10" s="646">
        <v>44358</v>
      </c>
      <c r="S10" s="483" t="s">
        <v>531</v>
      </c>
      <c r="T10" s="42">
        <v>0</v>
      </c>
      <c r="U10" s="43"/>
      <c r="V10" s="44"/>
      <c r="W10" s="43" t="s">
        <v>515</v>
      </c>
      <c r="X10" s="361">
        <v>0</v>
      </c>
    </row>
    <row r="11" spans="1:24" ht="30" x14ac:dyDescent="0.3">
      <c r="A11" s="278" t="s">
        <v>24</v>
      </c>
      <c r="B11" s="273" t="s">
        <v>30</v>
      </c>
      <c r="C11" s="274" t="s">
        <v>463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353">
        <v>33409</v>
      </c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355" t="s">
        <v>35</v>
      </c>
      <c r="P11" s="698" t="s">
        <v>557</v>
      </c>
      <c r="Q11" s="645"/>
      <c r="R11" s="646"/>
      <c r="S11" s="483" t="s">
        <v>59</v>
      </c>
      <c r="T11" s="42">
        <v>0</v>
      </c>
      <c r="U11" s="43"/>
      <c r="V11" s="44"/>
      <c r="W11" s="43" t="s">
        <v>59</v>
      </c>
      <c r="X11" s="361">
        <v>0</v>
      </c>
    </row>
    <row r="12" spans="1:24" ht="34.5" x14ac:dyDescent="0.3">
      <c r="A12" s="278" t="s">
        <v>447</v>
      </c>
      <c r="B12" s="273" t="s">
        <v>47</v>
      </c>
      <c r="C12" s="274" t="s">
        <v>464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0" t="s">
        <v>224</v>
      </c>
      <c r="P12" s="482">
        <v>44368</v>
      </c>
      <c r="Q12" s="645"/>
      <c r="R12" s="646"/>
      <c r="S12" s="483" t="s">
        <v>59</v>
      </c>
      <c r="T12" s="42">
        <v>0</v>
      </c>
      <c r="U12" s="43"/>
      <c r="V12" s="44"/>
      <c r="W12" s="43" t="s">
        <v>59</v>
      </c>
      <c r="X12" s="361">
        <v>0</v>
      </c>
    </row>
    <row r="13" spans="1:24" ht="17.25" x14ac:dyDescent="0.3">
      <c r="A13" s="277" t="s">
        <v>299</v>
      </c>
      <c r="B13" s="273" t="s">
        <v>30</v>
      </c>
      <c r="C13" s="274" t="s">
        <v>492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517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355" t="s">
        <v>224</v>
      </c>
      <c r="P13" s="585">
        <v>44385</v>
      </c>
      <c r="Q13" s="645">
        <v>25140</v>
      </c>
      <c r="R13" s="646">
        <v>44365</v>
      </c>
      <c r="S13" s="483" t="s">
        <v>531</v>
      </c>
      <c r="T13" s="42">
        <v>6032</v>
      </c>
      <c r="U13" s="43"/>
      <c r="V13" s="44"/>
      <c r="W13" s="43" t="s">
        <v>515</v>
      </c>
      <c r="X13" s="361">
        <v>3960</v>
      </c>
    </row>
    <row r="14" spans="1:24" ht="31.5" x14ac:dyDescent="0.3">
      <c r="A14" s="277" t="s">
        <v>363</v>
      </c>
      <c r="B14" s="273" t="s">
        <v>124</v>
      </c>
      <c r="C14" s="274" t="s">
        <v>492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354" t="s">
        <v>539</v>
      </c>
      <c r="I14" s="51">
        <v>5340</v>
      </c>
      <c r="J14" s="35">
        <f t="shared" si="0"/>
        <v>5340</v>
      </c>
      <c r="K14" s="322">
        <v>43.5</v>
      </c>
      <c r="L14" s="696" t="s">
        <v>526</v>
      </c>
      <c r="M14" s="696">
        <v>2322.9</v>
      </c>
      <c r="N14" s="38">
        <f t="shared" si="1"/>
        <v>232290</v>
      </c>
      <c r="O14" s="705" t="s">
        <v>541</v>
      </c>
      <c r="P14" s="698" t="s">
        <v>548</v>
      </c>
      <c r="Q14" s="645">
        <v>0</v>
      </c>
      <c r="R14" s="646">
        <v>44365</v>
      </c>
      <c r="S14" s="483" t="s">
        <v>531</v>
      </c>
      <c r="T14" s="42">
        <v>0</v>
      </c>
      <c r="U14" s="43"/>
      <c r="V14" s="44"/>
      <c r="W14" s="43" t="s">
        <v>515</v>
      </c>
      <c r="X14" s="361">
        <v>0</v>
      </c>
    </row>
    <row r="15" spans="1:24" ht="17.25" x14ac:dyDescent="0.3">
      <c r="A15" s="277" t="s">
        <v>299</v>
      </c>
      <c r="B15" s="273" t="s">
        <v>30</v>
      </c>
      <c r="C15" s="679" t="s">
        <v>493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91" t="s">
        <v>518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355" t="s">
        <v>224</v>
      </c>
      <c r="P15" s="585">
        <v>44390</v>
      </c>
      <c r="Q15" s="645">
        <v>25240</v>
      </c>
      <c r="R15" s="646">
        <v>44365</v>
      </c>
      <c r="S15" s="483" t="s">
        <v>531</v>
      </c>
      <c r="T15" s="42">
        <v>6032</v>
      </c>
      <c r="U15" s="43"/>
      <c r="V15" s="44"/>
      <c r="W15" s="43" t="s">
        <v>515</v>
      </c>
      <c r="X15" s="361">
        <v>3960</v>
      </c>
    </row>
    <row r="16" spans="1:24" ht="31.5" x14ac:dyDescent="0.3">
      <c r="A16" s="285" t="s">
        <v>45</v>
      </c>
      <c r="B16" s="273" t="s">
        <v>28</v>
      </c>
      <c r="C16" s="274" t="s">
        <v>493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91" t="s">
        <v>543</v>
      </c>
      <c r="I16" s="51">
        <v>5860</v>
      </c>
      <c r="J16" s="35">
        <f t="shared" si="0"/>
        <v>5860</v>
      </c>
      <c r="K16" s="581">
        <v>43.5</v>
      </c>
      <c r="L16" s="696" t="s">
        <v>526</v>
      </c>
      <c r="M16" s="696">
        <v>2549.1</v>
      </c>
      <c r="N16" s="57">
        <f t="shared" si="1"/>
        <v>254910</v>
      </c>
      <c r="O16" s="705" t="s">
        <v>541</v>
      </c>
      <c r="P16" s="698" t="s">
        <v>544</v>
      </c>
      <c r="Q16" s="645">
        <v>0</v>
      </c>
      <c r="R16" s="646">
        <v>44365</v>
      </c>
      <c r="S16" s="483" t="s">
        <v>531</v>
      </c>
      <c r="T16" s="42">
        <v>0</v>
      </c>
      <c r="U16" s="43"/>
      <c r="V16" s="44"/>
      <c r="W16" s="43" t="s">
        <v>515</v>
      </c>
      <c r="X16" s="361">
        <v>0</v>
      </c>
    </row>
    <row r="17" spans="1:24" ht="31.5" x14ac:dyDescent="0.3">
      <c r="A17" s="279" t="s">
        <v>448</v>
      </c>
      <c r="B17" s="273" t="s">
        <v>30</v>
      </c>
      <c r="C17" s="274" t="s">
        <v>494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91" t="s">
        <v>540</v>
      </c>
      <c r="I17" s="51">
        <v>21190</v>
      </c>
      <c r="J17" s="35">
        <f t="shared" si="0"/>
        <v>70</v>
      </c>
      <c r="K17" s="581">
        <v>43</v>
      </c>
      <c r="L17" s="696" t="s">
        <v>526</v>
      </c>
      <c r="M17" s="696">
        <v>9111.7000000000007</v>
      </c>
      <c r="N17" s="57">
        <f t="shared" si="1"/>
        <v>911170</v>
      </c>
      <c r="O17" s="705" t="s">
        <v>541</v>
      </c>
      <c r="P17" s="698" t="s">
        <v>542</v>
      </c>
      <c r="Q17" s="645">
        <v>25040</v>
      </c>
      <c r="R17" s="646">
        <v>44365</v>
      </c>
      <c r="S17" s="43" t="s">
        <v>579</v>
      </c>
      <c r="T17" s="44">
        <v>6032</v>
      </c>
      <c r="U17" s="43"/>
      <c r="V17" s="44"/>
      <c r="W17" s="43" t="s">
        <v>515</v>
      </c>
      <c r="X17" s="361">
        <v>3960</v>
      </c>
    </row>
    <row r="18" spans="1:24" ht="31.5" x14ac:dyDescent="0.3">
      <c r="A18" s="279" t="s">
        <v>45</v>
      </c>
      <c r="B18" s="273" t="s">
        <v>449</v>
      </c>
      <c r="C18" s="274" t="s">
        <v>494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354" t="s">
        <v>545</v>
      </c>
      <c r="I18" s="51">
        <v>5595</v>
      </c>
      <c r="J18" s="35">
        <f t="shared" si="0"/>
        <v>5595</v>
      </c>
      <c r="K18" s="581">
        <v>43</v>
      </c>
      <c r="L18" s="696" t="s">
        <v>526</v>
      </c>
      <c r="M18" s="696">
        <v>2245.46</v>
      </c>
      <c r="N18" s="57">
        <f t="shared" si="1"/>
        <v>240585</v>
      </c>
      <c r="O18" s="355" t="s">
        <v>206</v>
      </c>
      <c r="P18" s="706" t="s">
        <v>546</v>
      </c>
      <c r="Q18" s="647">
        <v>0</v>
      </c>
      <c r="R18" s="646">
        <v>44365</v>
      </c>
      <c r="S18" s="43" t="s">
        <v>579</v>
      </c>
      <c r="T18" s="44">
        <v>0</v>
      </c>
      <c r="U18" s="43"/>
      <c r="V18" s="44"/>
      <c r="W18" s="43" t="s">
        <v>515</v>
      </c>
      <c r="X18" s="361">
        <v>0</v>
      </c>
    </row>
    <row r="19" spans="1:24" ht="34.5" x14ac:dyDescent="0.3">
      <c r="A19" s="665" t="s">
        <v>447</v>
      </c>
      <c r="B19" s="273" t="s">
        <v>450</v>
      </c>
      <c r="C19" s="274" t="s">
        <v>495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1">
        <v>57</v>
      </c>
      <c r="L19" s="52"/>
      <c r="M19" s="52"/>
      <c r="N19" s="57">
        <f t="shared" si="1"/>
        <v>1206345.1500000001</v>
      </c>
      <c r="O19" s="510" t="s">
        <v>206</v>
      </c>
      <c r="P19" s="482">
        <v>44376</v>
      </c>
      <c r="Q19" s="647"/>
      <c r="R19" s="646"/>
      <c r="S19" s="43" t="s">
        <v>59</v>
      </c>
      <c r="T19" s="44">
        <v>0</v>
      </c>
      <c r="U19" s="43"/>
      <c r="V19" s="44"/>
      <c r="W19" s="43" t="s">
        <v>59</v>
      </c>
      <c r="X19" s="361">
        <v>0</v>
      </c>
    </row>
    <row r="20" spans="1:24" ht="31.5" x14ac:dyDescent="0.3">
      <c r="A20" s="279" t="s">
        <v>68</v>
      </c>
      <c r="B20" s="273" t="s">
        <v>30</v>
      </c>
      <c r="C20" s="680" t="s">
        <v>499</v>
      </c>
      <c r="D20" s="681">
        <v>60</v>
      </c>
      <c r="E20" s="681">
        <f t="shared" si="2"/>
        <v>1075800</v>
      </c>
      <c r="F20" s="275">
        <v>17930</v>
      </c>
      <c r="G20" s="276">
        <v>44367</v>
      </c>
      <c r="H20" s="353" t="s">
        <v>536</v>
      </c>
      <c r="I20" s="51">
        <v>22490</v>
      </c>
      <c r="J20" s="35">
        <f t="shared" si="0"/>
        <v>4560</v>
      </c>
      <c r="K20" s="581">
        <v>43</v>
      </c>
      <c r="L20" s="696" t="s">
        <v>526</v>
      </c>
      <c r="M20" s="697">
        <v>9670.7000000000007</v>
      </c>
      <c r="N20" s="57">
        <f>K20*I20</f>
        <v>967070</v>
      </c>
      <c r="O20" s="705" t="s">
        <v>537</v>
      </c>
      <c r="P20" s="698" t="s">
        <v>538</v>
      </c>
      <c r="Q20" s="647">
        <v>20140</v>
      </c>
      <c r="R20" s="646">
        <v>44375</v>
      </c>
      <c r="S20" s="43" t="s">
        <v>579</v>
      </c>
      <c r="T20" s="44">
        <v>6032</v>
      </c>
      <c r="U20" s="43"/>
      <c r="V20" s="44"/>
      <c r="W20" s="43" t="s">
        <v>515</v>
      </c>
      <c r="X20" s="361">
        <v>3960</v>
      </c>
    </row>
    <row r="21" spans="1:24" ht="31.5" x14ac:dyDescent="0.3">
      <c r="A21" s="280" t="s">
        <v>68</v>
      </c>
      <c r="B21" s="273" t="s">
        <v>30</v>
      </c>
      <c r="C21" s="274" t="s">
        <v>496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353" t="s">
        <v>527</v>
      </c>
      <c r="I21" s="51">
        <v>22020</v>
      </c>
      <c r="J21" s="35">
        <f t="shared" si="0"/>
        <v>4930</v>
      </c>
      <c r="K21" s="581">
        <v>42.5</v>
      </c>
      <c r="L21" s="696" t="s">
        <v>526</v>
      </c>
      <c r="M21" s="697">
        <v>8734.6</v>
      </c>
      <c r="N21" s="57">
        <f>K21*I21</f>
        <v>935850</v>
      </c>
      <c r="O21" s="355" t="s">
        <v>224</v>
      </c>
      <c r="P21" s="706" t="s">
        <v>547</v>
      </c>
      <c r="Q21" s="647">
        <v>20140</v>
      </c>
      <c r="R21" s="646">
        <v>44375</v>
      </c>
      <c r="S21" s="43" t="s">
        <v>579</v>
      </c>
      <c r="T21" s="44">
        <v>6032</v>
      </c>
      <c r="U21" s="43"/>
      <c r="V21" s="44"/>
      <c r="W21" s="703" t="s">
        <v>515</v>
      </c>
      <c r="X21" s="704">
        <v>3960</v>
      </c>
    </row>
    <row r="22" spans="1:24" ht="47.25" x14ac:dyDescent="0.3">
      <c r="A22" s="281" t="s">
        <v>37</v>
      </c>
      <c r="B22" s="273" t="s">
        <v>465</v>
      </c>
      <c r="C22" s="274" t="s">
        <v>497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353" t="s">
        <v>556</v>
      </c>
      <c r="I22" s="51">
        <v>21710</v>
      </c>
      <c r="J22" s="35">
        <f t="shared" si="0"/>
        <v>4270</v>
      </c>
      <c r="K22" s="581">
        <v>42.5</v>
      </c>
      <c r="L22" s="696" t="s">
        <v>526</v>
      </c>
      <c r="M22" s="696">
        <v>7381.4</v>
      </c>
      <c r="N22" s="57">
        <f t="shared" si="1"/>
        <v>922675</v>
      </c>
      <c r="O22" s="355" t="s">
        <v>35</v>
      </c>
      <c r="P22" s="585">
        <v>44399</v>
      </c>
      <c r="Q22" s="647">
        <v>19040</v>
      </c>
      <c r="R22" s="646">
        <v>44375</v>
      </c>
      <c r="S22" s="43" t="s">
        <v>579</v>
      </c>
      <c r="T22" s="44">
        <v>6032</v>
      </c>
      <c r="U22" s="43"/>
      <c r="V22" s="44"/>
      <c r="W22" s="43" t="s">
        <v>515</v>
      </c>
      <c r="X22" s="361">
        <v>3960</v>
      </c>
    </row>
    <row r="23" spans="1:24" ht="34.5" x14ac:dyDescent="0.3">
      <c r="A23" s="689" t="s">
        <v>447</v>
      </c>
      <c r="B23" s="273" t="s">
        <v>450</v>
      </c>
      <c r="C23" s="274" t="s">
        <v>498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353">
        <v>16401</v>
      </c>
      <c r="I23" s="51">
        <v>21112.35</v>
      </c>
      <c r="J23" s="35">
        <f t="shared" si="0"/>
        <v>72.349999999998545</v>
      </c>
      <c r="K23" s="581">
        <v>56.5</v>
      </c>
      <c r="L23" s="52"/>
      <c r="M23" s="52"/>
      <c r="N23" s="62">
        <f t="shared" si="1"/>
        <v>1192847.7749999999</v>
      </c>
      <c r="O23" s="359" t="s">
        <v>206</v>
      </c>
      <c r="P23" s="585">
        <v>44383</v>
      </c>
      <c r="Q23" s="490"/>
      <c r="R23" s="491"/>
      <c r="S23" s="43" t="s">
        <v>59</v>
      </c>
      <c r="T23" s="44">
        <v>0</v>
      </c>
      <c r="U23" s="43"/>
      <c r="V23" s="44"/>
      <c r="W23" s="43" t="s">
        <v>59</v>
      </c>
      <c r="X23" s="361">
        <v>0</v>
      </c>
    </row>
    <row r="24" spans="1:24" ht="31.5" x14ac:dyDescent="0.3">
      <c r="A24" s="281" t="s">
        <v>466</v>
      </c>
      <c r="B24" s="273" t="s">
        <v>467</v>
      </c>
      <c r="C24" s="274" t="s">
        <v>500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353" t="s">
        <v>559</v>
      </c>
      <c r="I24" s="51">
        <v>20900</v>
      </c>
      <c r="J24" s="35">
        <f t="shared" si="0"/>
        <v>-350</v>
      </c>
      <c r="K24" s="581">
        <v>42.5</v>
      </c>
      <c r="L24" s="696" t="s">
        <v>526</v>
      </c>
      <c r="M24" s="696">
        <v>5921.67</v>
      </c>
      <c r="N24" s="57">
        <f t="shared" si="1"/>
        <v>888250</v>
      </c>
      <c r="O24" s="355" t="s">
        <v>206</v>
      </c>
      <c r="P24" s="698" t="s">
        <v>563</v>
      </c>
      <c r="Q24" s="687">
        <v>25240</v>
      </c>
      <c r="R24" s="688">
        <v>44379</v>
      </c>
      <c r="S24" s="43" t="s">
        <v>579</v>
      </c>
      <c r="T24" s="44">
        <v>6032</v>
      </c>
      <c r="U24" s="43"/>
      <c r="V24" s="44"/>
      <c r="W24" s="325" t="s">
        <v>515</v>
      </c>
      <c r="X24" s="363">
        <v>3960</v>
      </c>
    </row>
    <row r="25" spans="1:24" ht="31.5" x14ac:dyDescent="0.3">
      <c r="A25" s="281" t="s">
        <v>468</v>
      </c>
      <c r="B25" s="273" t="s">
        <v>28</v>
      </c>
      <c r="C25" s="274" t="s">
        <v>500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353" t="s">
        <v>566</v>
      </c>
      <c r="I25" s="51">
        <v>5495</v>
      </c>
      <c r="J25" s="35">
        <f t="shared" si="0"/>
        <v>5495</v>
      </c>
      <c r="K25" s="581">
        <v>42.5</v>
      </c>
      <c r="L25" s="696" t="s">
        <v>526</v>
      </c>
      <c r="M25" s="696">
        <v>2335.38</v>
      </c>
      <c r="N25" s="57">
        <f t="shared" si="1"/>
        <v>233537.5</v>
      </c>
      <c r="O25" s="705" t="s">
        <v>561</v>
      </c>
      <c r="P25" s="698" t="s">
        <v>567</v>
      </c>
      <c r="Q25" s="687">
        <v>0</v>
      </c>
      <c r="R25" s="688">
        <v>44379</v>
      </c>
      <c r="S25" s="43" t="s">
        <v>579</v>
      </c>
      <c r="T25" s="44">
        <v>0</v>
      </c>
      <c r="U25" s="43"/>
      <c r="V25" s="44"/>
      <c r="W25" s="325" t="s">
        <v>515</v>
      </c>
      <c r="X25" s="363">
        <v>0</v>
      </c>
    </row>
    <row r="26" spans="1:24" ht="31.5" x14ac:dyDescent="0.3">
      <c r="A26" s="281" t="s">
        <v>37</v>
      </c>
      <c r="B26" s="273" t="s">
        <v>30</v>
      </c>
      <c r="C26" s="274" t="s">
        <v>501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353" t="s">
        <v>560</v>
      </c>
      <c r="I26" s="51">
        <v>23440</v>
      </c>
      <c r="J26" s="35">
        <f t="shared" si="0"/>
        <v>4760</v>
      </c>
      <c r="K26" s="581">
        <v>42</v>
      </c>
      <c r="L26" s="696" t="s">
        <v>526</v>
      </c>
      <c r="M26" s="696">
        <v>8532.16</v>
      </c>
      <c r="N26" s="57">
        <f t="shared" si="1"/>
        <v>984480</v>
      </c>
      <c r="O26" s="705" t="s">
        <v>561</v>
      </c>
      <c r="P26" s="698" t="s">
        <v>562</v>
      </c>
      <c r="Q26" s="687">
        <v>20140</v>
      </c>
      <c r="R26" s="688">
        <v>44379</v>
      </c>
      <c r="S26" s="43" t="s">
        <v>579</v>
      </c>
      <c r="T26" s="44">
        <v>6032</v>
      </c>
      <c r="U26" s="43"/>
      <c r="V26" s="44"/>
      <c r="W26" s="325" t="s">
        <v>515</v>
      </c>
      <c r="X26" s="363">
        <v>3960</v>
      </c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482"/>
      <c r="Q27" s="492"/>
      <c r="R27" s="493"/>
      <c r="S27" s="485"/>
      <c r="T27" s="67"/>
      <c r="U27" s="43"/>
      <c r="V27" s="44"/>
      <c r="W27" s="325"/>
      <c r="X27" s="363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482"/>
      <c r="Q28" s="492"/>
      <c r="R28" s="493"/>
      <c r="S28" s="485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482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482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482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482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482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1"/>
      <c r="R52" s="82"/>
      <c r="S52" s="83"/>
      <c r="T52" s="83"/>
      <c r="U52" s="84"/>
      <c r="V52" s="44"/>
    </row>
    <row r="53" spans="1:24" s="327" customFormat="1" ht="48" thickBot="1" x14ac:dyDescent="0.35">
      <c r="A53" s="516" t="s">
        <v>55</v>
      </c>
      <c r="B53" s="328" t="s">
        <v>56</v>
      </c>
      <c r="C53" s="586" t="s">
        <v>522</v>
      </c>
      <c r="D53" s="617"/>
      <c r="E53" s="607"/>
      <c r="F53" s="320">
        <v>1499.5</v>
      </c>
      <c r="G53" s="276">
        <v>44354</v>
      </c>
      <c r="H53" s="693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8" t="s">
        <v>224</v>
      </c>
      <c r="P53" s="650">
        <v>44376</v>
      </c>
      <c r="Q53" s="508"/>
      <c r="R53" s="324"/>
      <c r="S53" s="67"/>
      <c r="T53" s="67"/>
      <c r="U53" s="325"/>
      <c r="V53" s="44"/>
      <c r="W53"/>
      <c r="X53"/>
    </row>
    <row r="54" spans="1:24" ht="27" customHeight="1" x14ac:dyDescent="0.3">
      <c r="A54" s="890" t="s">
        <v>55</v>
      </c>
      <c r="B54" s="328" t="s">
        <v>56</v>
      </c>
      <c r="C54" s="990" t="s">
        <v>521</v>
      </c>
      <c r="D54" s="608"/>
      <c r="E54" s="607"/>
      <c r="F54" s="51">
        <v>1499.2</v>
      </c>
      <c r="G54" s="87">
        <v>44361</v>
      </c>
      <c r="H54" s="995">
        <v>439</v>
      </c>
      <c r="I54" s="48">
        <v>1499.2</v>
      </c>
      <c r="J54" s="35">
        <f t="shared" si="0"/>
        <v>0</v>
      </c>
      <c r="K54" s="36">
        <v>77.5</v>
      </c>
      <c r="L54" s="52"/>
      <c r="M54" s="52"/>
      <c r="N54" s="331">
        <f t="shared" si="1"/>
        <v>116188</v>
      </c>
      <c r="O54" s="988" t="s">
        <v>224</v>
      </c>
      <c r="P54" s="989">
        <v>44382</v>
      </c>
      <c r="Q54" s="508"/>
      <c r="R54" s="40"/>
      <c r="S54" s="67"/>
      <c r="T54" s="67"/>
      <c r="U54" s="43"/>
      <c r="V54" s="85"/>
    </row>
    <row r="55" spans="1:24" ht="27" customHeight="1" thickBot="1" x14ac:dyDescent="0.35">
      <c r="A55" s="891"/>
      <c r="B55" s="328" t="s">
        <v>441</v>
      </c>
      <c r="C55" s="991"/>
      <c r="D55" s="608"/>
      <c r="E55" s="607"/>
      <c r="F55" s="51">
        <v>90</v>
      </c>
      <c r="G55" s="87">
        <v>44361</v>
      </c>
      <c r="H55" s="996"/>
      <c r="I55" s="48">
        <v>90</v>
      </c>
      <c r="J55" s="35">
        <f t="shared" si="0"/>
        <v>0</v>
      </c>
      <c r="K55" s="36">
        <v>86</v>
      </c>
      <c r="L55" s="52"/>
      <c r="M55" s="52"/>
      <c r="N55" s="331">
        <f t="shared" si="1"/>
        <v>7740</v>
      </c>
      <c r="O55" s="988"/>
      <c r="P55" s="989"/>
      <c r="Q55" s="508"/>
      <c r="R55" s="40"/>
      <c r="S55" s="67"/>
      <c r="T55" s="67"/>
      <c r="U55" s="43"/>
      <c r="V55" s="326"/>
    </row>
    <row r="56" spans="1:24" ht="23.25" customHeight="1" x14ac:dyDescent="0.3">
      <c r="A56" s="992" t="s">
        <v>55</v>
      </c>
      <c r="B56" s="328" t="s">
        <v>56</v>
      </c>
      <c r="C56" s="994" t="s">
        <v>524</v>
      </c>
      <c r="D56" s="608"/>
      <c r="E56" s="607"/>
      <c r="F56" s="51">
        <v>1318</v>
      </c>
      <c r="G56" s="87">
        <v>44368</v>
      </c>
      <c r="H56" s="923">
        <v>457</v>
      </c>
      <c r="I56" s="48">
        <v>1318</v>
      </c>
      <c r="J56" s="35">
        <f t="shared" si="0"/>
        <v>0</v>
      </c>
      <c r="K56" s="36">
        <v>77.5</v>
      </c>
      <c r="L56" s="52"/>
      <c r="M56" s="52"/>
      <c r="N56" s="38">
        <f t="shared" si="1"/>
        <v>102145</v>
      </c>
      <c r="O56" s="860" t="s">
        <v>224</v>
      </c>
      <c r="P56" s="976">
        <v>44393</v>
      </c>
      <c r="Q56" s="508"/>
      <c r="R56" s="40"/>
      <c r="S56" s="67"/>
      <c r="T56" s="67"/>
      <c r="U56" s="43"/>
      <c r="V56" s="44"/>
    </row>
    <row r="57" spans="1:24" ht="23.25" customHeight="1" thickBot="1" x14ac:dyDescent="0.35">
      <c r="A57" s="993"/>
      <c r="B57" s="328" t="s">
        <v>441</v>
      </c>
      <c r="C57" s="994"/>
      <c r="D57" s="608"/>
      <c r="E57" s="607"/>
      <c r="F57" s="51">
        <v>112.8</v>
      </c>
      <c r="G57" s="87">
        <v>44368</v>
      </c>
      <c r="H57" s="924"/>
      <c r="I57" s="48">
        <v>112.8023</v>
      </c>
      <c r="J57" s="35">
        <f t="shared" si="0"/>
        <v>2.3000000000052978E-3</v>
      </c>
      <c r="K57" s="36">
        <v>86</v>
      </c>
      <c r="L57" s="52"/>
      <c r="M57" s="52"/>
      <c r="N57" s="38">
        <f t="shared" si="1"/>
        <v>9700.997800000001</v>
      </c>
      <c r="O57" s="861"/>
      <c r="P57" s="977"/>
      <c r="Q57" s="508"/>
      <c r="R57" s="40"/>
      <c r="S57" s="67"/>
      <c r="T57" s="67"/>
      <c r="U57" s="43"/>
      <c r="V57" s="44"/>
    </row>
    <row r="58" spans="1:24" ht="26.25" customHeight="1" x14ac:dyDescent="0.3">
      <c r="A58" s="925" t="s">
        <v>55</v>
      </c>
      <c r="B58" s="328" t="s">
        <v>56</v>
      </c>
      <c r="C58" s="856" t="s">
        <v>525</v>
      </c>
      <c r="D58" s="608"/>
      <c r="E58" s="607"/>
      <c r="F58" s="51">
        <v>1272.8</v>
      </c>
      <c r="G58" s="980">
        <v>44375</v>
      </c>
      <c r="H58" s="978">
        <v>469</v>
      </c>
      <c r="I58" s="48">
        <v>1272.8</v>
      </c>
      <c r="J58" s="35">
        <f t="shared" si="0"/>
        <v>0</v>
      </c>
      <c r="K58" s="36">
        <v>77.5</v>
      </c>
      <c r="L58" s="52"/>
      <c r="M58" s="52"/>
      <c r="N58" s="38">
        <f t="shared" si="1"/>
        <v>98642</v>
      </c>
      <c r="O58" s="860" t="s">
        <v>224</v>
      </c>
      <c r="P58" s="976">
        <v>44393</v>
      </c>
      <c r="Q58" s="508"/>
      <c r="R58" s="40"/>
      <c r="S58" s="67"/>
      <c r="T58" s="67"/>
      <c r="U58" s="43"/>
      <c r="V58" s="44"/>
    </row>
    <row r="59" spans="1:24" ht="26.25" customHeight="1" thickBot="1" x14ac:dyDescent="0.35">
      <c r="A59" s="926"/>
      <c r="B59" s="292" t="s">
        <v>441</v>
      </c>
      <c r="C59" s="857"/>
      <c r="D59" s="610"/>
      <c r="E59" s="609"/>
      <c r="F59" s="51">
        <v>91.4</v>
      </c>
      <c r="G59" s="981"/>
      <c r="H59" s="979"/>
      <c r="I59" s="48">
        <v>91.4</v>
      </c>
      <c r="J59" s="35">
        <f t="shared" si="0"/>
        <v>0</v>
      </c>
      <c r="K59" s="36">
        <v>86</v>
      </c>
      <c r="L59" s="52"/>
      <c r="M59" s="52"/>
      <c r="N59" s="38">
        <f t="shared" si="1"/>
        <v>7860.4000000000005</v>
      </c>
      <c r="O59" s="861"/>
      <c r="P59" s="977"/>
      <c r="Q59" s="508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19"/>
      <c r="D60" s="610"/>
      <c r="E60" s="609"/>
      <c r="F60" s="51"/>
      <c r="G60" s="49"/>
      <c r="H60" s="694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8"/>
      <c r="P60" s="650"/>
      <c r="Q60" s="508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0"/>
      <c r="D61" s="610"/>
      <c r="E61" s="609"/>
      <c r="F61" s="51"/>
      <c r="G61" s="49"/>
      <c r="H61" s="622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8"/>
      <c r="P61" s="650"/>
      <c r="Q61" s="508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1"/>
      <c r="D62" s="610"/>
      <c r="E62" s="609"/>
      <c r="F62" s="51"/>
      <c r="G62" s="49"/>
      <c r="H62" s="622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8"/>
      <c r="P62" s="650"/>
      <c r="Q62" s="508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19"/>
      <c r="D63" s="610"/>
      <c r="E63" s="609"/>
      <c r="F63" s="51"/>
      <c r="G63" s="49"/>
      <c r="H63" s="621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8"/>
      <c r="P63" s="650"/>
      <c r="Q63" s="508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19"/>
      <c r="D64" s="610"/>
      <c r="E64" s="609"/>
      <c r="F64" s="51"/>
      <c r="G64" s="49"/>
      <c r="H64" s="621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8"/>
      <c r="P64" s="650"/>
      <c r="Q64" s="508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0"/>
      <c r="D65" s="610"/>
      <c r="E65" s="609"/>
      <c r="F65" s="51"/>
      <c r="G65" s="49"/>
      <c r="H65" s="622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8"/>
      <c r="P65" s="650"/>
      <c r="Q65" s="508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2"/>
      <c r="E66" s="613"/>
      <c r="F66" s="51"/>
      <c r="G66" s="49"/>
      <c r="H66" s="620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8"/>
      <c r="P66" s="650"/>
      <c r="Q66" s="508"/>
      <c r="R66" s="40"/>
      <c r="S66" s="41"/>
      <c r="T66" s="42"/>
      <c r="U66" s="43"/>
      <c r="V66" s="44"/>
    </row>
    <row r="67" spans="1:22" s="327" customFormat="1" ht="16.5" customHeight="1" x14ac:dyDescent="0.3">
      <c r="A67" s="594" t="s">
        <v>208</v>
      </c>
      <c r="B67" s="623" t="s">
        <v>33</v>
      </c>
      <c r="C67" s="595" t="s">
        <v>435</v>
      </c>
      <c r="D67" s="624"/>
      <c r="E67" s="625"/>
      <c r="F67" s="626">
        <v>400</v>
      </c>
      <c r="G67" s="627">
        <v>44351</v>
      </c>
      <c r="H67" s="597" t="s">
        <v>436</v>
      </c>
      <c r="I67" s="626">
        <v>400</v>
      </c>
      <c r="J67" s="35">
        <f t="shared" si="0"/>
        <v>0</v>
      </c>
      <c r="K67" s="581">
        <v>55</v>
      </c>
      <c r="L67" s="323"/>
      <c r="M67" s="323"/>
      <c r="N67" s="38">
        <f t="shared" si="1"/>
        <v>22000</v>
      </c>
      <c r="O67" s="508" t="s">
        <v>224</v>
      </c>
      <c r="P67" s="650">
        <v>44351</v>
      </c>
      <c r="Q67" s="508"/>
      <c r="R67" s="324"/>
      <c r="S67" s="41"/>
      <c r="T67" s="42"/>
      <c r="U67" s="325"/>
      <c r="V67" s="44"/>
    </row>
    <row r="68" spans="1:22" s="327" customFormat="1" ht="16.5" customHeight="1" x14ac:dyDescent="0.3">
      <c r="A68" s="279" t="s">
        <v>59</v>
      </c>
      <c r="B68" s="286"/>
      <c r="C68" s="629"/>
      <c r="D68" s="628"/>
      <c r="E68" s="613"/>
      <c r="F68" s="320"/>
      <c r="G68" s="276"/>
      <c r="H68" s="630"/>
      <c r="I68" s="320"/>
      <c r="J68" s="35">
        <f t="shared" si="0"/>
        <v>0</v>
      </c>
      <c r="K68" s="581"/>
      <c r="L68" s="323"/>
      <c r="M68" s="323"/>
      <c r="N68" s="38">
        <f t="shared" si="1"/>
        <v>0</v>
      </c>
      <c r="O68" s="508"/>
      <c r="P68" s="650"/>
      <c r="Q68" s="508"/>
      <c r="R68" s="324"/>
      <c r="S68" s="41"/>
      <c r="T68" s="42"/>
      <c r="U68" s="325"/>
      <c r="V68" s="44"/>
    </row>
    <row r="69" spans="1:22" s="327" customFormat="1" ht="16.5" customHeight="1" x14ac:dyDescent="0.3">
      <c r="A69" s="279" t="s">
        <v>59</v>
      </c>
      <c r="B69" s="286"/>
      <c r="C69" s="629"/>
      <c r="D69" s="628"/>
      <c r="E69" s="613"/>
      <c r="F69" s="320"/>
      <c r="G69" s="276"/>
      <c r="H69" s="630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650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523</v>
      </c>
      <c r="B70" s="286" t="s">
        <v>483</v>
      </c>
      <c r="C70" s="629" t="s">
        <v>435</v>
      </c>
      <c r="D70" s="628"/>
      <c r="E70" s="613"/>
      <c r="F70" s="320">
        <v>3463.1</v>
      </c>
      <c r="G70" s="276">
        <v>44357</v>
      </c>
      <c r="H70" s="618">
        <v>12223</v>
      </c>
      <c r="I70" s="320">
        <v>3469</v>
      </c>
      <c r="J70" s="35">
        <f t="shared" si="0"/>
        <v>5.9000000000000909</v>
      </c>
      <c r="K70" s="581">
        <v>24</v>
      </c>
      <c r="L70" s="323"/>
      <c r="M70" s="323"/>
      <c r="N70" s="38">
        <f t="shared" si="1"/>
        <v>83256</v>
      </c>
      <c r="O70" s="454" t="s">
        <v>224</v>
      </c>
      <c r="P70" s="692">
        <v>44393</v>
      </c>
      <c r="Q70" s="508"/>
      <c r="R70" s="324"/>
      <c r="S70" s="41"/>
      <c r="T70" s="42"/>
      <c r="U70" s="325"/>
      <c r="V70" s="326"/>
    </row>
    <row r="71" spans="1:22" ht="16.5" customHeight="1" thickBot="1" x14ac:dyDescent="0.35">
      <c r="A71" s="658" t="s">
        <v>59</v>
      </c>
      <c r="B71" s="61"/>
      <c r="C71" s="661"/>
      <c r="D71" s="612"/>
      <c r="E71" s="613"/>
      <c r="F71" s="51"/>
      <c r="G71" s="49"/>
      <c r="H71" s="663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8"/>
      <c r="P71" s="650"/>
      <c r="Q71" s="508"/>
      <c r="R71" s="40"/>
      <c r="S71" s="41"/>
      <c r="T71" s="42"/>
      <c r="U71" s="43"/>
      <c r="V71" s="326"/>
    </row>
    <row r="72" spans="1:22" ht="26.25" customHeight="1" x14ac:dyDescent="0.3">
      <c r="A72" s="984" t="s">
        <v>451</v>
      </c>
      <c r="B72" s="659" t="s">
        <v>452</v>
      </c>
      <c r="C72" s="982" t="s">
        <v>453</v>
      </c>
      <c r="D72" s="660"/>
      <c r="E72" s="613"/>
      <c r="F72" s="51">
        <v>202.02</v>
      </c>
      <c r="G72" s="87">
        <v>44361</v>
      </c>
      <c r="H72" s="978" t="s">
        <v>455</v>
      </c>
      <c r="I72" s="48">
        <v>202.02</v>
      </c>
      <c r="J72" s="35">
        <f t="shared" si="0"/>
        <v>0</v>
      </c>
      <c r="K72" s="56">
        <v>55</v>
      </c>
      <c r="L72" s="986" t="s">
        <v>460</v>
      </c>
      <c r="M72" s="987"/>
      <c r="N72" s="57">
        <f t="shared" si="1"/>
        <v>11111.1</v>
      </c>
      <c r="O72" s="508" t="s">
        <v>224</v>
      </c>
      <c r="P72" s="650">
        <v>44363</v>
      </c>
      <c r="Q72" s="508"/>
      <c r="R72" s="40"/>
      <c r="S72" s="41"/>
      <c r="T72" s="42"/>
      <c r="U72" s="43"/>
      <c r="V72" s="326"/>
    </row>
    <row r="73" spans="1:22" ht="26.25" customHeight="1" thickBot="1" x14ac:dyDescent="0.35">
      <c r="A73" s="985"/>
      <c r="B73" s="659" t="s">
        <v>454</v>
      </c>
      <c r="C73" s="983"/>
      <c r="D73" s="660"/>
      <c r="E73" s="613"/>
      <c r="F73" s="51">
        <v>72.849999999999994</v>
      </c>
      <c r="G73" s="87">
        <v>44361</v>
      </c>
      <c r="H73" s="979"/>
      <c r="I73" s="48">
        <v>72.849999999999994</v>
      </c>
      <c r="J73" s="35">
        <f t="shared" si="0"/>
        <v>0</v>
      </c>
      <c r="K73" s="56">
        <v>100</v>
      </c>
      <c r="L73" s="986"/>
      <c r="M73" s="987"/>
      <c r="N73" s="57">
        <f t="shared" si="1"/>
        <v>7284.9999999999991</v>
      </c>
      <c r="O73" s="508" t="s">
        <v>224</v>
      </c>
      <c r="P73" s="650">
        <v>44363</v>
      </c>
      <c r="Q73" s="508"/>
      <c r="R73" s="40"/>
      <c r="S73" s="41"/>
      <c r="T73" s="42"/>
      <c r="U73" s="43"/>
      <c r="V73" s="44"/>
    </row>
    <row r="74" spans="1:22" ht="26.25" customHeight="1" x14ac:dyDescent="0.3">
      <c r="A74" s="683" t="s">
        <v>451</v>
      </c>
      <c r="B74" s="659" t="s">
        <v>33</v>
      </c>
      <c r="C74" s="678"/>
      <c r="D74" s="660"/>
      <c r="E74" s="613"/>
      <c r="F74" s="51">
        <v>102</v>
      </c>
      <c r="G74" s="87">
        <v>44364</v>
      </c>
      <c r="H74" s="674" t="s">
        <v>491</v>
      </c>
      <c r="I74" s="48">
        <v>102</v>
      </c>
      <c r="J74" s="35">
        <f t="shared" si="0"/>
        <v>0</v>
      </c>
      <c r="K74" s="56">
        <v>240</v>
      </c>
      <c r="L74" s="675"/>
      <c r="M74" s="675"/>
      <c r="N74" s="57">
        <f t="shared" si="1"/>
        <v>24480</v>
      </c>
      <c r="O74" s="508" t="s">
        <v>224</v>
      </c>
      <c r="P74" s="650">
        <v>44372</v>
      </c>
      <c r="Q74" s="508"/>
      <c r="R74" s="40"/>
      <c r="S74" s="41"/>
      <c r="T74" s="42"/>
      <c r="U74" s="43"/>
      <c r="V74" s="44"/>
    </row>
    <row r="75" spans="1:22" ht="26.25" customHeight="1" x14ac:dyDescent="0.3">
      <c r="A75" s="683" t="s">
        <v>208</v>
      </c>
      <c r="B75" s="659" t="s">
        <v>33</v>
      </c>
      <c r="C75" s="666"/>
      <c r="D75" s="660"/>
      <c r="E75" s="613"/>
      <c r="F75" s="51">
        <v>300</v>
      </c>
      <c r="G75" s="87">
        <v>44372</v>
      </c>
      <c r="H75" s="674" t="s">
        <v>476</v>
      </c>
      <c r="I75" s="48">
        <v>300</v>
      </c>
      <c r="J75" s="35">
        <f t="shared" si="0"/>
        <v>0</v>
      </c>
      <c r="K75" s="56">
        <v>300</v>
      </c>
      <c r="L75" s="675"/>
      <c r="M75" s="675"/>
      <c r="N75" s="57">
        <f t="shared" si="1"/>
        <v>90000</v>
      </c>
      <c r="O75" s="508" t="s">
        <v>212</v>
      </c>
      <c r="P75" s="650">
        <v>44375</v>
      </c>
      <c r="Q75" s="508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2"/>
      <c r="D76" s="612"/>
      <c r="E76" s="613"/>
      <c r="F76" s="51">
        <v>608</v>
      </c>
      <c r="G76" s="49">
        <v>44374</v>
      </c>
      <c r="H76" s="664" t="s">
        <v>475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8" t="s">
        <v>212</v>
      </c>
      <c r="P76" s="650">
        <v>44375</v>
      </c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62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8"/>
      <c r="P77" s="650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62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8"/>
      <c r="P78" s="650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62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650"/>
      <c r="Q79" s="508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2"/>
      <c r="D80" s="612"/>
      <c r="E80" s="613"/>
      <c r="F80" s="51"/>
      <c r="G80" s="49"/>
      <c r="H80" s="62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650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62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650"/>
      <c r="Q81" s="508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650"/>
      <c r="Q82" s="508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650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650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650"/>
      <c r="Q85" s="508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650"/>
      <c r="Q86" s="508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650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650"/>
      <c r="Q88" s="508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650"/>
      <c r="Q89" s="508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650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650"/>
      <c r="Q91" s="508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650"/>
      <c r="Q92" s="508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650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650"/>
      <c r="Q94" s="508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650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650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650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650"/>
      <c r="Q98" s="508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650"/>
      <c r="Q99" s="508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650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650"/>
      <c r="Q101" s="508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650"/>
      <c r="Q102" s="508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650"/>
      <c r="Q103" s="508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650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650"/>
      <c r="Q105" s="508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650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650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650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650"/>
      <c r="Q109" s="508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50"/>
      <c r="Q110" s="508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5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5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50"/>
      <c r="Q113" s="508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44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44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168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44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168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168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864" t="s">
        <v>19</v>
      </c>
      <c r="G243" s="864"/>
      <c r="H243" s="865"/>
      <c r="I243" s="216">
        <f>SUM(I4:I242)</f>
        <v>406525.67229999998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44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44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19274352.672800001</v>
      </c>
      <c r="O247" s="306"/>
      <c r="Q247" s="234">
        <f>SUM(Q4:Q246)</f>
        <v>270680</v>
      </c>
      <c r="R247" s="9"/>
      <c r="S247" s="235">
        <f>SUM(S16:S246)</f>
        <v>0</v>
      </c>
      <c r="T247" s="236"/>
      <c r="U247" s="237"/>
      <c r="V247" s="15"/>
    </row>
    <row r="248" spans="1:22" ht="16.5" thickBot="1" x14ac:dyDescent="0.3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 s="15"/>
    </row>
    <row r="249" spans="1:22" ht="17.25" thickTop="1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 s="238">
        <f>SUM(V237:V248)</f>
        <v>0</v>
      </c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V249+S247+Q247+N247+L247</f>
        <v>19545032.672800001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V277"/>
    </row>
    <row r="278" spans="1:22" x14ac:dyDescent="0.25">
      <c r="V278"/>
    </row>
  </sheetData>
  <mergeCells count="23">
    <mergeCell ref="F243:H243"/>
    <mergeCell ref="A1:J2"/>
    <mergeCell ref="W1:X1"/>
    <mergeCell ref="C72:C73"/>
    <mergeCell ref="A72:A73"/>
    <mergeCell ref="H72:H73"/>
    <mergeCell ref="L72:M73"/>
    <mergeCell ref="A54:A55"/>
    <mergeCell ref="O54:O55"/>
    <mergeCell ref="P54:P55"/>
    <mergeCell ref="C54:C55"/>
    <mergeCell ref="A56:A57"/>
    <mergeCell ref="C56:C57"/>
    <mergeCell ref="H54:H55"/>
    <mergeCell ref="H56:H57"/>
    <mergeCell ref="O56:O57"/>
    <mergeCell ref="P56:P57"/>
    <mergeCell ref="C58:C59"/>
    <mergeCell ref="A58:A59"/>
    <mergeCell ref="H58:H59"/>
    <mergeCell ref="G58:G59"/>
    <mergeCell ref="O58:O59"/>
    <mergeCell ref="P58:P5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X277"/>
  <sheetViews>
    <sheetView workbookViewId="0">
      <pane xSplit="7" ySplit="3" topLeftCell="U20" activePane="bottomRight" state="frozen"/>
      <selection pane="topRight" activeCell="H1" sqref="H1"/>
      <selection pane="bottomLeft" activeCell="A4" sqref="A4"/>
      <selection pane="bottomRight" activeCell="U20" sqref="U2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7" t="s">
        <v>502</v>
      </c>
      <c r="B1" s="877"/>
      <c r="C1" s="877"/>
      <c r="D1" s="877"/>
      <c r="E1" s="877"/>
      <c r="F1" s="877"/>
      <c r="G1" s="877"/>
      <c r="H1" s="877"/>
      <c r="I1" s="877"/>
      <c r="J1" s="8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5" t="s">
        <v>99</v>
      </c>
      <c r="X1" s="876"/>
    </row>
    <row r="2" spans="1:24" thickBot="1" x14ac:dyDescent="0.3">
      <c r="A2" s="877"/>
      <c r="B2" s="877"/>
      <c r="C2" s="877"/>
      <c r="D2" s="877"/>
      <c r="E2" s="877"/>
      <c r="F2" s="877"/>
      <c r="G2" s="877"/>
      <c r="H2" s="877"/>
      <c r="I2" s="877"/>
      <c r="J2" s="8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48" thickTop="1" x14ac:dyDescent="0.3">
      <c r="A4" s="719" t="s">
        <v>282</v>
      </c>
      <c r="B4" s="267" t="s">
        <v>503</v>
      </c>
      <c r="C4" s="268" t="s">
        <v>509</v>
      </c>
      <c r="D4" s="558">
        <v>59</v>
      </c>
      <c r="E4" s="559">
        <f>F4*D4</f>
        <v>1044890</v>
      </c>
      <c r="F4" s="270">
        <v>17710</v>
      </c>
      <c r="G4" s="271">
        <v>44378</v>
      </c>
      <c r="H4" s="730" t="s">
        <v>564</v>
      </c>
      <c r="I4" s="34">
        <f>22345-112.85</f>
        <v>22232.15</v>
      </c>
      <c r="J4" s="35">
        <f t="shared" ref="J4:J135" si="0">I4-F4</f>
        <v>4522.1500000000015</v>
      </c>
      <c r="K4" s="322">
        <v>42</v>
      </c>
      <c r="L4" s="720" t="s">
        <v>565</v>
      </c>
      <c r="M4" s="720">
        <v>6847.5</v>
      </c>
      <c r="N4" s="38">
        <f t="shared" ref="N4:N139" si="1">K4*I4</f>
        <v>933750.3</v>
      </c>
      <c r="O4" s="510" t="s">
        <v>35</v>
      </c>
      <c r="P4" s="699">
        <v>44403</v>
      </c>
      <c r="Q4" s="643">
        <v>19940</v>
      </c>
      <c r="R4" s="644">
        <v>44379</v>
      </c>
      <c r="S4" s="483"/>
      <c r="T4" s="42"/>
      <c r="U4" s="43" t="s">
        <v>616</v>
      </c>
      <c r="V4" s="44">
        <v>6032</v>
      </c>
      <c r="W4" s="734" t="s">
        <v>603</v>
      </c>
      <c r="X4" s="735">
        <v>3960</v>
      </c>
    </row>
    <row r="5" spans="1:24" ht="31.5" x14ac:dyDescent="0.3">
      <c r="A5" s="272" t="s">
        <v>504</v>
      </c>
      <c r="B5" s="273" t="s">
        <v>505</v>
      </c>
      <c r="C5" s="274" t="s">
        <v>510</v>
      </c>
      <c r="D5" s="93">
        <v>59</v>
      </c>
      <c r="E5" s="93">
        <f>F5*D5</f>
        <v>1291510</v>
      </c>
      <c r="F5" s="275">
        <v>21890</v>
      </c>
      <c r="G5" s="276">
        <v>44379</v>
      </c>
      <c r="H5" s="50" t="s">
        <v>572</v>
      </c>
      <c r="I5" s="51">
        <v>21770</v>
      </c>
      <c r="J5" s="35">
        <f t="shared" si="0"/>
        <v>-120</v>
      </c>
      <c r="K5" s="322">
        <v>42</v>
      </c>
      <c r="L5" s="696" t="s">
        <v>565</v>
      </c>
      <c r="M5" s="696">
        <v>6705.16</v>
      </c>
      <c r="N5" s="38">
        <f t="shared" si="1"/>
        <v>914340</v>
      </c>
      <c r="O5" s="721" t="s">
        <v>569</v>
      </c>
      <c r="P5" s="722" t="s">
        <v>570</v>
      </c>
      <c r="Q5" s="645">
        <v>24940</v>
      </c>
      <c r="R5" s="646">
        <v>44379</v>
      </c>
      <c r="S5" s="483"/>
      <c r="T5" s="42"/>
      <c r="U5" s="43" t="s">
        <v>616</v>
      </c>
      <c r="V5" s="44">
        <v>6032</v>
      </c>
      <c r="W5" s="411" t="s">
        <v>603</v>
      </c>
      <c r="X5" s="412">
        <v>3960</v>
      </c>
    </row>
    <row r="6" spans="1:24" ht="31.5" x14ac:dyDescent="0.3">
      <c r="A6" s="272" t="s">
        <v>48</v>
      </c>
      <c r="B6" s="273" t="s">
        <v>43</v>
      </c>
      <c r="C6" s="274" t="s">
        <v>510</v>
      </c>
      <c r="D6" s="93">
        <v>0</v>
      </c>
      <c r="E6" s="93">
        <f t="shared" ref="E6:E30" si="2">F6*D6</f>
        <v>0</v>
      </c>
      <c r="F6" s="275">
        <v>0</v>
      </c>
      <c r="G6" s="276">
        <v>44379</v>
      </c>
      <c r="H6" s="50" t="s">
        <v>568</v>
      </c>
      <c r="I6" s="51">
        <v>5945</v>
      </c>
      <c r="J6" s="35">
        <f t="shared" si="0"/>
        <v>5945</v>
      </c>
      <c r="K6" s="322">
        <v>42</v>
      </c>
      <c r="L6" s="696" t="s">
        <v>565</v>
      </c>
      <c r="M6" s="696">
        <v>1831.06</v>
      </c>
      <c r="N6" s="38">
        <f t="shared" si="1"/>
        <v>249690</v>
      </c>
      <c r="O6" s="721" t="s">
        <v>569</v>
      </c>
      <c r="P6" s="722" t="s">
        <v>570</v>
      </c>
      <c r="Q6" s="645">
        <v>0</v>
      </c>
      <c r="R6" s="646">
        <v>44379</v>
      </c>
      <c r="S6" s="483"/>
      <c r="T6" s="42"/>
      <c r="U6" s="43" t="s">
        <v>616</v>
      </c>
      <c r="V6" s="44">
        <v>0</v>
      </c>
      <c r="W6" s="43" t="s">
        <v>603</v>
      </c>
      <c r="X6" s="361">
        <v>0</v>
      </c>
    </row>
    <row r="7" spans="1:24" ht="31.5" x14ac:dyDescent="0.3">
      <c r="A7" s="272" t="s">
        <v>506</v>
      </c>
      <c r="B7" s="273" t="s">
        <v>467</v>
      </c>
      <c r="C7" s="274" t="s">
        <v>583</v>
      </c>
      <c r="D7" s="93">
        <v>59</v>
      </c>
      <c r="E7" s="93">
        <f t="shared" si="2"/>
        <v>1033680</v>
      </c>
      <c r="F7" s="275">
        <v>17520</v>
      </c>
      <c r="G7" s="276">
        <v>44381</v>
      </c>
      <c r="H7" s="50" t="s">
        <v>571</v>
      </c>
      <c r="I7" s="51">
        <v>22080</v>
      </c>
      <c r="J7" s="35">
        <f t="shared" si="0"/>
        <v>4560</v>
      </c>
      <c r="K7" s="322">
        <v>41.5</v>
      </c>
      <c r="L7" s="696" t="s">
        <v>565</v>
      </c>
      <c r="M7" s="696">
        <v>5497.92</v>
      </c>
      <c r="N7" s="38">
        <f t="shared" si="1"/>
        <v>916320</v>
      </c>
      <c r="O7" s="721" t="s">
        <v>569</v>
      </c>
      <c r="P7" s="722" t="s">
        <v>570</v>
      </c>
      <c r="Q7" s="645">
        <v>20240</v>
      </c>
      <c r="R7" s="646">
        <v>44386</v>
      </c>
      <c r="S7" s="483"/>
      <c r="T7" s="42"/>
      <c r="U7" s="43" t="s">
        <v>616</v>
      </c>
      <c r="V7" s="44">
        <v>6032</v>
      </c>
      <c r="W7" s="43" t="s">
        <v>603</v>
      </c>
      <c r="X7" s="361">
        <v>3960</v>
      </c>
    </row>
    <row r="8" spans="1:24" ht="31.5" x14ac:dyDescent="0.3">
      <c r="A8" s="272" t="s">
        <v>37</v>
      </c>
      <c r="B8" s="273" t="s">
        <v>507</v>
      </c>
      <c r="C8" s="274" t="s">
        <v>584</v>
      </c>
      <c r="D8" s="93">
        <v>59</v>
      </c>
      <c r="E8" s="93">
        <f t="shared" si="2"/>
        <v>1075570</v>
      </c>
      <c r="F8" s="275">
        <v>18230</v>
      </c>
      <c r="G8" s="276">
        <v>44383</v>
      </c>
      <c r="H8" s="50" t="s">
        <v>580</v>
      </c>
      <c r="I8" s="51">
        <v>22960</v>
      </c>
      <c r="J8" s="35">
        <f t="shared" si="0"/>
        <v>4730</v>
      </c>
      <c r="K8" s="322">
        <v>41.5</v>
      </c>
      <c r="L8" s="696" t="s">
        <v>18</v>
      </c>
      <c r="M8" s="696">
        <v>5717.04</v>
      </c>
      <c r="N8" s="38">
        <f t="shared" si="1"/>
        <v>952840</v>
      </c>
      <c r="O8" s="510" t="s">
        <v>294</v>
      </c>
      <c r="P8" s="699">
        <v>44406</v>
      </c>
      <c r="Q8" s="645">
        <v>20340</v>
      </c>
      <c r="R8" s="646">
        <v>44386</v>
      </c>
      <c r="S8" s="483"/>
      <c r="T8" s="42"/>
      <c r="U8" s="43" t="s">
        <v>616</v>
      </c>
      <c r="V8" s="44">
        <v>6032</v>
      </c>
      <c r="W8" s="43" t="s">
        <v>603</v>
      </c>
      <c r="X8" s="361">
        <v>3960</v>
      </c>
    </row>
    <row r="9" spans="1:24" ht="31.5" x14ac:dyDescent="0.3">
      <c r="A9" s="277" t="s">
        <v>363</v>
      </c>
      <c r="B9" s="273" t="s">
        <v>508</v>
      </c>
      <c r="C9" s="274" t="s">
        <v>585</v>
      </c>
      <c r="D9" s="93">
        <v>59</v>
      </c>
      <c r="E9" s="93">
        <f t="shared" si="2"/>
        <v>989430</v>
      </c>
      <c r="F9" s="275">
        <v>16770</v>
      </c>
      <c r="G9" s="276">
        <v>44385</v>
      </c>
      <c r="H9" s="50" t="s">
        <v>578</v>
      </c>
      <c r="I9" s="51">
        <v>21095</v>
      </c>
      <c r="J9" s="35">
        <f t="shared" si="0"/>
        <v>4325</v>
      </c>
      <c r="K9" s="322">
        <v>41</v>
      </c>
      <c r="L9" s="696" t="s">
        <v>565</v>
      </c>
      <c r="M9" s="696">
        <v>1153.19</v>
      </c>
      <c r="N9" s="38">
        <f t="shared" si="1"/>
        <v>864895</v>
      </c>
      <c r="O9" s="510" t="s">
        <v>35</v>
      </c>
      <c r="P9" s="699">
        <v>44406</v>
      </c>
      <c r="Q9" s="645">
        <v>19940</v>
      </c>
      <c r="R9" s="646">
        <v>44386</v>
      </c>
      <c r="S9" s="483"/>
      <c r="T9" s="42"/>
      <c r="U9" s="43" t="s">
        <v>616</v>
      </c>
      <c r="V9" s="44">
        <v>6032</v>
      </c>
      <c r="W9" s="43" t="s">
        <v>603</v>
      </c>
      <c r="X9" s="361">
        <v>3960</v>
      </c>
    </row>
    <row r="10" spans="1:24" ht="30" customHeight="1" x14ac:dyDescent="0.3">
      <c r="A10" s="277" t="s">
        <v>231</v>
      </c>
      <c r="B10" s="273" t="s">
        <v>30</v>
      </c>
      <c r="C10" s="274" t="s">
        <v>586</v>
      </c>
      <c r="D10" s="173">
        <v>59</v>
      </c>
      <c r="E10" s="93">
        <f t="shared" si="2"/>
        <v>1218940</v>
      </c>
      <c r="F10" s="275">
        <v>20660</v>
      </c>
      <c r="G10" s="276">
        <v>44386</v>
      </c>
      <c r="H10" s="50" t="s">
        <v>605</v>
      </c>
      <c r="I10" s="51">
        <v>21425</v>
      </c>
      <c r="J10" s="35">
        <f t="shared" si="0"/>
        <v>765</v>
      </c>
      <c r="K10" s="322">
        <v>41</v>
      </c>
      <c r="L10" s="733" t="s">
        <v>565</v>
      </c>
      <c r="M10" s="733">
        <v>7027.4</v>
      </c>
      <c r="N10" s="38">
        <f t="shared" si="1"/>
        <v>878425</v>
      </c>
      <c r="O10" s="510" t="s">
        <v>35</v>
      </c>
      <c r="P10" s="699">
        <v>44412</v>
      </c>
      <c r="Q10" s="645">
        <v>24640</v>
      </c>
      <c r="R10" s="646">
        <v>44386</v>
      </c>
      <c r="S10" s="483"/>
      <c r="T10" s="42"/>
      <c r="U10" s="43" t="s">
        <v>616</v>
      </c>
      <c r="V10" s="44">
        <v>6032</v>
      </c>
      <c r="W10" s="43" t="s">
        <v>603</v>
      </c>
      <c r="X10" s="361">
        <v>3960</v>
      </c>
    </row>
    <row r="11" spans="1:24" ht="31.5" x14ac:dyDescent="0.3">
      <c r="A11" s="277" t="s">
        <v>48</v>
      </c>
      <c r="B11" s="273" t="s">
        <v>124</v>
      </c>
      <c r="C11" s="274" t="s">
        <v>586</v>
      </c>
      <c r="D11" s="93">
        <v>0</v>
      </c>
      <c r="E11" s="93">
        <f t="shared" si="2"/>
        <v>0</v>
      </c>
      <c r="F11" s="275">
        <v>0</v>
      </c>
      <c r="G11" s="276">
        <v>44386</v>
      </c>
      <c r="H11" s="55" t="s">
        <v>577</v>
      </c>
      <c r="I11" s="51">
        <v>5180</v>
      </c>
      <c r="J11" s="35">
        <f t="shared" si="0"/>
        <v>5180</v>
      </c>
      <c r="K11" s="322">
        <v>41</v>
      </c>
      <c r="L11" s="696" t="s">
        <v>565</v>
      </c>
      <c r="M11" s="696">
        <v>707.93</v>
      </c>
      <c r="N11" s="38">
        <f t="shared" si="1"/>
        <v>212380</v>
      </c>
      <c r="O11" s="510" t="s">
        <v>206</v>
      </c>
      <c r="P11" s="699">
        <v>44405</v>
      </c>
      <c r="Q11" s="645"/>
      <c r="R11" s="646"/>
      <c r="S11" s="483"/>
      <c r="T11" s="42"/>
      <c r="U11" s="43" t="s">
        <v>616</v>
      </c>
      <c r="V11" s="44">
        <v>0</v>
      </c>
      <c r="W11" s="43" t="s">
        <v>603</v>
      </c>
      <c r="X11" s="361">
        <v>0</v>
      </c>
    </row>
    <row r="12" spans="1:24" ht="31.5" x14ac:dyDescent="0.3">
      <c r="A12" s="277" t="s">
        <v>231</v>
      </c>
      <c r="B12" s="273" t="s">
        <v>30</v>
      </c>
      <c r="C12" s="274" t="s">
        <v>587</v>
      </c>
      <c r="D12" s="93">
        <v>59</v>
      </c>
      <c r="E12" s="93">
        <f t="shared" si="2"/>
        <v>1274400</v>
      </c>
      <c r="F12" s="275">
        <v>21600</v>
      </c>
      <c r="G12" s="276">
        <v>44388</v>
      </c>
      <c r="H12" s="677" t="s">
        <v>602</v>
      </c>
      <c r="I12" s="51">
        <v>21910</v>
      </c>
      <c r="J12" s="35">
        <f t="shared" si="0"/>
        <v>310</v>
      </c>
      <c r="K12" s="322">
        <v>41</v>
      </c>
      <c r="L12" s="733" t="s">
        <v>565</v>
      </c>
      <c r="M12" s="733">
        <v>4790.99</v>
      </c>
      <c r="N12" s="38">
        <f t="shared" si="1"/>
        <v>898310</v>
      </c>
      <c r="O12" s="726" t="s">
        <v>35</v>
      </c>
      <c r="P12" s="732">
        <v>44410</v>
      </c>
      <c r="Q12" s="645">
        <v>25140</v>
      </c>
      <c r="R12" s="646">
        <v>44386</v>
      </c>
      <c r="S12" s="483"/>
      <c r="T12" s="42"/>
      <c r="U12" s="43" t="s">
        <v>616</v>
      </c>
      <c r="V12" s="44">
        <v>6032</v>
      </c>
      <c r="W12" s="43" t="s">
        <v>603</v>
      </c>
      <c r="X12" s="361">
        <v>3960</v>
      </c>
    </row>
    <row r="13" spans="1:24" ht="31.5" x14ac:dyDescent="0.3">
      <c r="A13" s="277" t="s">
        <v>37</v>
      </c>
      <c r="B13" s="273" t="s">
        <v>28</v>
      </c>
      <c r="C13" s="274" t="s">
        <v>587</v>
      </c>
      <c r="D13" s="93">
        <v>0</v>
      </c>
      <c r="E13" s="93">
        <f t="shared" si="2"/>
        <v>0</v>
      </c>
      <c r="F13" s="275">
        <v>0</v>
      </c>
      <c r="G13" s="276">
        <v>44388</v>
      </c>
      <c r="H13" s="55" t="s">
        <v>601</v>
      </c>
      <c r="I13" s="51">
        <v>5360</v>
      </c>
      <c r="J13" s="35">
        <f t="shared" si="0"/>
        <v>5360</v>
      </c>
      <c r="K13" s="322">
        <v>41</v>
      </c>
      <c r="L13" s="733" t="s">
        <v>565</v>
      </c>
      <c r="M13" s="733">
        <v>732.53</v>
      </c>
      <c r="N13" s="38">
        <f t="shared" si="1"/>
        <v>219760</v>
      </c>
      <c r="O13" s="510" t="s">
        <v>35</v>
      </c>
      <c r="P13" s="699">
        <v>44407</v>
      </c>
      <c r="Q13" s="645">
        <v>0</v>
      </c>
      <c r="R13" s="646">
        <v>44386</v>
      </c>
      <c r="S13" s="483"/>
      <c r="T13" s="42"/>
      <c r="U13" s="43" t="s">
        <v>616</v>
      </c>
      <c r="V13" s="44">
        <v>0</v>
      </c>
      <c r="W13" s="43" t="s">
        <v>603</v>
      </c>
      <c r="X13" s="361">
        <v>0</v>
      </c>
    </row>
    <row r="14" spans="1:24" ht="31.5" x14ac:dyDescent="0.3">
      <c r="A14" s="277" t="s">
        <v>95</v>
      </c>
      <c r="B14" s="273" t="s">
        <v>283</v>
      </c>
      <c r="C14" s="274" t="s">
        <v>588</v>
      </c>
      <c r="D14" s="93">
        <v>59</v>
      </c>
      <c r="E14" s="93">
        <f t="shared" si="2"/>
        <v>986480</v>
      </c>
      <c r="F14" s="275">
        <v>16720</v>
      </c>
      <c r="G14" s="276">
        <v>44391</v>
      </c>
      <c r="H14" s="55" t="s">
        <v>610</v>
      </c>
      <c r="I14" s="51">
        <v>21140</v>
      </c>
      <c r="J14" s="35">
        <f t="shared" si="0"/>
        <v>4420</v>
      </c>
      <c r="K14" s="322">
        <v>41</v>
      </c>
      <c r="L14" s="733" t="s">
        <v>565</v>
      </c>
      <c r="M14" s="733">
        <v>5200.4399999999996</v>
      </c>
      <c r="N14" s="38">
        <f t="shared" si="1"/>
        <v>866740</v>
      </c>
      <c r="O14" s="726" t="s">
        <v>35</v>
      </c>
      <c r="P14" s="732">
        <v>44414</v>
      </c>
      <c r="Q14" s="645">
        <v>20240</v>
      </c>
      <c r="R14" s="646">
        <v>44393</v>
      </c>
      <c r="S14" s="483"/>
      <c r="T14" s="42"/>
      <c r="U14" s="43" t="s">
        <v>616</v>
      </c>
      <c r="V14" s="44">
        <v>6032</v>
      </c>
      <c r="W14" s="43" t="s">
        <v>603</v>
      </c>
      <c r="X14" s="361">
        <v>3960</v>
      </c>
    </row>
    <row r="15" spans="1:24" ht="31.5" x14ac:dyDescent="0.3">
      <c r="A15" s="277" t="s">
        <v>512</v>
      </c>
      <c r="B15" s="273" t="s">
        <v>41</v>
      </c>
      <c r="C15" s="679" t="s">
        <v>589</v>
      </c>
      <c r="D15" s="93">
        <v>59</v>
      </c>
      <c r="E15" s="93">
        <f t="shared" si="2"/>
        <v>1233690</v>
      </c>
      <c r="F15" s="275">
        <v>20910</v>
      </c>
      <c r="G15" s="276">
        <v>44393</v>
      </c>
      <c r="H15" s="677" t="s">
        <v>613</v>
      </c>
      <c r="I15" s="51">
        <v>20885</v>
      </c>
      <c r="J15" s="35">
        <f t="shared" si="0"/>
        <v>-25</v>
      </c>
      <c r="K15" s="322">
        <v>41</v>
      </c>
      <c r="L15" s="733" t="s">
        <v>565</v>
      </c>
      <c r="M15" s="733">
        <v>6279.42</v>
      </c>
      <c r="N15" s="38">
        <f t="shared" si="1"/>
        <v>856285</v>
      </c>
      <c r="O15" s="726" t="s">
        <v>206</v>
      </c>
      <c r="P15" s="732">
        <v>44418</v>
      </c>
      <c r="Q15" s="645">
        <v>25340</v>
      </c>
      <c r="R15" s="646">
        <v>44393</v>
      </c>
      <c r="S15" s="483"/>
      <c r="T15" s="42"/>
      <c r="U15" s="749" t="s">
        <v>652</v>
      </c>
      <c r="V15" s="750">
        <v>6032</v>
      </c>
      <c r="W15" s="43" t="s">
        <v>603</v>
      </c>
      <c r="X15" s="361">
        <v>3960</v>
      </c>
    </row>
    <row r="16" spans="1:24" ht="31.5" x14ac:dyDescent="0.3">
      <c r="A16" s="285" t="s">
        <v>48</v>
      </c>
      <c r="B16" s="273" t="s">
        <v>513</v>
      </c>
      <c r="C16" s="274" t="s">
        <v>589</v>
      </c>
      <c r="D16" s="93">
        <v>0</v>
      </c>
      <c r="E16" s="93">
        <f t="shared" si="2"/>
        <v>0</v>
      </c>
      <c r="F16" s="275">
        <v>0</v>
      </c>
      <c r="G16" s="276">
        <v>44393</v>
      </c>
      <c r="H16" s="677" t="s">
        <v>614</v>
      </c>
      <c r="I16" s="51">
        <v>5740</v>
      </c>
      <c r="J16" s="35">
        <f t="shared" si="0"/>
        <v>5740</v>
      </c>
      <c r="K16" s="581">
        <v>41</v>
      </c>
      <c r="L16" s="733" t="s">
        <v>565</v>
      </c>
      <c r="M16" s="733">
        <v>1725.83</v>
      </c>
      <c r="N16" s="57">
        <f t="shared" si="1"/>
        <v>235340</v>
      </c>
      <c r="O16" s="726" t="s">
        <v>35</v>
      </c>
      <c r="P16" s="732">
        <v>44418</v>
      </c>
      <c r="Q16" s="645">
        <v>0</v>
      </c>
      <c r="R16" s="646">
        <v>44393</v>
      </c>
      <c r="S16" s="483"/>
      <c r="T16" s="42"/>
      <c r="U16" s="749" t="s">
        <v>652</v>
      </c>
      <c r="V16" s="750">
        <v>0</v>
      </c>
      <c r="W16" s="43" t="s">
        <v>603</v>
      </c>
      <c r="X16" s="361">
        <v>0</v>
      </c>
    </row>
    <row r="17" spans="1:24" ht="31.5" x14ac:dyDescent="0.3">
      <c r="A17" s="279" t="s">
        <v>48</v>
      </c>
      <c r="B17" s="273" t="s">
        <v>30</v>
      </c>
      <c r="C17" s="274" t="s">
        <v>590</v>
      </c>
      <c r="D17" s="93">
        <v>59</v>
      </c>
      <c r="E17" s="93">
        <f t="shared" si="2"/>
        <v>1034860</v>
      </c>
      <c r="F17" s="275">
        <v>17540</v>
      </c>
      <c r="G17" s="276">
        <v>44395</v>
      </c>
      <c r="H17" s="677" t="s">
        <v>615</v>
      </c>
      <c r="I17" s="51">
        <v>22060</v>
      </c>
      <c r="J17" s="35">
        <f t="shared" si="0"/>
        <v>4520</v>
      </c>
      <c r="K17" s="581">
        <v>40</v>
      </c>
      <c r="L17" s="733" t="s">
        <v>565</v>
      </c>
      <c r="M17" s="733">
        <v>5294.4</v>
      </c>
      <c r="N17" s="57">
        <f t="shared" si="1"/>
        <v>882400</v>
      </c>
      <c r="O17" s="726" t="s">
        <v>35</v>
      </c>
      <c r="P17" s="732">
        <v>44418</v>
      </c>
      <c r="Q17" s="645">
        <v>20140</v>
      </c>
      <c r="R17" s="646">
        <v>44400</v>
      </c>
      <c r="S17" s="483"/>
      <c r="T17" s="42"/>
      <c r="U17" s="749" t="s">
        <v>652</v>
      </c>
      <c r="V17" s="750">
        <v>6032</v>
      </c>
      <c r="W17" s="43" t="s">
        <v>603</v>
      </c>
      <c r="X17" s="361">
        <v>3960</v>
      </c>
    </row>
    <row r="18" spans="1:24" ht="31.5" x14ac:dyDescent="0.3">
      <c r="A18" s="279" t="s">
        <v>37</v>
      </c>
      <c r="B18" s="273" t="s">
        <v>30</v>
      </c>
      <c r="C18" s="274" t="s">
        <v>591</v>
      </c>
      <c r="D18" s="93">
        <v>59</v>
      </c>
      <c r="E18" s="93">
        <f t="shared" si="2"/>
        <v>997690</v>
      </c>
      <c r="F18" s="275">
        <v>16910</v>
      </c>
      <c r="G18" s="276">
        <v>44397</v>
      </c>
      <c r="H18" s="677" t="s">
        <v>617</v>
      </c>
      <c r="I18" s="51">
        <v>21640</v>
      </c>
      <c r="J18" s="35">
        <f t="shared" si="0"/>
        <v>4730</v>
      </c>
      <c r="K18" s="581">
        <v>40</v>
      </c>
      <c r="L18" s="733" t="s">
        <v>565</v>
      </c>
      <c r="M18" s="733">
        <v>5193.6000000000004</v>
      </c>
      <c r="N18" s="57">
        <f t="shared" si="1"/>
        <v>865600</v>
      </c>
      <c r="O18" s="726" t="s">
        <v>35</v>
      </c>
      <c r="P18" s="732">
        <v>44420</v>
      </c>
      <c r="Q18" s="647">
        <v>20140</v>
      </c>
      <c r="R18" s="646">
        <v>44400</v>
      </c>
      <c r="S18" s="483"/>
      <c r="T18" s="42"/>
      <c r="U18" s="749" t="s">
        <v>652</v>
      </c>
      <c r="V18" s="750">
        <v>6032</v>
      </c>
      <c r="W18" s="43" t="s">
        <v>603</v>
      </c>
      <c r="X18" s="361">
        <v>3960</v>
      </c>
    </row>
    <row r="19" spans="1:24" ht="31.5" x14ac:dyDescent="0.3">
      <c r="A19" s="715" t="s">
        <v>554</v>
      </c>
      <c r="B19" s="273" t="s">
        <v>25</v>
      </c>
      <c r="C19" s="274" t="s">
        <v>592</v>
      </c>
      <c r="D19" s="93">
        <v>59</v>
      </c>
      <c r="E19" s="93">
        <f t="shared" si="2"/>
        <v>953440</v>
      </c>
      <c r="F19" s="275">
        <v>16160</v>
      </c>
      <c r="G19" s="276">
        <v>44399</v>
      </c>
      <c r="H19" s="677" t="s">
        <v>618</v>
      </c>
      <c r="I19" s="51">
        <v>20640</v>
      </c>
      <c r="J19" s="35">
        <f t="shared" si="0"/>
        <v>4480</v>
      </c>
      <c r="K19" s="581">
        <v>39</v>
      </c>
      <c r="L19" s="733" t="s">
        <v>565</v>
      </c>
      <c r="M19" s="733">
        <v>5903.04</v>
      </c>
      <c r="N19" s="57">
        <f t="shared" si="1"/>
        <v>804960</v>
      </c>
      <c r="O19" s="726" t="s">
        <v>206</v>
      </c>
      <c r="P19" s="732">
        <v>44424</v>
      </c>
      <c r="Q19" s="647">
        <v>20140</v>
      </c>
      <c r="R19" s="646">
        <v>44400</v>
      </c>
      <c r="S19" s="483"/>
      <c r="T19" s="42"/>
      <c r="U19" s="749" t="s">
        <v>652</v>
      </c>
      <c r="V19" s="750">
        <v>6032</v>
      </c>
      <c r="W19" s="43" t="s">
        <v>603</v>
      </c>
      <c r="X19" s="361">
        <v>3960</v>
      </c>
    </row>
    <row r="20" spans="1:24" ht="47.25" x14ac:dyDescent="0.3">
      <c r="A20" s="279" t="s">
        <v>555</v>
      </c>
      <c r="B20" s="273" t="s">
        <v>39</v>
      </c>
      <c r="C20" s="274" t="s">
        <v>594</v>
      </c>
      <c r="D20" s="93">
        <v>59</v>
      </c>
      <c r="E20" s="93">
        <f t="shared" si="2"/>
        <v>961700</v>
      </c>
      <c r="F20" s="275">
        <v>16300</v>
      </c>
      <c r="G20" s="276">
        <v>44400</v>
      </c>
      <c r="H20" s="677" t="s">
        <v>619</v>
      </c>
      <c r="I20" s="51">
        <f>21100-105.5</f>
        <v>20994.5</v>
      </c>
      <c r="J20" s="35">
        <f t="shared" si="0"/>
        <v>4694.5</v>
      </c>
      <c r="K20" s="581">
        <v>39</v>
      </c>
      <c r="L20" s="733" t="s">
        <v>565</v>
      </c>
      <c r="M20" s="733">
        <v>5458.57</v>
      </c>
      <c r="N20" s="57">
        <f t="shared" si="1"/>
        <v>818785.5</v>
      </c>
      <c r="O20" s="726" t="s">
        <v>35</v>
      </c>
      <c r="P20" s="732">
        <v>44424</v>
      </c>
      <c r="Q20" s="647">
        <v>20140</v>
      </c>
      <c r="R20" s="646">
        <v>44400</v>
      </c>
      <c r="S20" s="483"/>
      <c r="T20" s="42"/>
      <c r="U20" s="749" t="s">
        <v>652</v>
      </c>
      <c r="V20" s="750">
        <v>6032</v>
      </c>
      <c r="W20" s="43" t="s">
        <v>603</v>
      </c>
      <c r="X20" s="361">
        <v>3960</v>
      </c>
    </row>
    <row r="21" spans="1:24" ht="31.5" x14ac:dyDescent="0.3">
      <c r="A21" s="280" t="s">
        <v>231</v>
      </c>
      <c r="B21" s="273" t="s">
        <v>30</v>
      </c>
      <c r="C21" s="274" t="s">
        <v>593</v>
      </c>
      <c r="D21" s="93">
        <v>59</v>
      </c>
      <c r="E21" s="93">
        <f t="shared" si="2"/>
        <v>1205960</v>
      </c>
      <c r="F21" s="275">
        <v>20440</v>
      </c>
      <c r="G21" s="276">
        <v>44402</v>
      </c>
      <c r="H21" s="50" t="s">
        <v>625</v>
      </c>
      <c r="I21" s="51">
        <v>20510</v>
      </c>
      <c r="J21" s="35">
        <f t="shared" si="0"/>
        <v>70</v>
      </c>
      <c r="K21" s="581">
        <v>39</v>
      </c>
      <c r="L21" s="733" t="s">
        <v>565</v>
      </c>
      <c r="M21" s="733">
        <v>4799.34</v>
      </c>
      <c r="N21" s="57">
        <f t="shared" si="1"/>
        <v>799890</v>
      </c>
      <c r="O21" s="726" t="s">
        <v>35</v>
      </c>
      <c r="P21" s="732">
        <v>44425</v>
      </c>
      <c r="Q21" s="647">
        <v>25140</v>
      </c>
      <c r="R21" s="646">
        <v>44407</v>
      </c>
      <c r="S21" s="483"/>
      <c r="T21" s="42"/>
      <c r="U21" s="749" t="s">
        <v>652</v>
      </c>
      <c r="V21" s="750">
        <v>6032</v>
      </c>
      <c r="W21" s="43" t="s">
        <v>603</v>
      </c>
      <c r="X21" s="361">
        <v>3960</v>
      </c>
    </row>
    <row r="22" spans="1:24" ht="31.5" x14ac:dyDescent="0.3">
      <c r="A22" s="281" t="s">
        <v>48</v>
      </c>
      <c r="B22" s="273" t="s">
        <v>28</v>
      </c>
      <c r="C22" s="274" t="s">
        <v>593</v>
      </c>
      <c r="D22" s="93">
        <v>0</v>
      </c>
      <c r="E22" s="93">
        <f t="shared" si="2"/>
        <v>0</v>
      </c>
      <c r="F22" s="275">
        <v>0</v>
      </c>
      <c r="G22" s="276">
        <v>44402</v>
      </c>
      <c r="H22" s="50" t="s">
        <v>626</v>
      </c>
      <c r="I22" s="51">
        <v>5100</v>
      </c>
      <c r="J22" s="35">
        <f t="shared" si="0"/>
        <v>5100</v>
      </c>
      <c r="K22" s="581">
        <v>39</v>
      </c>
      <c r="L22" s="733" t="s">
        <v>565</v>
      </c>
      <c r="M22" s="733">
        <v>928.2</v>
      </c>
      <c r="N22" s="57">
        <f t="shared" si="1"/>
        <v>198900</v>
      </c>
      <c r="O22" s="726" t="s">
        <v>35</v>
      </c>
      <c r="P22" s="732">
        <v>44425</v>
      </c>
      <c r="Q22" s="647">
        <v>0</v>
      </c>
      <c r="R22" s="646">
        <v>44407</v>
      </c>
      <c r="S22" s="483"/>
      <c r="T22" s="42"/>
      <c r="U22" s="749" t="s">
        <v>652</v>
      </c>
      <c r="V22" s="750">
        <v>0</v>
      </c>
      <c r="W22" s="43" t="s">
        <v>603</v>
      </c>
      <c r="X22" s="361">
        <v>0</v>
      </c>
    </row>
    <row r="23" spans="1:24" ht="31.5" x14ac:dyDescent="0.3">
      <c r="A23" s="417" t="s">
        <v>68</v>
      </c>
      <c r="B23" s="273" t="s">
        <v>30</v>
      </c>
      <c r="C23" s="274" t="s">
        <v>595</v>
      </c>
      <c r="D23" s="93">
        <v>59</v>
      </c>
      <c r="E23" s="93">
        <f t="shared" si="2"/>
        <v>1073210</v>
      </c>
      <c r="F23" s="275">
        <v>18190</v>
      </c>
      <c r="G23" s="276">
        <v>44404</v>
      </c>
      <c r="H23" s="50" t="s">
        <v>620</v>
      </c>
      <c r="I23" s="51">
        <v>23235</v>
      </c>
      <c r="J23" s="35">
        <f t="shared" si="0"/>
        <v>5045</v>
      </c>
      <c r="K23" s="581">
        <v>39</v>
      </c>
      <c r="L23" s="733" t="s">
        <v>565</v>
      </c>
      <c r="M23" s="733">
        <v>5436.99</v>
      </c>
      <c r="N23" s="62">
        <f t="shared" si="1"/>
        <v>906165</v>
      </c>
      <c r="O23" s="359" t="s">
        <v>459</v>
      </c>
      <c r="P23" s="732">
        <v>44427</v>
      </c>
      <c r="Q23" s="647">
        <v>20740</v>
      </c>
      <c r="R23" s="646">
        <v>44407</v>
      </c>
      <c r="S23" s="484"/>
      <c r="T23" s="65"/>
      <c r="U23" s="749" t="s">
        <v>652</v>
      </c>
      <c r="V23" s="750">
        <v>6032</v>
      </c>
      <c r="W23" s="43" t="s">
        <v>603</v>
      </c>
      <c r="X23" s="361">
        <v>3960</v>
      </c>
    </row>
    <row r="24" spans="1:24" ht="24" customHeight="1" x14ac:dyDescent="0.3">
      <c r="A24" s="278" t="s">
        <v>24</v>
      </c>
      <c r="B24" s="273" t="s">
        <v>575</v>
      </c>
      <c r="C24" s="274" t="s">
        <v>596</v>
      </c>
      <c r="D24" s="93">
        <v>52</v>
      </c>
      <c r="E24" s="93">
        <f t="shared" si="2"/>
        <v>482560</v>
      </c>
      <c r="F24" s="275">
        <v>9280</v>
      </c>
      <c r="G24" s="276">
        <v>44407</v>
      </c>
      <c r="H24" s="50">
        <v>34124</v>
      </c>
      <c r="I24" s="51">
        <v>9280</v>
      </c>
      <c r="J24" s="35">
        <f t="shared" si="0"/>
        <v>0</v>
      </c>
      <c r="K24" s="581">
        <v>52</v>
      </c>
      <c r="L24" s="52"/>
      <c r="M24" s="52"/>
      <c r="N24" s="57">
        <f t="shared" si="1"/>
        <v>482560</v>
      </c>
      <c r="O24" s="726" t="s">
        <v>35</v>
      </c>
      <c r="P24" s="732">
        <v>44428</v>
      </c>
      <c r="Q24" s="647">
        <v>0</v>
      </c>
      <c r="R24" s="646">
        <v>0</v>
      </c>
      <c r="S24" s="483"/>
      <c r="T24" s="42"/>
      <c r="U24" s="749" t="s">
        <v>59</v>
      </c>
      <c r="V24" s="750">
        <v>0</v>
      </c>
      <c r="W24" s="43" t="s">
        <v>59</v>
      </c>
      <c r="X24" s="361">
        <v>0</v>
      </c>
    </row>
    <row r="25" spans="1:24" ht="31.5" x14ac:dyDescent="0.3">
      <c r="A25" s="281" t="s">
        <v>231</v>
      </c>
      <c r="B25" s="273" t="s">
        <v>30</v>
      </c>
      <c r="C25" s="274" t="s">
        <v>597</v>
      </c>
      <c r="D25" s="93">
        <v>53</v>
      </c>
      <c r="E25" s="93">
        <f t="shared" si="2"/>
        <v>1162820</v>
      </c>
      <c r="F25" s="275">
        <v>21940</v>
      </c>
      <c r="G25" s="276">
        <v>44407</v>
      </c>
      <c r="H25" s="50" t="s">
        <v>629</v>
      </c>
      <c r="I25" s="51">
        <v>22955</v>
      </c>
      <c r="J25" s="35">
        <f t="shared" si="0"/>
        <v>1015</v>
      </c>
      <c r="K25" s="581">
        <v>39</v>
      </c>
      <c r="L25" s="733" t="s">
        <v>565</v>
      </c>
      <c r="M25" s="733">
        <v>5968.3</v>
      </c>
      <c r="N25" s="57">
        <f t="shared" si="1"/>
        <v>895245</v>
      </c>
      <c r="O25" s="726" t="s">
        <v>35</v>
      </c>
      <c r="P25" s="732">
        <v>44431</v>
      </c>
      <c r="Q25" s="647">
        <v>25140</v>
      </c>
      <c r="R25" s="646">
        <v>44407</v>
      </c>
      <c r="S25" s="483"/>
      <c r="T25" s="42"/>
      <c r="U25" s="749" t="s">
        <v>652</v>
      </c>
      <c r="V25" s="750">
        <v>6032</v>
      </c>
      <c r="W25" s="43" t="s">
        <v>603</v>
      </c>
      <c r="X25" s="361">
        <v>3960</v>
      </c>
    </row>
    <row r="26" spans="1:24" ht="31.5" x14ac:dyDescent="0.3">
      <c r="A26" s="281" t="s">
        <v>576</v>
      </c>
      <c r="B26" s="273" t="s">
        <v>28</v>
      </c>
      <c r="C26" s="274" t="s">
        <v>597</v>
      </c>
      <c r="D26" s="93">
        <v>53</v>
      </c>
      <c r="E26" s="93">
        <f t="shared" si="2"/>
        <v>0</v>
      </c>
      <c r="F26" s="275">
        <v>0</v>
      </c>
      <c r="G26" s="276">
        <v>44407</v>
      </c>
      <c r="H26" s="50" t="s">
        <v>627</v>
      </c>
      <c r="I26" s="51">
        <v>5290</v>
      </c>
      <c r="J26" s="35">
        <f t="shared" si="0"/>
        <v>5290</v>
      </c>
      <c r="K26" s="581">
        <v>39</v>
      </c>
      <c r="L26" s="733" t="s">
        <v>565</v>
      </c>
      <c r="M26" s="733">
        <v>687.7</v>
      </c>
      <c r="N26" s="57">
        <f t="shared" si="1"/>
        <v>206310</v>
      </c>
      <c r="O26" s="726" t="s">
        <v>35</v>
      </c>
      <c r="P26" s="732">
        <v>44426</v>
      </c>
      <c r="Q26" s="647">
        <v>0</v>
      </c>
      <c r="R26" s="646">
        <v>44407</v>
      </c>
      <c r="S26" s="485"/>
      <c r="T26" s="67"/>
      <c r="U26" s="749" t="s">
        <v>652</v>
      </c>
      <c r="V26" s="750">
        <v>0</v>
      </c>
      <c r="W26" s="43" t="s">
        <v>603</v>
      </c>
      <c r="X26" s="361">
        <v>0</v>
      </c>
    </row>
    <row r="27" spans="1:24" ht="31.5" x14ac:dyDescent="0.3">
      <c r="A27" s="281"/>
      <c r="B27" s="273"/>
      <c r="C27" s="274"/>
      <c r="D27" s="93"/>
      <c r="E27" s="93">
        <f t="shared" si="2"/>
        <v>0</v>
      </c>
      <c r="F27" s="751"/>
      <c r="G27" s="752">
        <v>29.7</v>
      </c>
      <c r="H27" s="753" t="s">
        <v>653</v>
      </c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5"/>
      <c r="R27" s="646"/>
      <c r="S27" s="485"/>
      <c r="T27" s="67"/>
      <c r="U27" s="43" t="s">
        <v>652</v>
      </c>
      <c r="V27" s="754">
        <v>6032</v>
      </c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492"/>
      <c r="R28" s="493"/>
      <c r="S28" s="485"/>
      <c r="T28" s="67"/>
      <c r="U28" s="43"/>
      <c r="V28" s="44"/>
      <c r="W28" s="43"/>
      <c r="X28" s="361">
        <f>SUM(X4:X27)</f>
        <v>63360</v>
      </c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0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156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0">
        <f t="shared" si="3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0">
        <f t="shared" si="3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319"/>
      <c r="E52" s="614"/>
      <c r="F52" s="615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"/>
      <c r="V52" s="85"/>
    </row>
    <row r="53" spans="1:24" s="327" customFormat="1" ht="47.25" customHeight="1" x14ac:dyDescent="0.3">
      <c r="A53" s="1005" t="s">
        <v>440</v>
      </c>
      <c r="B53" s="328" t="s">
        <v>56</v>
      </c>
      <c r="C53" s="931" t="s">
        <v>558</v>
      </c>
      <c r="D53" s="716"/>
      <c r="E53" s="607"/>
      <c r="F53" s="320">
        <v>1888.8</v>
      </c>
      <c r="G53" s="321">
        <v>44382</v>
      </c>
      <c r="H53" s="935">
        <v>479</v>
      </c>
      <c r="I53" s="275">
        <v>1888.8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146382</v>
      </c>
      <c r="O53" s="943" t="s">
        <v>35</v>
      </c>
      <c r="P53" s="702">
        <v>44404</v>
      </c>
      <c r="Q53" s="508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1006"/>
      <c r="B54" s="328" t="s">
        <v>441</v>
      </c>
      <c r="C54" s="932"/>
      <c r="D54" s="717"/>
      <c r="E54" s="607"/>
      <c r="F54" s="51">
        <v>101.8</v>
      </c>
      <c r="G54" s="87">
        <v>44382</v>
      </c>
      <c r="H54" s="936"/>
      <c r="I54" s="48">
        <v>101.8023</v>
      </c>
      <c r="J54" s="35">
        <f t="shared" si="0"/>
        <v>2.3000000000052978E-3</v>
      </c>
      <c r="K54" s="36">
        <v>86</v>
      </c>
      <c r="L54" s="52"/>
      <c r="M54" s="52"/>
      <c r="N54" s="331">
        <f t="shared" si="1"/>
        <v>8754.997800000001</v>
      </c>
      <c r="O54" s="944"/>
      <c r="P54" s="702"/>
      <c r="Q54" s="508"/>
      <c r="R54" s="40"/>
      <c r="S54" s="67"/>
      <c r="T54" s="67"/>
      <c r="U54" s="43"/>
      <c r="V54" s="44"/>
    </row>
    <row r="55" spans="1:24" ht="47.25" x14ac:dyDescent="0.3">
      <c r="A55" s="682" t="s">
        <v>440</v>
      </c>
      <c r="B55" s="328" t="s">
        <v>56</v>
      </c>
      <c r="C55" s="727" t="s">
        <v>604</v>
      </c>
      <c r="D55" s="608"/>
      <c r="E55" s="607"/>
      <c r="F55" s="51">
        <v>1061</v>
      </c>
      <c r="G55" s="49">
        <v>44389</v>
      </c>
      <c r="H55" s="740">
        <v>491</v>
      </c>
      <c r="I55" s="51">
        <v>1061</v>
      </c>
      <c r="J55" s="35">
        <f t="shared" si="0"/>
        <v>0</v>
      </c>
      <c r="K55" s="36">
        <v>77.5</v>
      </c>
      <c r="L55" s="52"/>
      <c r="M55" s="52"/>
      <c r="N55" s="331">
        <f t="shared" si="1"/>
        <v>82227.5</v>
      </c>
      <c r="O55" s="454" t="s">
        <v>35</v>
      </c>
      <c r="P55" s="737">
        <v>44381</v>
      </c>
      <c r="Q55" s="508"/>
      <c r="R55" s="40"/>
      <c r="S55" s="67"/>
      <c r="T55" s="67"/>
      <c r="U55" s="43"/>
      <c r="V55" s="44"/>
    </row>
    <row r="56" spans="1:24" ht="47.25" x14ac:dyDescent="0.3">
      <c r="A56" s="287" t="s">
        <v>440</v>
      </c>
      <c r="B56" s="328" t="s">
        <v>56</v>
      </c>
      <c r="C56" s="743" t="s">
        <v>611</v>
      </c>
      <c r="D56" s="608"/>
      <c r="E56" s="607"/>
      <c r="F56" s="51">
        <v>1108.8</v>
      </c>
      <c r="G56" s="49">
        <v>44396</v>
      </c>
      <c r="H56" s="50">
        <v>499</v>
      </c>
      <c r="I56" s="51">
        <v>1108.8</v>
      </c>
      <c r="J56" s="35">
        <f t="shared" si="0"/>
        <v>0</v>
      </c>
      <c r="K56" s="36">
        <v>77.5</v>
      </c>
      <c r="L56" s="52"/>
      <c r="M56" s="52"/>
      <c r="N56" s="38">
        <f t="shared" si="1"/>
        <v>85932</v>
      </c>
      <c r="O56" s="454" t="s">
        <v>35</v>
      </c>
      <c r="P56" s="737">
        <v>44419</v>
      </c>
      <c r="Q56" s="508"/>
      <c r="R56" s="40"/>
      <c r="S56" s="67"/>
      <c r="T56" s="67"/>
      <c r="U56" s="43"/>
      <c r="V56" s="44"/>
    </row>
    <row r="57" spans="1:24" ht="47.25" x14ac:dyDescent="0.3">
      <c r="A57" s="88" t="s">
        <v>440</v>
      </c>
      <c r="B57" s="328" t="s">
        <v>56</v>
      </c>
      <c r="C57" s="743" t="s">
        <v>622</v>
      </c>
      <c r="D57" s="608"/>
      <c r="E57" s="607"/>
      <c r="F57" s="51">
        <v>1428.4</v>
      </c>
      <c r="G57" s="49">
        <v>44403</v>
      </c>
      <c r="H57" s="50">
        <v>508</v>
      </c>
      <c r="I57" s="51">
        <v>1428.4</v>
      </c>
      <c r="J57" s="35">
        <f t="shared" si="0"/>
        <v>0</v>
      </c>
      <c r="K57" s="36">
        <v>78</v>
      </c>
      <c r="L57" s="52"/>
      <c r="M57" s="52"/>
      <c r="N57" s="38">
        <f t="shared" si="1"/>
        <v>111415.20000000001</v>
      </c>
      <c r="O57" s="454" t="s">
        <v>35</v>
      </c>
      <c r="P57" s="737">
        <v>44428</v>
      </c>
      <c r="Q57" s="508"/>
      <c r="R57" s="40"/>
      <c r="S57" s="67"/>
      <c r="T57" s="67"/>
      <c r="U57" s="43"/>
      <c r="V57" s="44"/>
    </row>
    <row r="58" spans="1:24" ht="18.600000000000001" customHeight="1" x14ac:dyDescent="0.3">
      <c r="A58" s="102" t="s">
        <v>208</v>
      </c>
      <c r="B58" s="599" t="s">
        <v>33</v>
      </c>
      <c r="C58" s="619" t="s">
        <v>511</v>
      </c>
      <c r="D58" s="610"/>
      <c r="E58" s="609"/>
      <c r="F58" s="51">
        <v>510</v>
      </c>
      <c r="G58" s="49">
        <v>44383</v>
      </c>
      <c r="H58" s="101" t="s">
        <v>530</v>
      </c>
      <c r="I58" s="51">
        <v>510</v>
      </c>
      <c r="J58" s="35">
        <f t="shared" si="0"/>
        <v>0</v>
      </c>
      <c r="K58" s="36">
        <v>55</v>
      </c>
      <c r="L58" s="52"/>
      <c r="M58" s="52"/>
      <c r="N58" s="38">
        <f t="shared" si="1"/>
        <v>28050</v>
      </c>
      <c r="O58" s="508" t="s">
        <v>374</v>
      </c>
      <c r="P58" s="702">
        <v>44383</v>
      </c>
      <c r="Q58" s="508"/>
      <c r="R58" s="40"/>
      <c r="S58" s="41"/>
      <c r="T58" s="42"/>
      <c r="U58" s="43"/>
      <c r="V58" s="44"/>
    </row>
    <row r="59" spans="1:24" ht="19.5" thickBot="1" x14ac:dyDescent="0.35">
      <c r="A59" s="53" t="s">
        <v>208</v>
      </c>
      <c r="B59" s="599" t="s">
        <v>33</v>
      </c>
      <c r="C59" s="708" t="s">
        <v>520</v>
      </c>
      <c r="D59" s="610"/>
      <c r="E59" s="609"/>
      <c r="F59" s="51">
        <v>351</v>
      </c>
      <c r="G59" s="49">
        <v>44390</v>
      </c>
      <c r="H59" s="393" t="s">
        <v>519</v>
      </c>
      <c r="I59" s="51">
        <v>351</v>
      </c>
      <c r="J59" s="35">
        <f t="shared" si="0"/>
        <v>0</v>
      </c>
      <c r="K59" s="36">
        <v>55</v>
      </c>
      <c r="L59" s="52"/>
      <c r="M59" s="52"/>
      <c r="N59" s="38">
        <f t="shared" si="1"/>
        <v>19305</v>
      </c>
      <c r="O59" s="710" t="s">
        <v>35</v>
      </c>
      <c r="P59" s="713">
        <v>44392</v>
      </c>
      <c r="Q59" s="508"/>
      <c r="R59" s="40"/>
      <c r="S59" s="41"/>
      <c r="T59" s="42"/>
      <c r="U59" s="43"/>
      <c r="V59" s="44"/>
    </row>
    <row r="60" spans="1:24" ht="34.5" customHeight="1" x14ac:dyDescent="0.3">
      <c r="A60" s="939" t="s">
        <v>551</v>
      </c>
      <c r="B60" s="736" t="s">
        <v>552</v>
      </c>
      <c r="C60" s="999" t="s">
        <v>553</v>
      </c>
      <c r="D60" s="707"/>
      <c r="E60" s="609"/>
      <c r="F60" s="51">
        <v>9342.59</v>
      </c>
      <c r="G60" s="1001">
        <v>44391</v>
      </c>
      <c r="H60" s="870">
        <v>1021</v>
      </c>
      <c r="I60" s="51">
        <v>9342.59</v>
      </c>
      <c r="J60" s="35">
        <f t="shared" si="0"/>
        <v>0</v>
      </c>
      <c r="K60" s="36">
        <v>47.5</v>
      </c>
      <c r="L60" s="52"/>
      <c r="M60" s="52"/>
      <c r="N60" s="38">
        <f t="shared" si="1"/>
        <v>443773.02500000002</v>
      </c>
      <c r="O60" s="892" t="s">
        <v>224</v>
      </c>
      <c r="P60" s="1003">
        <v>44399</v>
      </c>
      <c r="Q60" s="712"/>
      <c r="R60" s="40"/>
      <c r="S60" s="41"/>
      <c r="T60" s="42"/>
      <c r="U60" s="43"/>
      <c r="V60" s="44"/>
    </row>
    <row r="61" spans="1:24" ht="18.75" customHeight="1" thickBot="1" x14ac:dyDescent="0.35">
      <c r="A61" s="940"/>
      <c r="B61" s="599" t="s">
        <v>53</v>
      </c>
      <c r="C61" s="1000"/>
      <c r="D61" s="707"/>
      <c r="E61" s="609"/>
      <c r="F61" s="51">
        <v>1320</v>
      </c>
      <c r="G61" s="1002"/>
      <c r="H61" s="859"/>
      <c r="I61" s="51">
        <v>1320</v>
      </c>
      <c r="J61" s="35">
        <f t="shared" si="0"/>
        <v>0</v>
      </c>
      <c r="K61" s="36">
        <v>28</v>
      </c>
      <c r="L61" s="52"/>
      <c r="M61" s="52"/>
      <c r="N61" s="38">
        <f t="shared" si="1"/>
        <v>36960</v>
      </c>
      <c r="O61" s="893"/>
      <c r="P61" s="1004"/>
      <c r="Q61" s="712"/>
      <c r="R61" s="40"/>
      <c r="S61" s="41"/>
      <c r="T61" s="42"/>
      <c r="U61" s="43"/>
      <c r="V61" s="44"/>
    </row>
    <row r="62" spans="1:24" ht="18.75" x14ac:dyDescent="0.3">
      <c r="A62" s="53" t="s">
        <v>208</v>
      </c>
      <c r="B62" s="599" t="s">
        <v>33</v>
      </c>
      <c r="C62" s="709" t="s">
        <v>528</v>
      </c>
      <c r="D62" s="610"/>
      <c r="E62" s="609"/>
      <c r="F62" s="51">
        <v>451</v>
      </c>
      <c r="G62" s="49">
        <v>44397</v>
      </c>
      <c r="H62" s="393" t="s">
        <v>529</v>
      </c>
      <c r="I62" s="51">
        <v>451</v>
      </c>
      <c r="J62" s="35">
        <f t="shared" si="0"/>
        <v>0</v>
      </c>
      <c r="K62" s="36">
        <v>55</v>
      </c>
      <c r="L62" s="52"/>
      <c r="M62" s="52"/>
      <c r="N62" s="38">
        <f t="shared" si="1"/>
        <v>24805</v>
      </c>
      <c r="O62" s="711" t="s">
        <v>35</v>
      </c>
      <c r="P62" s="714">
        <v>44398</v>
      </c>
      <c r="Q62" s="508"/>
      <c r="R62" s="40"/>
      <c r="S62" s="41"/>
      <c r="T62" s="42"/>
      <c r="U62" s="43"/>
      <c r="V62" s="44"/>
    </row>
    <row r="63" spans="1:24" ht="18.75" customHeight="1" x14ac:dyDescent="0.3">
      <c r="A63" s="287" t="s">
        <v>208</v>
      </c>
      <c r="B63" s="599" t="s">
        <v>33</v>
      </c>
      <c r="C63" s="619" t="s">
        <v>549</v>
      </c>
      <c r="D63" s="610"/>
      <c r="E63" s="609"/>
      <c r="F63" s="51">
        <v>501</v>
      </c>
      <c r="G63" s="49">
        <v>44399</v>
      </c>
      <c r="H63" s="393" t="s">
        <v>550</v>
      </c>
      <c r="I63" s="51">
        <v>501</v>
      </c>
      <c r="J63" s="35">
        <f t="shared" si="0"/>
        <v>0</v>
      </c>
      <c r="K63" s="36">
        <v>55</v>
      </c>
      <c r="L63" s="52"/>
      <c r="M63" s="52"/>
      <c r="N63" s="38">
        <f t="shared" si="1"/>
        <v>27555</v>
      </c>
      <c r="O63" s="508" t="s">
        <v>374</v>
      </c>
      <c r="P63" s="702">
        <v>44400</v>
      </c>
      <c r="Q63" s="508"/>
      <c r="R63" s="40"/>
      <c r="S63" s="41"/>
      <c r="T63" s="42"/>
      <c r="U63" s="43"/>
      <c r="V63" s="44"/>
    </row>
    <row r="64" spans="1:24" ht="18.75" customHeight="1" x14ac:dyDescent="0.3">
      <c r="A64" s="287" t="s">
        <v>208</v>
      </c>
      <c r="B64" s="599" t="s">
        <v>33</v>
      </c>
      <c r="C64" s="619" t="s">
        <v>573</v>
      </c>
      <c r="D64" s="610"/>
      <c r="E64" s="609"/>
      <c r="F64" s="51">
        <v>300</v>
      </c>
      <c r="G64" s="49">
        <v>44401</v>
      </c>
      <c r="H64" s="393" t="s">
        <v>574</v>
      </c>
      <c r="I64" s="51">
        <v>300</v>
      </c>
      <c r="J64" s="35">
        <f t="shared" si="0"/>
        <v>0</v>
      </c>
      <c r="K64" s="36">
        <v>60</v>
      </c>
      <c r="L64" s="52"/>
      <c r="M64" s="52"/>
      <c r="N64" s="38">
        <f t="shared" si="1"/>
        <v>18000</v>
      </c>
      <c r="O64" s="508" t="s">
        <v>374</v>
      </c>
      <c r="P64" s="702">
        <v>44404</v>
      </c>
      <c r="Q64" s="508"/>
      <c r="R64" s="40"/>
      <c r="S64" s="41"/>
      <c r="T64" s="42"/>
      <c r="U64" s="43"/>
      <c r="V64" s="44"/>
    </row>
    <row r="65" spans="1:22" ht="18.75" customHeight="1" x14ac:dyDescent="0.3">
      <c r="A65" s="287" t="s">
        <v>606</v>
      </c>
      <c r="B65" s="599" t="s">
        <v>607</v>
      </c>
      <c r="C65" s="619" t="s">
        <v>608</v>
      </c>
      <c r="D65" s="610"/>
      <c r="E65" s="609"/>
      <c r="F65" s="51">
        <v>8452.58</v>
      </c>
      <c r="G65" s="49">
        <v>44405</v>
      </c>
      <c r="H65" s="393" t="s">
        <v>609</v>
      </c>
      <c r="I65" s="51">
        <v>8452.58</v>
      </c>
      <c r="J65" s="35">
        <f t="shared" si="0"/>
        <v>0</v>
      </c>
      <c r="K65" s="36">
        <v>20</v>
      </c>
      <c r="L65" s="52"/>
      <c r="M65" s="52"/>
      <c r="N65" s="38">
        <f t="shared" si="1"/>
        <v>169051.6</v>
      </c>
      <c r="O65" s="454" t="s">
        <v>224</v>
      </c>
      <c r="P65" s="737">
        <v>44417</v>
      </c>
      <c r="Q65" s="508"/>
      <c r="R65" s="40"/>
      <c r="S65" s="41"/>
      <c r="T65" s="42"/>
      <c r="U65" s="43"/>
      <c r="V65" s="44"/>
    </row>
    <row r="66" spans="1:22" ht="17.25" x14ac:dyDescent="0.3">
      <c r="A66" s="53" t="s">
        <v>64</v>
      </c>
      <c r="B66" s="599" t="s">
        <v>53</v>
      </c>
      <c r="C66" s="181" t="s">
        <v>633</v>
      </c>
      <c r="D66" s="612"/>
      <c r="E66" s="613"/>
      <c r="F66" s="51">
        <v>960</v>
      </c>
      <c r="G66" s="49">
        <v>44406</v>
      </c>
      <c r="H66" s="50">
        <v>1319</v>
      </c>
      <c r="I66" s="51">
        <v>960</v>
      </c>
      <c r="J66" s="35">
        <f>I66-F66</f>
        <v>0</v>
      </c>
      <c r="K66" s="36">
        <v>28</v>
      </c>
      <c r="L66" s="748"/>
      <c r="M66" s="52"/>
      <c r="N66" s="38">
        <f>K66*I66</f>
        <v>26880</v>
      </c>
      <c r="O66" s="454" t="s">
        <v>224</v>
      </c>
      <c r="P66" s="737">
        <v>44434</v>
      </c>
      <c r="Q66" s="508"/>
      <c r="R66" s="40"/>
      <c r="S66" s="41"/>
      <c r="T66" s="42"/>
      <c r="U66" s="43"/>
      <c r="V66" s="44"/>
    </row>
    <row r="67" spans="1:22" ht="16.5" customHeight="1" x14ac:dyDescent="0.3">
      <c r="A67" s="53" t="s">
        <v>208</v>
      </c>
      <c r="B67" s="599" t="s">
        <v>33</v>
      </c>
      <c r="C67" s="610" t="s">
        <v>581</v>
      </c>
      <c r="D67" s="610"/>
      <c r="E67" s="609"/>
      <c r="F67" s="51">
        <v>300</v>
      </c>
      <c r="G67" s="49">
        <v>44406</v>
      </c>
      <c r="H67" s="393" t="s">
        <v>582</v>
      </c>
      <c r="I67" s="51">
        <v>300</v>
      </c>
      <c r="J67" s="35">
        <f>I67-F67</f>
        <v>0</v>
      </c>
      <c r="K67" s="56">
        <v>60</v>
      </c>
      <c r="L67" s="748"/>
      <c r="M67" s="52"/>
      <c r="N67" s="38">
        <f>K67*I67</f>
        <v>18000</v>
      </c>
      <c r="O67" s="508" t="s">
        <v>374</v>
      </c>
      <c r="P67" s="702">
        <v>44407</v>
      </c>
      <c r="Q67" s="508"/>
      <c r="R67" s="40"/>
      <c r="S67" s="41"/>
      <c r="T67" s="42"/>
      <c r="U67" s="43"/>
      <c r="V67" s="44"/>
    </row>
    <row r="68" spans="1:22" s="327" customFormat="1" ht="16.5" customHeight="1" x14ac:dyDescent="0.3">
      <c r="A68" s="277" t="s">
        <v>606</v>
      </c>
      <c r="B68" s="686" t="s">
        <v>634</v>
      </c>
      <c r="C68" s="595" t="s">
        <v>635</v>
      </c>
      <c r="D68" s="624"/>
      <c r="E68" s="625"/>
      <c r="F68" s="626">
        <v>2724</v>
      </c>
      <c r="G68" s="627">
        <v>44407</v>
      </c>
      <c r="H68" s="597" t="s">
        <v>636</v>
      </c>
      <c r="I68" s="626">
        <v>2724</v>
      </c>
      <c r="J68" s="35">
        <f t="shared" si="0"/>
        <v>0</v>
      </c>
      <c r="K68" s="581">
        <v>60</v>
      </c>
      <c r="L68" s="323"/>
      <c r="M68" s="323"/>
      <c r="N68" s="38">
        <f t="shared" si="1"/>
        <v>163440</v>
      </c>
      <c r="O68" s="454" t="s">
        <v>206</v>
      </c>
      <c r="P68" s="737">
        <v>44434</v>
      </c>
      <c r="Q68" s="508"/>
      <c r="R68" s="324"/>
      <c r="S68" s="41"/>
      <c r="T68" s="42"/>
      <c r="U68" s="325"/>
      <c r="V68" s="326"/>
    </row>
    <row r="69" spans="1:22" s="327" customFormat="1" ht="16.5" customHeight="1" x14ac:dyDescent="0.3">
      <c r="A69" s="279"/>
      <c r="B69" s="425"/>
      <c r="C69" s="629"/>
      <c r="D69" s="628"/>
      <c r="E69" s="613"/>
      <c r="F69" s="320"/>
      <c r="G69" s="276"/>
      <c r="H69" s="741"/>
      <c r="I69" s="320"/>
      <c r="J69" s="35">
        <f t="shared" si="0"/>
        <v>0</v>
      </c>
      <c r="K69" s="581"/>
      <c r="L69" s="323"/>
      <c r="M69" s="323"/>
      <c r="N69" s="38">
        <f t="shared" si="1"/>
        <v>0</v>
      </c>
      <c r="O69" s="508"/>
      <c r="P69" s="702"/>
      <c r="Q69" s="508"/>
      <c r="R69" s="324"/>
      <c r="S69" s="41"/>
      <c r="T69" s="42"/>
      <c r="U69" s="325"/>
      <c r="V69" s="326"/>
    </row>
    <row r="70" spans="1:22" s="327" customFormat="1" ht="16.5" customHeight="1" x14ac:dyDescent="0.3">
      <c r="A70" s="279"/>
      <c r="B70" s="425"/>
      <c r="C70" s="629"/>
      <c r="D70" s="628"/>
      <c r="E70" s="613"/>
      <c r="F70" s="320"/>
      <c r="G70" s="276"/>
      <c r="H70" s="741"/>
      <c r="I70" s="320"/>
      <c r="J70" s="35">
        <f t="shared" si="0"/>
        <v>0</v>
      </c>
      <c r="K70" s="581"/>
      <c r="L70" s="323"/>
      <c r="M70" s="323"/>
      <c r="N70" s="38">
        <f t="shared" si="1"/>
        <v>0</v>
      </c>
      <c r="O70" s="508"/>
      <c r="P70" s="702"/>
      <c r="Q70" s="508"/>
      <c r="R70" s="324"/>
      <c r="S70" s="41"/>
      <c r="T70" s="42"/>
      <c r="U70" s="325"/>
      <c r="V70" s="326"/>
    </row>
    <row r="71" spans="1:22" s="327" customFormat="1" ht="16.5" customHeight="1" x14ac:dyDescent="0.3">
      <c r="A71" s="279"/>
      <c r="B71" s="425"/>
      <c r="C71" s="629"/>
      <c r="D71" s="628"/>
      <c r="E71" s="613"/>
      <c r="F71" s="320"/>
      <c r="G71" s="276"/>
      <c r="H71" s="741"/>
      <c r="I71" s="320"/>
      <c r="J71" s="35">
        <f t="shared" si="0"/>
        <v>0</v>
      </c>
      <c r="K71" s="581"/>
      <c r="L71" s="323"/>
      <c r="M71" s="323"/>
      <c r="N71" s="38">
        <f t="shared" si="1"/>
        <v>0</v>
      </c>
      <c r="O71" s="508"/>
      <c r="P71" s="702"/>
      <c r="Q71" s="508"/>
      <c r="R71" s="324"/>
      <c r="S71" s="41"/>
      <c r="T71" s="42"/>
      <c r="U71" s="325"/>
      <c r="V71" s="326"/>
    </row>
    <row r="72" spans="1:22" ht="16.5" customHeight="1" x14ac:dyDescent="0.3">
      <c r="A72" s="58"/>
      <c r="B72" s="61"/>
      <c r="C72" s="181"/>
      <c r="D72" s="612"/>
      <c r="E72" s="613"/>
      <c r="F72" s="51"/>
      <c r="G72" s="49"/>
      <c r="H72" s="50"/>
      <c r="I72" s="51"/>
      <c r="J72" s="35">
        <f t="shared" si="0"/>
        <v>0</v>
      </c>
      <c r="K72" s="56"/>
      <c r="L72" s="323"/>
      <c r="M72" s="323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x14ac:dyDescent="0.3">
      <c r="A73" s="58"/>
      <c r="B73" s="61"/>
      <c r="C73" s="116"/>
      <c r="D73" s="612"/>
      <c r="E73" s="613"/>
      <c r="F73" s="51"/>
      <c r="G73" s="49"/>
      <c r="H73" s="55"/>
      <c r="I73" s="51"/>
      <c r="J73" s="35">
        <f t="shared" si="0"/>
        <v>0</v>
      </c>
      <c r="K73" s="56"/>
      <c r="L73" s="997"/>
      <c r="M73" s="998"/>
      <c r="N73" s="57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116"/>
      <c r="D74" s="612"/>
      <c r="E74" s="613"/>
      <c r="F74" s="51"/>
      <c r="G74" s="49"/>
      <c r="H74" s="55"/>
      <c r="I74" s="51"/>
      <c r="J74" s="35">
        <f t="shared" si="0"/>
        <v>0</v>
      </c>
      <c r="K74" s="56"/>
      <c r="L74" s="997"/>
      <c r="M74" s="998"/>
      <c r="N74" s="57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26.25" customHeight="1" x14ac:dyDescent="0.3">
      <c r="A75" s="683"/>
      <c r="B75" s="61"/>
      <c r="C75" s="92"/>
      <c r="D75" s="612"/>
      <c r="E75" s="613"/>
      <c r="F75" s="51"/>
      <c r="G75" s="49"/>
      <c r="H75" s="50"/>
      <c r="I75" s="51"/>
      <c r="J75" s="35">
        <f t="shared" si="0"/>
        <v>0</v>
      </c>
      <c r="K75" s="56"/>
      <c r="L75" s="685"/>
      <c r="M75" s="685"/>
      <c r="N75" s="57">
        <f t="shared" si="1"/>
        <v>0</v>
      </c>
      <c r="O75" s="508"/>
      <c r="P75" s="702"/>
      <c r="Q75" s="508"/>
      <c r="R75" s="40"/>
      <c r="S75" s="41"/>
      <c r="T75" s="42"/>
      <c r="U75" s="43"/>
      <c r="V75" s="44"/>
    </row>
    <row r="76" spans="1:22" ht="26.25" customHeight="1" x14ac:dyDescent="0.3">
      <c r="A76" s="683"/>
      <c r="B76" s="61"/>
      <c r="C76" s="92"/>
      <c r="D76" s="612"/>
      <c r="E76" s="613"/>
      <c r="F76" s="51"/>
      <c r="G76" s="49"/>
      <c r="H76" s="50"/>
      <c r="I76" s="51"/>
      <c r="J76" s="35">
        <f t="shared" si="0"/>
        <v>0</v>
      </c>
      <c r="K76" s="56"/>
      <c r="L76" s="685"/>
      <c r="M76" s="685"/>
      <c r="N76" s="57">
        <f t="shared" si="1"/>
        <v>0</v>
      </c>
      <c r="O76" s="508"/>
      <c r="P76" s="702"/>
      <c r="Q76" s="508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2"/>
      <c r="D77" s="612"/>
      <c r="E77" s="613"/>
      <c r="F77" s="51"/>
      <c r="G77" s="49"/>
      <c r="H77" s="50"/>
      <c r="I77" s="51"/>
      <c r="J77" s="35">
        <f t="shared" si="0"/>
        <v>0</v>
      </c>
      <c r="K77" s="56"/>
      <c r="L77" s="323"/>
      <c r="M77" s="323"/>
      <c r="N77" s="57">
        <f t="shared" si="1"/>
        <v>0</v>
      </c>
      <c r="O77" s="508"/>
      <c r="P77" s="702"/>
      <c r="Q77" s="508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2"/>
      <c r="D78" s="612"/>
      <c r="E78" s="613"/>
      <c r="F78" s="51"/>
      <c r="G78" s="49"/>
      <c r="H78" s="50"/>
      <c r="I78" s="51"/>
      <c r="J78" s="35">
        <f t="shared" si="0"/>
        <v>0</v>
      </c>
      <c r="K78" s="56"/>
      <c r="L78" s="323"/>
      <c r="M78" s="323"/>
      <c r="N78" s="57">
        <f t="shared" si="1"/>
        <v>0</v>
      </c>
      <c r="O78" s="508"/>
      <c r="P78" s="702"/>
      <c r="Q78" s="508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2"/>
      <c r="D79" s="612"/>
      <c r="E79" s="613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8"/>
      <c r="P79" s="702"/>
      <c r="Q79" s="508"/>
      <c r="R79" s="40"/>
      <c r="S79" s="41"/>
      <c r="T79" s="42"/>
      <c r="U79" s="43"/>
      <c r="V79" s="44"/>
    </row>
    <row r="80" spans="1:22" ht="17.25" x14ac:dyDescent="0.3">
      <c r="A80" s="287"/>
      <c r="B80" s="61"/>
      <c r="C80" s="612"/>
      <c r="D80" s="612"/>
      <c r="E80" s="613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8"/>
      <c r="P80" s="702"/>
      <c r="Q80" s="508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2"/>
      <c r="D81" s="612"/>
      <c r="E81" s="613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8"/>
      <c r="P81" s="702"/>
      <c r="Q81" s="508"/>
      <c r="R81" s="40"/>
      <c r="S81" s="41"/>
      <c r="T81" s="42"/>
      <c r="U81" s="43"/>
      <c r="V81" s="44"/>
    </row>
    <row r="82" spans="1:22" ht="17.25" x14ac:dyDescent="0.3">
      <c r="A82" s="61"/>
      <c r="B82" s="61"/>
      <c r="C82" s="612"/>
      <c r="D82" s="612"/>
      <c r="E82" s="613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8"/>
      <c r="P82" s="702"/>
      <c r="Q82" s="508"/>
      <c r="R82" s="40"/>
      <c r="S82" s="41"/>
      <c r="T82" s="42"/>
      <c r="U82" s="43"/>
      <c r="V82" s="44"/>
    </row>
    <row r="83" spans="1:22" ht="17.25" x14ac:dyDescent="0.3">
      <c r="A83" s="45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1"/>
      <c r="D84" s="91"/>
      <c r="E84" s="93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8"/>
      <c r="P84" s="702"/>
      <c r="Q84" s="508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8"/>
      <c r="P85" s="702"/>
      <c r="Q85" s="508"/>
      <c r="R85" s="40"/>
      <c r="S85" s="41"/>
      <c r="T85" s="42"/>
      <c r="U85" s="43"/>
      <c r="V85" s="44"/>
    </row>
    <row r="86" spans="1:22" ht="17.25" x14ac:dyDescent="0.25">
      <c r="A86" s="102"/>
      <c r="B86" s="58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8"/>
      <c r="P87" s="702"/>
      <c r="Q87" s="508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8"/>
      <c r="P88" s="702"/>
      <c r="Q88" s="508"/>
      <c r="R88" s="40"/>
      <c r="S88" s="41"/>
      <c r="T88" s="41"/>
      <c r="U88" s="43"/>
      <c r="V88" s="44"/>
    </row>
    <row r="89" spans="1:22" ht="17.25" x14ac:dyDescent="0.3">
      <c r="A89" s="60"/>
      <c r="B89" s="61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8"/>
      <c r="P89" s="702"/>
      <c r="Q89" s="508"/>
      <c r="R89" s="40"/>
      <c r="S89" s="41"/>
      <c r="T89" s="41"/>
      <c r="U89" s="43"/>
      <c r="V89" s="44"/>
    </row>
    <row r="90" spans="1:22" ht="18.75" x14ac:dyDescent="0.3">
      <c r="A90" s="61"/>
      <c r="B90" s="103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102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58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61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3">
      <c r="A100" s="53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105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108"/>
      <c r="B106" s="61"/>
      <c r="C106" s="92"/>
      <c r="D106" s="92"/>
      <c r="E106" s="109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2"/>
      <c r="D108" s="92"/>
      <c r="E108" s="109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6"/>
      <c r="D109" s="96"/>
      <c r="E109" s="97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107"/>
      <c r="B110" s="61"/>
      <c r="C110" s="91"/>
      <c r="D110" s="91"/>
      <c r="E110" s="93"/>
      <c r="F110" s="51"/>
      <c r="G110" s="49"/>
      <c r="H110" s="11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690"/>
      <c r="Q110" s="508"/>
      <c r="R110" s="40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9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690"/>
      <c r="Q111" s="508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9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690"/>
      <c r="Q112" s="508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9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690"/>
      <c r="Q113" s="508"/>
      <c r="R113" s="112"/>
      <c r="S113" s="41"/>
      <c r="T113" s="42"/>
      <c r="U113" s="43"/>
      <c r="V113" s="44"/>
    </row>
    <row r="114" spans="1:22" ht="18.75" x14ac:dyDescent="0.3">
      <c r="A114" s="61"/>
      <c r="B114" s="61"/>
      <c r="C114" s="96"/>
      <c r="D114" s="96"/>
      <c r="E114" s="97"/>
      <c r="F114" s="51"/>
      <c r="G114" s="49"/>
      <c r="H114" s="119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690"/>
      <c r="Q114" s="508"/>
      <c r="R114" s="112"/>
      <c r="S114" s="41"/>
      <c r="T114" s="42"/>
      <c r="U114" s="43"/>
      <c r="V114" s="44"/>
    </row>
    <row r="115" spans="1:22" ht="17.25" x14ac:dyDescent="0.3">
      <c r="A115" s="45"/>
      <c r="B115" s="61"/>
      <c r="C115" s="96"/>
      <c r="D115" s="96"/>
      <c r="E115" s="97"/>
      <c r="F115" s="51"/>
      <c r="G115" s="49"/>
      <c r="H115" s="11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1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60"/>
      <c r="B121" s="61"/>
      <c r="C121" s="95"/>
      <c r="D121" s="95"/>
      <c r="E121" s="114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07"/>
      <c r="B122" s="61"/>
      <c r="C122" s="96"/>
      <c r="D122" s="96"/>
      <c r="E122" s="97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104"/>
      <c r="R124" s="112"/>
      <c r="S124" s="41"/>
      <c r="T124" s="42"/>
      <c r="U124" s="43"/>
      <c r="V124" s="44"/>
    </row>
    <row r="125" spans="1:22" ht="17.25" x14ac:dyDescent="0.3">
      <c r="A125" s="115"/>
      <c r="B125" s="61"/>
      <c r="C125" s="116"/>
      <c r="D125" s="116"/>
      <c r="E125" s="117"/>
      <c r="F125" s="51"/>
      <c r="G125" s="49"/>
      <c r="H125" s="118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8.75" x14ac:dyDescent="0.3">
      <c r="A127" s="107"/>
      <c r="B127" s="61"/>
      <c r="C127" s="96"/>
      <c r="D127" s="96"/>
      <c r="E127" s="97"/>
      <c r="F127" s="51"/>
      <c r="G127" s="49"/>
      <c r="H127" s="119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2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49"/>
      <c r="H129" s="110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59"/>
      <c r="Q129" s="64"/>
      <c r="R129" s="112"/>
      <c r="S129" s="41"/>
      <c r="T129" s="42"/>
      <c r="U129" s="43"/>
      <c r="V129" s="44"/>
    </row>
    <row r="130" spans="1:22" ht="17.25" x14ac:dyDescent="0.3">
      <c r="A130" s="121"/>
      <c r="B130" s="61"/>
      <c r="C130" s="96"/>
      <c r="D130" s="96"/>
      <c r="E130" s="97"/>
      <c r="F130" s="51"/>
      <c r="G130" s="49"/>
      <c r="H130" s="122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x14ac:dyDescent="0.3">
      <c r="A131" s="66"/>
      <c r="B131" s="61"/>
      <c r="C131" s="96"/>
      <c r="D131" s="96"/>
      <c r="E131" s="97"/>
      <c r="F131" s="51"/>
      <c r="G131" s="125"/>
      <c r="H131" s="126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2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299"/>
      <c r="P132" s="127"/>
      <c r="Q132" s="64"/>
      <c r="R132" s="112"/>
      <c r="S132" s="41"/>
      <c r="T132" s="42"/>
      <c r="U132" s="43"/>
      <c r="V132" s="44"/>
    </row>
    <row r="133" spans="1:22" ht="17.25" x14ac:dyDescent="0.3">
      <c r="A133" s="108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 t="s">
        <v>18</v>
      </c>
      <c r="N133" s="57">
        <f t="shared" si="1"/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7.25" x14ac:dyDescent="0.3">
      <c r="A134" s="107"/>
      <c r="B134" s="61"/>
      <c r="C134" s="96"/>
      <c r="D134" s="96"/>
      <c r="E134" s="97"/>
      <c r="F134" s="51"/>
      <c r="G134" s="127"/>
      <c r="H134" s="126"/>
      <c r="I134" s="51"/>
      <c r="J134" s="35">
        <f t="shared" si="0"/>
        <v>0</v>
      </c>
      <c r="K134" s="128"/>
      <c r="L134" s="52"/>
      <c r="M134" s="52"/>
      <c r="N134" s="57">
        <f t="shared" si="1"/>
        <v>0</v>
      </c>
      <c r="O134" s="299"/>
      <c r="P134" s="127"/>
      <c r="Q134" s="64"/>
      <c r="R134" s="112"/>
      <c r="S134" s="41"/>
      <c r="T134" s="42"/>
      <c r="U134" s="43"/>
      <c r="V134" s="44"/>
    </row>
    <row r="135" spans="1:22" ht="17.25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300"/>
      <c r="P135" s="315"/>
      <c r="Q135" s="39"/>
      <c r="R135" s="40"/>
      <c r="S135" s="41"/>
      <c r="T135" s="42"/>
      <c r="U135" s="43"/>
      <c r="V135" s="44"/>
    </row>
    <row r="136" spans="1:22" ht="17.25" x14ac:dyDescent="0.3">
      <c r="A136" s="132"/>
      <c r="B136" s="61"/>
      <c r="C136" s="96"/>
      <c r="D136" s="96"/>
      <c r="E136" s="97"/>
      <c r="F136" s="51"/>
      <c r="G136" s="127"/>
      <c r="H136" s="110"/>
      <c r="I136" s="51"/>
      <c r="J136" s="35">
        <f t="shared" ref="J136:J199" si="4">I136-F136</f>
        <v>0</v>
      </c>
      <c r="K136" s="128"/>
      <c r="L136" s="133"/>
      <c r="M136" s="133"/>
      <c r="N136" s="57">
        <f t="shared" si="1"/>
        <v>0</v>
      </c>
      <c r="O136" s="300"/>
      <c r="P136" s="315"/>
      <c r="Q136" s="123"/>
      <c r="R136" s="124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127"/>
      <c r="H137" s="110"/>
      <c r="I137" s="51"/>
      <c r="J137" s="35">
        <f t="shared" si="4"/>
        <v>0</v>
      </c>
      <c r="K137" s="128"/>
      <c r="L137" s="133"/>
      <c r="M137" s="133"/>
      <c r="N137" s="57">
        <f t="shared" si="1"/>
        <v>0</v>
      </c>
      <c r="O137" s="156"/>
      <c r="P137" s="312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34"/>
      <c r="I138" s="51"/>
      <c r="J138" s="35">
        <f t="shared" si="4"/>
        <v>0</v>
      </c>
      <c r="K138" s="135"/>
      <c r="L138" s="133"/>
      <c r="M138" s="133"/>
      <c r="N138" s="136">
        <f t="shared" si="1"/>
        <v>0</v>
      </c>
      <c r="O138" s="299"/>
      <c r="P138" s="127"/>
      <c r="Q138" s="123"/>
      <c r="R138" s="124"/>
      <c r="S138" s="41"/>
      <c r="T138" s="42"/>
      <c r="U138" s="43"/>
      <c r="V138" s="44"/>
    </row>
    <row r="139" spans="1:22" ht="18.75" x14ac:dyDescent="0.3">
      <c r="A139" s="108"/>
      <c r="B139" s="61"/>
      <c r="C139" s="96"/>
      <c r="D139" s="96"/>
      <c r="E139" s="97"/>
      <c r="F139" s="51"/>
      <c r="G139" s="127"/>
      <c r="H139" s="110"/>
      <c r="I139" s="51"/>
      <c r="J139" s="35">
        <f t="shared" si="4"/>
        <v>0</v>
      </c>
      <c r="K139" s="137"/>
      <c r="L139" s="138"/>
      <c r="M139" s="138"/>
      <c r="N139" s="136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39"/>
      <c r="B140" s="61"/>
      <c r="C140" s="96"/>
      <c r="D140" s="96"/>
      <c r="E140" s="97"/>
      <c r="F140" s="140"/>
      <c r="G140" s="127"/>
      <c r="H140" s="120"/>
      <c r="I140" s="51"/>
      <c r="J140" s="35">
        <f t="shared" si="4"/>
        <v>0</v>
      </c>
      <c r="K140" s="137"/>
      <c r="L140" s="141"/>
      <c r="M140" s="141"/>
      <c r="N140" s="136">
        <f>K140*I140</f>
        <v>0</v>
      </c>
      <c r="O140" s="299"/>
      <c r="P140" s="127"/>
      <c r="Q140" s="123"/>
      <c r="R140" s="124"/>
      <c r="S140" s="41"/>
      <c r="T140" s="42"/>
      <c r="U140" s="43"/>
      <c r="V140" s="44"/>
    </row>
    <row r="141" spans="1:22" ht="17.25" x14ac:dyDescent="0.3">
      <c r="A141" s="121"/>
      <c r="B141" s="61"/>
      <c r="C141" s="96"/>
      <c r="D141" s="96"/>
      <c r="E141" s="97"/>
      <c r="F141" s="51"/>
      <c r="G141" s="127"/>
      <c r="H141" s="110"/>
      <c r="I141" s="51"/>
      <c r="J141" s="35">
        <f t="shared" si="4"/>
        <v>0</v>
      </c>
      <c r="K141" s="137"/>
      <c r="L141" s="133"/>
      <c r="M141" s="133"/>
      <c r="N141" s="136">
        <f t="shared" ref="N141:N225" si="5">K141*I141</f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8.75" x14ac:dyDescent="0.3">
      <c r="A142" s="108"/>
      <c r="B142" s="61"/>
      <c r="C142" s="96"/>
      <c r="D142" s="96"/>
      <c r="E142" s="97"/>
      <c r="F142" s="51"/>
      <c r="G142" s="127"/>
      <c r="H142" s="142"/>
      <c r="I142" s="51"/>
      <c r="J142" s="35">
        <f t="shared" si="4"/>
        <v>0</v>
      </c>
      <c r="K142" s="56"/>
      <c r="L142" s="133"/>
      <c r="M142" s="133"/>
      <c r="N142" s="57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22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3"/>
      <c r="I144" s="51"/>
      <c r="J144" s="35">
        <f t="shared" si="4"/>
        <v>0</v>
      </c>
      <c r="K144" s="137"/>
      <c r="L144" s="133"/>
      <c r="M144" s="133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4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137"/>
      <c r="L147" s="145"/>
      <c r="M147" s="145"/>
      <c r="N147" s="136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108"/>
      <c r="B150" s="61"/>
      <c r="C150" s="146"/>
      <c r="D150" s="146"/>
      <c r="E150" s="147"/>
      <c r="F150" s="51"/>
      <c r="G150" s="127"/>
      <c r="H150" s="143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299"/>
      <c r="P150" s="316"/>
      <c r="Q150" s="39"/>
      <c r="R150" s="40"/>
      <c r="S150" s="41"/>
      <c r="T150" s="42"/>
      <c r="U150" s="43"/>
      <c r="V150" s="44"/>
    </row>
    <row r="151" spans="1:22" ht="17.25" x14ac:dyDescent="0.3">
      <c r="A151" s="60"/>
      <c r="B151" s="61"/>
      <c r="C151" s="129"/>
      <c r="D151" s="129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08"/>
      <c r="B152" s="61"/>
      <c r="C152" s="148"/>
      <c r="D152" s="148"/>
      <c r="E152" s="130"/>
      <c r="F152" s="51"/>
      <c r="G152" s="127"/>
      <c r="H152" s="50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x14ac:dyDescent="0.3">
      <c r="A153" s="115"/>
      <c r="B153" s="61"/>
      <c r="C153" s="129"/>
      <c r="D153" s="129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8.75" x14ac:dyDescent="0.3">
      <c r="A154" s="149"/>
      <c r="B154" s="150"/>
      <c r="C154" s="95"/>
      <c r="D154" s="95"/>
      <c r="E154" s="114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300"/>
      <c r="P154" s="315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51"/>
      <c r="D156" s="151"/>
      <c r="E156" s="152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53"/>
      <c r="B157" s="61"/>
      <c r="C157" s="154"/>
      <c r="D157" s="154"/>
      <c r="E157" s="155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63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ht="17.25" x14ac:dyDescent="0.3">
      <c r="A159" s="115"/>
      <c r="B159" s="61"/>
      <c r="C159" s="157"/>
      <c r="D159" s="157"/>
      <c r="E159" s="158"/>
      <c r="F159" s="51"/>
      <c r="G159" s="49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301"/>
      <c r="P159" s="317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59"/>
      <c r="D160" s="159"/>
      <c r="E160" s="160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161"/>
      <c r="G161" s="127"/>
      <c r="H161" s="162"/>
      <c r="I161" s="161"/>
      <c r="J161" s="35">
        <f t="shared" si="4"/>
        <v>0</v>
      </c>
      <c r="N161" s="57">
        <f t="shared" si="5"/>
        <v>0</v>
      </c>
      <c r="O161" s="302"/>
      <c r="P161" s="316"/>
      <c r="Q161" s="163"/>
      <c r="R161" s="164"/>
      <c r="S161" s="165"/>
      <c r="T161" s="166"/>
      <c r="U161" s="167"/>
      <c r="V161" s="168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54"/>
      <c r="D163" s="154"/>
      <c r="E163" s="155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15"/>
      <c r="B166" s="61"/>
      <c r="C166" s="169"/>
      <c r="D166" s="169"/>
      <c r="E166" s="114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0"/>
      <c r="D167" s="170"/>
      <c r="E167" s="109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69"/>
      <c r="D168" s="169"/>
      <c r="E168" s="114"/>
      <c r="F168" s="51"/>
      <c r="G168" s="63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53"/>
      <c r="B173" s="107"/>
      <c r="C173" s="154"/>
      <c r="D173" s="154"/>
      <c r="E173" s="155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71"/>
      <c r="B174" s="61"/>
      <c r="C174" s="157"/>
      <c r="D174" s="157"/>
      <c r="E174" s="158"/>
      <c r="F174" s="51"/>
      <c r="G174" s="49"/>
      <c r="H174" s="131"/>
      <c r="I174" s="51"/>
      <c r="J174" s="35">
        <f t="shared" si="4"/>
        <v>0</v>
      </c>
      <c r="K174" s="56"/>
      <c r="L174" s="52"/>
      <c r="M174" s="52"/>
      <c r="N174" s="57">
        <f>K174*I174</f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127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74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175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63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07"/>
      <c r="B194" s="159"/>
      <c r="C194" s="148"/>
      <c r="D194" s="148"/>
      <c r="E194" s="130"/>
      <c r="F194" s="51"/>
      <c r="G194" s="49"/>
      <c r="H194" s="50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1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76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ref="J200:J243" si="6">I200-F200</f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77"/>
      <c r="D209" s="177"/>
      <c r="E209" s="97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69"/>
      <c r="D211" s="169"/>
      <c r="E211" s="114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70"/>
      <c r="D213" s="170"/>
      <c r="E213" s="109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69"/>
      <c r="D214" s="169"/>
      <c r="E214" s="114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54"/>
      <c r="D215" s="154"/>
      <c r="E215" s="155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96"/>
      <c r="D216" s="96"/>
      <c r="E216" s="97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08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78"/>
      <c r="B220" s="179"/>
      <c r="C220" s="129"/>
      <c r="D220" s="129"/>
      <c r="E220" s="130"/>
      <c r="F220" s="51"/>
      <c r="G220" s="127"/>
      <c r="H220" s="131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79"/>
      <c r="C221" s="129"/>
      <c r="D221" s="129"/>
      <c r="E221" s="130"/>
      <c r="F221" s="51"/>
      <c r="G221" s="127"/>
      <c r="H221" s="50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08"/>
      <c r="B222" s="179"/>
      <c r="C222" s="129"/>
      <c r="D222" s="129"/>
      <c r="E222" s="130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79"/>
      <c r="C224" s="95"/>
      <c r="D224" s="95"/>
      <c r="E224" s="114"/>
      <c r="F224" s="51"/>
      <c r="G224" s="127"/>
      <c r="H224" s="131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46"/>
      <c r="D225" s="146"/>
      <c r="E225" s="147"/>
      <c r="F225" s="51"/>
      <c r="G225" s="127"/>
      <c r="H225" s="143"/>
      <c r="I225" s="51"/>
      <c r="J225" s="35">
        <f t="shared" si="6"/>
        <v>0</v>
      </c>
      <c r="K225" s="56"/>
      <c r="L225" s="52"/>
      <c r="M225" s="52"/>
      <c r="N225" s="57">
        <f t="shared" si="5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79"/>
      <c r="C226" s="181"/>
      <c r="D226" s="181"/>
      <c r="E226" s="158"/>
      <c r="F226" s="51"/>
      <c r="G226" s="127"/>
      <c r="H226" s="143"/>
      <c r="I226" s="51"/>
      <c r="J226" s="35">
        <f t="shared" si="6"/>
        <v>0</v>
      </c>
      <c r="K226" s="56"/>
      <c r="L226" s="182"/>
      <c r="M226" s="183"/>
      <c r="N226" s="57">
        <f t="shared" ref="N226:N235" si="7">K226*I226-M226</f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731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4"/>
      <c r="C228" s="116"/>
      <c r="D228" s="116"/>
      <c r="E228" s="117"/>
      <c r="F228" s="116"/>
      <c r="G228" s="116"/>
      <c r="H228" s="731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299"/>
      <c r="P228" s="316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731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731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x14ac:dyDescent="0.25">
      <c r="A231" s="108"/>
      <c r="B231" s="185"/>
      <c r="C231" s="116"/>
      <c r="D231" s="116"/>
      <c r="E231" s="117"/>
      <c r="F231" s="116"/>
      <c r="G231" s="116"/>
      <c r="H231" s="731"/>
      <c r="I231" s="48"/>
      <c r="J231" s="35">
        <f t="shared" si="6"/>
        <v>0</v>
      </c>
      <c r="K231" s="56"/>
      <c r="L231" s="182"/>
      <c r="M231" s="183"/>
      <c r="N231" s="57">
        <f t="shared" si="7"/>
        <v>0</v>
      </c>
      <c r="O231" s="156"/>
      <c r="P231" s="59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7"/>
      <c r="E232" s="188"/>
      <c r="F232" s="34"/>
      <c r="G232" s="189"/>
      <c r="H232" s="190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86"/>
      <c r="D234" s="186"/>
      <c r="E234" s="192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ht="18.75" x14ac:dyDescent="0.3">
      <c r="A235" s="108"/>
      <c r="B235" s="107"/>
      <c r="C235" s="193"/>
      <c r="D235" s="193"/>
      <c r="E235" s="194"/>
      <c r="F235" s="51"/>
      <c r="G235" s="127"/>
      <c r="H235" s="143"/>
      <c r="I235" s="51"/>
      <c r="J235" s="35">
        <f t="shared" si="6"/>
        <v>0</v>
      </c>
      <c r="K235" s="56"/>
      <c r="L235" s="182"/>
      <c r="M235" s="191"/>
      <c r="N235" s="57">
        <f t="shared" si="7"/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ref="N236:N247" si="8">K236*I236</f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162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195"/>
      <c r="B239" s="107"/>
      <c r="C239" s="107"/>
      <c r="D239" s="107"/>
      <c r="E239" s="196"/>
      <c r="F239" s="161"/>
      <c r="G239" s="127"/>
      <c r="H239" s="203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164"/>
      <c r="V239" s="168"/>
    </row>
    <row r="240" spans="1:22" x14ac:dyDescent="0.25">
      <c r="A240" s="204"/>
      <c r="B240" s="107"/>
      <c r="C240" s="107"/>
      <c r="D240" s="107"/>
      <c r="E240" s="196"/>
      <c r="F240" s="161"/>
      <c r="G240" s="127"/>
      <c r="H240" s="205"/>
      <c r="I240" s="161">
        <v>0</v>
      </c>
      <c r="J240" s="35">
        <f t="shared" si="6"/>
        <v>0</v>
      </c>
      <c r="K240" s="198"/>
      <c r="L240" s="198"/>
      <c r="M240" s="198"/>
      <c r="N240" s="199">
        <f t="shared" si="8"/>
        <v>0</v>
      </c>
      <c r="O240" s="303"/>
      <c r="P240" s="316"/>
      <c r="Q240" s="39"/>
      <c r="R240" s="200"/>
      <c r="S240" s="201"/>
      <c r="T240" s="202"/>
      <c r="U240" s="43"/>
      <c r="V240" s="44"/>
    </row>
    <row r="241" spans="1:22" x14ac:dyDescent="0.25">
      <c r="A241" s="206"/>
      <c r="B241" s="207"/>
      <c r="H241" s="212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x14ac:dyDescent="0.25">
      <c r="A242" s="206"/>
      <c r="B242" s="207"/>
      <c r="I242" s="210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6.5" thickBot="1" x14ac:dyDescent="0.3">
      <c r="A243" s="206"/>
      <c r="B243" s="207"/>
      <c r="I243" s="215">
        <v>0</v>
      </c>
      <c r="J243" s="35">
        <f t="shared" si="6"/>
        <v>0</v>
      </c>
      <c r="K243" s="213"/>
      <c r="L243" s="213"/>
      <c r="M243" s="213"/>
      <c r="N243" s="199">
        <f t="shared" si="8"/>
        <v>0</v>
      </c>
      <c r="O243" s="303"/>
      <c r="P243" s="316"/>
      <c r="Q243" s="163"/>
      <c r="R243" s="200"/>
      <c r="S243" s="201"/>
      <c r="T243" s="202"/>
      <c r="U243" s="43"/>
      <c r="V243" s="44"/>
    </row>
    <row r="244" spans="1:22" ht="19.5" thickTop="1" x14ac:dyDescent="0.3">
      <c r="A244" s="206"/>
      <c r="B244" s="207"/>
      <c r="F244" s="864" t="s">
        <v>19</v>
      </c>
      <c r="G244" s="864"/>
      <c r="H244" s="865"/>
      <c r="I244" s="216">
        <f>SUM(I4:I243)</f>
        <v>420227.62230000005</v>
      </c>
      <c r="J244" s="217"/>
      <c r="K244" s="213"/>
      <c r="L244" s="218"/>
      <c r="M244" s="213"/>
      <c r="N244" s="199">
        <f t="shared" si="8"/>
        <v>0</v>
      </c>
      <c r="O244" s="303"/>
      <c r="P244" s="316"/>
      <c r="Q244" s="163"/>
      <c r="R244" s="200"/>
      <c r="S244" s="219"/>
      <c r="T244" s="166"/>
      <c r="U244" s="167"/>
      <c r="V244" s="44"/>
    </row>
    <row r="245" spans="1:22" ht="19.5" thickBot="1" x14ac:dyDescent="0.3">
      <c r="A245" s="220"/>
      <c r="B245" s="207"/>
      <c r="I245" s="221"/>
      <c r="J245" s="217"/>
      <c r="K245" s="213"/>
      <c r="L245" s="218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Top="1" x14ac:dyDescent="0.25">
      <c r="A246" s="206"/>
      <c r="B246" s="207"/>
      <c r="J246" s="210"/>
      <c r="K246" s="213"/>
      <c r="L246" s="213"/>
      <c r="M246" s="213"/>
      <c r="N246" s="199">
        <f t="shared" si="8"/>
        <v>0</v>
      </c>
      <c r="O246" s="304"/>
      <c r="Q246" s="10"/>
      <c r="R246" s="222"/>
      <c r="S246" s="223"/>
      <c r="T246" s="224"/>
      <c r="V246" s="15"/>
    </row>
    <row r="247" spans="1:22" ht="16.5" thickBot="1" x14ac:dyDescent="0.3">
      <c r="A247" s="206"/>
      <c r="B247" s="207"/>
      <c r="J247" s="210"/>
      <c r="K247" s="226"/>
      <c r="N247" s="199">
        <f t="shared" si="8"/>
        <v>0</v>
      </c>
      <c r="O247" s="305"/>
      <c r="Q247" s="10"/>
      <c r="R247" s="222"/>
      <c r="S247" s="223"/>
      <c r="T247" s="227"/>
      <c r="V247" s="15"/>
    </row>
    <row r="248" spans="1:22" ht="17.25" thickTop="1" thickBot="1" x14ac:dyDescent="0.3">
      <c r="A248" s="206"/>
      <c r="H248" s="228"/>
      <c r="I248" s="229" t="s">
        <v>20</v>
      </c>
      <c r="J248" s="230"/>
      <c r="K248" s="230"/>
      <c r="L248" s="231">
        <f>SUM(L236:L247)</f>
        <v>0</v>
      </c>
      <c r="M248" s="232"/>
      <c r="N248" s="233">
        <f>SUM(N4:N247)</f>
        <v>17270422.1228</v>
      </c>
      <c r="O248" s="306"/>
      <c r="Q248" s="234">
        <f>SUM(Q4:Q247)</f>
        <v>352340</v>
      </c>
      <c r="R248" s="9"/>
      <c r="S248" s="235">
        <f>SUM(S16:S247)</f>
        <v>0</v>
      </c>
      <c r="T248" s="236"/>
      <c r="U248" s="237"/>
      <c r="V248" s="238">
        <f>SUM(V236:V247)</f>
        <v>0</v>
      </c>
    </row>
    <row r="249" spans="1:22" x14ac:dyDescent="0.25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6.5" thickBot="1" x14ac:dyDescent="0.3">
      <c r="A250" s="206"/>
      <c r="H250" s="228"/>
      <c r="I250" s="239"/>
      <c r="J250" s="240"/>
      <c r="K250" s="241"/>
      <c r="L250" s="241"/>
      <c r="M250" s="241"/>
      <c r="N250" s="199"/>
      <c r="O250" s="306"/>
      <c r="R250" s="222"/>
      <c r="S250" s="243"/>
      <c r="U250" s="245"/>
      <c r="V250"/>
    </row>
    <row r="251" spans="1:22" ht="19.5" thickTop="1" x14ac:dyDescent="0.25">
      <c r="A251" s="206"/>
      <c r="I251" s="246" t="s">
        <v>21</v>
      </c>
      <c r="J251" s="247"/>
      <c r="K251" s="247"/>
      <c r="L251" s="248"/>
      <c r="M251" s="248"/>
      <c r="N251" s="249">
        <f>V248+S248+Q248+N248+L248</f>
        <v>17622762.1228</v>
      </c>
      <c r="O251" s="307"/>
      <c r="R251" s="222"/>
      <c r="S251" s="243"/>
      <c r="U251" s="245"/>
      <c r="V251"/>
    </row>
    <row r="252" spans="1:22" ht="19.5" thickBot="1" x14ac:dyDescent="0.3">
      <c r="A252" s="250"/>
      <c r="I252" s="251"/>
      <c r="J252" s="252"/>
      <c r="K252" s="252"/>
      <c r="L252" s="253"/>
      <c r="M252" s="253"/>
      <c r="N252" s="254"/>
      <c r="O252" s="308"/>
      <c r="R252" s="222"/>
      <c r="S252" s="243"/>
      <c r="U252" s="245"/>
      <c r="V252"/>
    </row>
    <row r="253" spans="1:22" ht="16.5" thickTop="1" x14ac:dyDescent="0.25">
      <c r="A253" s="250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40"/>
      <c r="K254" s="241"/>
      <c r="L254" s="241"/>
      <c r="M254" s="241"/>
      <c r="N254" s="199"/>
      <c r="O254" s="306"/>
      <c r="R254" s="222"/>
      <c r="S254" s="243"/>
      <c r="U254" s="245"/>
      <c r="V254"/>
    </row>
    <row r="255" spans="1:22" x14ac:dyDescent="0.25">
      <c r="A255" s="206"/>
      <c r="I255" s="239"/>
      <c r="J255" s="255"/>
      <c r="K255" s="241"/>
      <c r="L255" s="241"/>
      <c r="M255" s="241"/>
      <c r="N255" s="199"/>
      <c r="O255" s="309"/>
      <c r="R255" s="222"/>
      <c r="S255" s="243"/>
      <c r="U255" s="245"/>
      <c r="V255"/>
    </row>
    <row r="256" spans="1:22" x14ac:dyDescent="0.25">
      <c r="A256" s="250"/>
      <c r="N256" s="199"/>
      <c r="O256" s="310"/>
      <c r="R256" s="222"/>
      <c r="S256" s="243"/>
      <c r="U256" s="245"/>
      <c r="V256"/>
    </row>
    <row r="257" spans="1:22" x14ac:dyDescent="0.25">
      <c r="A257" s="250"/>
      <c r="O257" s="310"/>
      <c r="S257" s="243"/>
      <c r="U257" s="245"/>
      <c r="V257"/>
    </row>
    <row r="258" spans="1:22" x14ac:dyDescent="0.25">
      <c r="A258" s="206"/>
      <c r="B258" s="207"/>
      <c r="N258" s="199"/>
      <c r="O258" s="306"/>
      <c r="S258" s="243"/>
      <c r="U258" s="245"/>
      <c r="V258"/>
    </row>
    <row r="259" spans="1:22" x14ac:dyDescent="0.25">
      <c r="A259" s="250"/>
      <c r="B259" s="207"/>
      <c r="N259" s="199"/>
      <c r="O259" s="306"/>
      <c r="S259" s="243"/>
      <c r="U259" s="245"/>
      <c r="V259"/>
    </row>
    <row r="260" spans="1:22" x14ac:dyDescent="0.25">
      <c r="A260" s="206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50"/>
      <c r="B261" s="207"/>
      <c r="I261" s="239"/>
      <c r="J261" s="240"/>
      <c r="K261" s="241"/>
      <c r="L261" s="241"/>
      <c r="M261" s="241"/>
      <c r="N261" s="199"/>
      <c r="O261" s="306"/>
      <c r="S261" s="243"/>
      <c r="U261" s="245"/>
      <c r="V261"/>
    </row>
    <row r="262" spans="1:22" x14ac:dyDescent="0.25">
      <c r="A262" s="206"/>
      <c r="B262" s="207"/>
      <c r="I262" s="258"/>
      <c r="J262" s="237"/>
      <c r="K262" s="237"/>
      <c r="N262" s="199"/>
      <c r="O262" s="306"/>
      <c r="S262" s="243"/>
      <c r="U262" s="245"/>
      <c r="V262"/>
    </row>
    <row r="263" spans="1:22" x14ac:dyDescent="0.25">
      <c r="A263" s="250"/>
      <c r="S263" s="243"/>
      <c r="U263" s="245"/>
      <c r="V263"/>
    </row>
    <row r="264" spans="1:22" x14ac:dyDescent="0.25">
      <c r="A264" s="206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74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74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74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50"/>
      <c r="B268" s="259"/>
      <c r="C268" s="259"/>
      <c r="D268" s="259"/>
      <c r="E268" s="260"/>
      <c r="F268" s="261"/>
      <c r="G268"/>
      <c r="H268" s="74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64"/>
      <c r="B269" s="259"/>
      <c r="C269" s="259"/>
      <c r="D269" s="259"/>
      <c r="E269" s="260"/>
      <c r="F269" s="261"/>
      <c r="G269"/>
      <c r="H269" s="74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20"/>
      <c r="B270" s="259"/>
      <c r="C270" s="259"/>
      <c r="D270" s="259"/>
      <c r="E270" s="260"/>
      <c r="F270" s="261"/>
      <c r="G270"/>
      <c r="H270" s="74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74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74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74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74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74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74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06"/>
      <c r="B277" s="259"/>
      <c r="C277" s="259"/>
      <c r="D277" s="259"/>
      <c r="E277" s="260"/>
      <c r="F277" s="261"/>
      <c r="G277"/>
      <c r="H277" s="742"/>
      <c r="I277" s="263"/>
      <c r="J277"/>
      <c r="K277"/>
      <c r="L277"/>
      <c r="M277"/>
      <c r="P277" s="318"/>
      <c r="Q277" s="243"/>
      <c r="S277" s="243"/>
      <c r="U277" s="245"/>
      <c r="V277"/>
    </row>
  </sheetData>
  <sortState ref="A68:Q69">
    <sortCondition ref="L68:L69"/>
  </sortState>
  <mergeCells count="14">
    <mergeCell ref="F244:H244"/>
    <mergeCell ref="A1:J2"/>
    <mergeCell ref="W1:X1"/>
    <mergeCell ref="L73:M74"/>
    <mergeCell ref="A60:A61"/>
    <mergeCell ref="C60:C61"/>
    <mergeCell ref="G60:G61"/>
    <mergeCell ref="H60:H61"/>
    <mergeCell ref="O60:O61"/>
    <mergeCell ref="P60:P61"/>
    <mergeCell ref="A53:A54"/>
    <mergeCell ref="C53:C54"/>
    <mergeCell ref="H53:H54"/>
    <mergeCell ref="O53:O54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X293"/>
  <sheetViews>
    <sheetView workbookViewId="0">
      <pane xSplit="7" ySplit="3" topLeftCell="T10" activePane="bottomRight" state="frozen"/>
      <selection pane="topRight" activeCell="H1" sqref="H1"/>
      <selection pane="bottomLeft" activeCell="A4" sqref="A4"/>
      <selection pane="bottomRight" activeCell="V14" sqref="V14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7" t="s">
        <v>598</v>
      </c>
      <c r="B1" s="877"/>
      <c r="C1" s="877"/>
      <c r="D1" s="877"/>
      <c r="E1" s="877"/>
      <c r="F1" s="877"/>
      <c r="G1" s="877"/>
      <c r="H1" s="877"/>
      <c r="I1" s="877"/>
      <c r="J1" s="8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5" t="s">
        <v>99</v>
      </c>
      <c r="X1" s="876"/>
    </row>
    <row r="2" spans="1:24" thickBot="1" x14ac:dyDescent="0.3">
      <c r="A2" s="877"/>
      <c r="B2" s="877"/>
      <c r="C2" s="877"/>
      <c r="D2" s="877"/>
      <c r="E2" s="877"/>
      <c r="F2" s="877"/>
      <c r="G2" s="877"/>
      <c r="H2" s="877"/>
      <c r="I2" s="877"/>
      <c r="J2" s="8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3" customHeight="1" thickTop="1" thickBot="1" x14ac:dyDescent="0.35">
      <c r="A4" s="719" t="s">
        <v>68</v>
      </c>
      <c r="B4" s="267" t="s">
        <v>25</v>
      </c>
      <c r="C4" s="268" t="s">
        <v>639</v>
      </c>
      <c r="D4" s="558">
        <v>53</v>
      </c>
      <c r="E4" s="559">
        <f>D4*F4</f>
        <v>832630</v>
      </c>
      <c r="F4" s="270">
        <v>15710</v>
      </c>
      <c r="G4" s="271">
        <v>44409</v>
      </c>
      <c r="H4" s="724" t="s">
        <v>628</v>
      </c>
      <c r="I4" s="34">
        <v>20335</v>
      </c>
      <c r="J4" s="35">
        <f t="shared" ref="J4:J151" si="0">I4-F4</f>
        <v>4625</v>
      </c>
      <c r="K4" s="322">
        <v>38.5</v>
      </c>
      <c r="L4" s="747" t="s">
        <v>565</v>
      </c>
      <c r="M4" s="747">
        <v>4175.45</v>
      </c>
      <c r="N4" s="38">
        <f t="shared" ref="N4:N155" si="1">K4*I4</f>
        <v>782897.5</v>
      </c>
      <c r="O4" s="510" t="s">
        <v>35</v>
      </c>
      <c r="P4" s="699">
        <v>44431</v>
      </c>
      <c r="Q4" s="643">
        <v>20140</v>
      </c>
      <c r="R4" s="644">
        <v>44414</v>
      </c>
      <c r="S4" s="483"/>
      <c r="T4" s="42"/>
      <c r="U4" s="803" t="s">
        <v>729</v>
      </c>
      <c r="V4" s="804">
        <v>6032</v>
      </c>
      <c r="W4" s="378" t="s">
        <v>665</v>
      </c>
      <c r="X4" s="379">
        <v>3960</v>
      </c>
    </row>
    <row r="5" spans="1:24" ht="30" customHeight="1" thickTop="1" thickBot="1" x14ac:dyDescent="0.35">
      <c r="A5" s="272" t="s">
        <v>68</v>
      </c>
      <c r="B5" s="273" t="s">
        <v>71</v>
      </c>
      <c r="C5" s="274" t="s">
        <v>640</v>
      </c>
      <c r="D5" s="93">
        <v>53</v>
      </c>
      <c r="E5" s="559">
        <f t="shared" ref="E5:E23" si="2">D5*F5</f>
        <v>862310</v>
      </c>
      <c r="F5" s="275">
        <v>16270</v>
      </c>
      <c r="G5" s="276">
        <v>44411</v>
      </c>
      <c r="H5" s="50" t="s">
        <v>693</v>
      </c>
      <c r="I5" s="51">
        <f>21130-105.65</f>
        <v>21024.35</v>
      </c>
      <c r="J5" s="35">
        <f t="shared" si="0"/>
        <v>4754.3499999999985</v>
      </c>
      <c r="K5" s="322">
        <v>38.5</v>
      </c>
      <c r="L5" s="733" t="s">
        <v>565</v>
      </c>
      <c r="M5" s="733">
        <v>3777.37</v>
      </c>
      <c r="N5" s="38">
        <f t="shared" si="1"/>
        <v>809437.47499999998</v>
      </c>
      <c r="O5" s="721" t="s">
        <v>35</v>
      </c>
      <c r="P5" s="722">
        <v>44432</v>
      </c>
      <c r="Q5" s="645">
        <v>20440</v>
      </c>
      <c r="R5" s="646">
        <v>44414</v>
      </c>
      <c r="S5" s="483"/>
      <c r="T5" s="42"/>
      <c r="U5" s="588" t="s">
        <v>59</v>
      </c>
      <c r="V5" s="589">
        <v>0</v>
      </c>
      <c r="W5" s="378" t="s">
        <v>665</v>
      </c>
      <c r="X5" s="379">
        <v>3960</v>
      </c>
    </row>
    <row r="6" spans="1:24" ht="30.75" customHeight="1" thickTop="1" thickBot="1" x14ac:dyDescent="0.35">
      <c r="A6" s="272" t="s">
        <v>131</v>
      </c>
      <c r="B6" s="273" t="s">
        <v>30</v>
      </c>
      <c r="C6" s="274" t="s">
        <v>641</v>
      </c>
      <c r="D6" s="93">
        <v>53</v>
      </c>
      <c r="E6" s="559">
        <f t="shared" si="2"/>
        <v>1096570</v>
      </c>
      <c r="F6" s="275">
        <v>20690</v>
      </c>
      <c r="G6" s="276">
        <v>44413</v>
      </c>
      <c r="H6" s="50" t="s">
        <v>694</v>
      </c>
      <c r="I6" s="51">
        <v>21625</v>
      </c>
      <c r="J6" s="35">
        <f t="shared" si="0"/>
        <v>935</v>
      </c>
      <c r="K6" s="322">
        <v>38.5</v>
      </c>
      <c r="L6" s="733" t="s">
        <v>565</v>
      </c>
      <c r="M6" s="733">
        <v>4440.33</v>
      </c>
      <c r="N6" s="38">
        <f t="shared" si="1"/>
        <v>832562.5</v>
      </c>
      <c r="O6" s="721" t="s">
        <v>206</v>
      </c>
      <c r="P6" s="722">
        <v>44435</v>
      </c>
      <c r="Q6" s="645">
        <v>25140</v>
      </c>
      <c r="R6" s="646">
        <v>44414</v>
      </c>
      <c r="S6" s="483"/>
      <c r="T6" s="42"/>
      <c r="U6" s="803" t="s">
        <v>729</v>
      </c>
      <c r="V6" s="804">
        <v>6032</v>
      </c>
      <c r="W6" s="43" t="s">
        <v>665</v>
      </c>
      <c r="X6" s="361">
        <v>3960</v>
      </c>
    </row>
    <row r="7" spans="1:24" ht="48.75" thickTop="1" thickBot="1" x14ac:dyDescent="0.35">
      <c r="A7" s="272" t="s">
        <v>362</v>
      </c>
      <c r="B7" s="273" t="s">
        <v>449</v>
      </c>
      <c r="C7" s="274" t="s">
        <v>641</v>
      </c>
      <c r="D7" s="93">
        <v>0</v>
      </c>
      <c r="E7" s="559">
        <f t="shared" si="2"/>
        <v>0</v>
      </c>
      <c r="F7" s="275">
        <v>0</v>
      </c>
      <c r="G7" s="276">
        <v>44413</v>
      </c>
      <c r="H7" s="50" t="s">
        <v>695</v>
      </c>
      <c r="I7" s="51">
        <f>5070-101.4</f>
        <v>4968.6000000000004</v>
      </c>
      <c r="J7" s="35">
        <f t="shared" si="0"/>
        <v>4968.6000000000004</v>
      </c>
      <c r="K7" s="322">
        <v>38.5</v>
      </c>
      <c r="L7" s="733" t="s">
        <v>565</v>
      </c>
      <c r="M7" s="733">
        <v>765.16</v>
      </c>
      <c r="N7" s="38">
        <f t="shared" si="1"/>
        <v>191291.1</v>
      </c>
      <c r="O7" s="721" t="s">
        <v>35</v>
      </c>
      <c r="P7" s="722">
        <v>44433</v>
      </c>
      <c r="Q7" s="645">
        <v>0</v>
      </c>
      <c r="R7" s="646">
        <v>44414</v>
      </c>
      <c r="S7" s="483"/>
      <c r="T7" s="42"/>
      <c r="U7" s="803" t="s">
        <v>729</v>
      </c>
      <c r="V7" s="804">
        <v>0</v>
      </c>
      <c r="W7" s="43" t="s">
        <v>665</v>
      </c>
      <c r="X7" s="361">
        <v>0</v>
      </c>
    </row>
    <row r="8" spans="1:24" ht="48.75" thickTop="1" thickBot="1" x14ac:dyDescent="0.35">
      <c r="A8" s="272" t="s">
        <v>282</v>
      </c>
      <c r="B8" s="273" t="s">
        <v>503</v>
      </c>
      <c r="C8" s="274" t="s">
        <v>642</v>
      </c>
      <c r="D8" s="93">
        <v>53</v>
      </c>
      <c r="E8" s="559">
        <f t="shared" si="2"/>
        <v>928560</v>
      </c>
      <c r="F8" s="275">
        <v>17520</v>
      </c>
      <c r="G8" s="276">
        <v>44415</v>
      </c>
      <c r="H8" s="50" t="s">
        <v>696</v>
      </c>
      <c r="I8" s="51">
        <f>22615-226.16</f>
        <v>22388.84</v>
      </c>
      <c r="J8" s="35">
        <f t="shared" si="0"/>
        <v>4868.84</v>
      </c>
      <c r="K8" s="322">
        <v>38.5</v>
      </c>
      <c r="L8" s="733" t="s">
        <v>565</v>
      </c>
      <c r="M8" s="733">
        <v>5171.82</v>
      </c>
      <c r="N8" s="38">
        <f t="shared" si="1"/>
        <v>861970.34</v>
      </c>
      <c r="O8" s="510" t="s">
        <v>35</v>
      </c>
      <c r="P8" s="699">
        <v>44438</v>
      </c>
      <c r="Q8" s="645">
        <v>20140</v>
      </c>
      <c r="R8" s="646">
        <v>44414</v>
      </c>
      <c r="S8" s="483"/>
      <c r="T8" s="42"/>
      <c r="U8" s="803" t="s">
        <v>729</v>
      </c>
      <c r="V8" s="804">
        <v>6032</v>
      </c>
      <c r="W8" s="43" t="s">
        <v>665</v>
      </c>
      <c r="X8" s="361">
        <v>3960</v>
      </c>
    </row>
    <row r="9" spans="1:24" ht="33" thickTop="1" thickBot="1" x14ac:dyDescent="0.35">
      <c r="A9" s="277" t="s">
        <v>363</v>
      </c>
      <c r="B9" s="273" t="s">
        <v>30</v>
      </c>
      <c r="C9" s="274" t="s">
        <v>643</v>
      </c>
      <c r="D9" s="93">
        <v>53</v>
      </c>
      <c r="E9" s="559">
        <f t="shared" si="2"/>
        <v>1023960</v>
      </c>
      <c r="F9" s="275">
        <v>19320</v>
      </c>
      <c r="G9" s="276">
        <v>44416</v>
      </c>
      <c r="H9" s="50" t="s">
        <v>697</v>
      </c>
      <c r="I9" s="51">
        <v>24240</v>
      </c>
      <c r="J9" s="35">
        <f t="shared" si="0"/>
        <v>4920</v>
      </c>
      <c r="K9" s="322">
        <v>38.5</v>
      </c>
      <c r="L9" s="733" t="s">
        <v>565</v>
      </c>
      <c r="M9" s="733">
        <v>4977.26</v>
      </c>
      <c r="N9" s="38">
        <f t="shared" si="1"/>
        <v>933240</v>
      </c>
      <c r="O9" s="510" t="s">
        <v>206</v>
      </c>
      <c r="P9" s="699">
        <v>44438</v>
      </c>
      <c r="Q9" s="645">
        <v>20140</v>
      </c>
      <c r="R9" s="646">
        <v>44421</v>
      </c>
      <c r="S9" s="483"/>
      <c r="T9" s="42"/>
      <c r="U9" s="803" t="s">
        <v>729</v>
      </c>
      <c r="V9" s="804">
        <v>6032</v>
      </c>
      <c r="W9" s="43" t="s">
        <v>665</v>
      </c>
      <c r="X9" s="361">
        <v>3960</v>
      </c>
    </row>
    <row r="10" spans="1:24" ht="48.75" thickTop="1" thickBot="1" x14ac:dyDescent="0.35">
      <c r="A10" s="277" t="s">
        <v>37</v>
      </c>
      <c r="B10" s="273" t="s">
        <v>599</v>
      </c>
      <c r="C10" s="274" t="s">
        <v>644</v>
      </c>
      <c r="D10" s="173">
        <v>53</v>
      </c>
      <c r="E10" s="559">
        <f t="shared" si="2"/>
        <v>926440</v>
      </c>
      <c r="F10" s="275">
        <v>17480</v>
      </c>
      <c r="G10" s="276">
        <v>44418</v>
      </c>
      <c r="H10" s="50" t="s">
        <v>698</v>
      </c>
      <c r="I10" s="51">
        <f>22835-342.54</f>
        <v>22492.46</v>
      </c>
      <c r="J10" s="35">
        <f t="shared" si="0"/>
        <v>5012.4599999999991</v>
      </c>
      <c r="K10" s="322">
        <v>38</v>
      </c>
      <c r="L10" s="733" t="s">
        <v>565</v>
      </c>
      <c r="M10" s="733">
        <v>3418.85</v>
      </c>
      <c r="N10" s="38">
        <f t="shared" si="1"/>
        <v>854713.48</v>
      </c>
      <c r="O10" s="510" t="s">
        <v>35</v>
      </c>
      <c r="P10" s="699">
        <v>44438</v>
      </c>
      <c r="Q10" s="645">
        <v>20040</v>
      </c>
      <c r="R10" s="646">
        <v>44421</v>
      </c>
      <c r="S10" s="483"/>
      <c r="T10" s="42"/>
      <c r="U10" s="803" t="s">
        <v>729</v>
      </c>
      <c r="V10" s="804">
        <v>6032</v>
      </c>
      <c r="W10" s="43" t="s">
        <v>665</v>
      </c>
      <c r="X10" s="361">
        <v>3960</v>
      </c>
    </row>
    <row r="11" spans="1:24" ht="33" thickTop="1" thickBot="1" x14ac:dyDescent="0.35">
      <c r="A11" s="277" t="s">
        <v>68</v>
      </c>
      <c r="B11" s="273" t="s">
        <v>600</v>
      </c>
      <c r="C11" s="274" t="s">
        <v>645</v>
      </c>
      <c r="D11" s="93">
        <v>53</v>
      </c>
      <c r="E11" s="559">
        <f t="shared" si="2"/>
        <v>876514</v>
      </c>
      <c r="F11" s="275">
        <v>16538</v>
      </c>
      <c r="G11" s="276">
        <v>44420</v>
      </c>
      <c r="H11" s="50" t="s">
        <v>699</v>
      </c>
      <c r="I11" s="51">
        <v>20985</v>
      </c>
      <c r="J11" s="35">
        <f t="shared" si="0"/>
        <v>4447</v>
      </c>
      <c r="K11" s="322">
        <v>38</v>
      </c>
      <c r="L11" s="733" t="s">
        <v>565</v>
      </c>
      <c r="M11" s="733">
        <v>1594.86</v>
      </c>
      <c r="N11" s="38">
        <f t="shared" si="1"/>
        <v>797430</v>
      </c>
      <c r="O11" s="510" t="s">
        <v>35</v>
      </c>
      <c r="P11" s="699">
        <v>44438</v>
      </c>
      <c r="Q11" s="645">
        <v>20140</v>
      </c>
      <c r="R11" s="646">
        <v>44421</v>
      </c>
      <c r="S11" s="483"/>
      <c r="T11" s="42"/>
      <c r="U11" s="803" t="s">
        <v>729</v>
      </c>
      <c r="V11" s="804">
        <v>6032</v>
      </c>
      <c r="W11" s="43" t="s">
        <v>665</v>
      </c>
      <c r="X11" s="361">
        <v>3960</v>
      </c>
    </row>
    <row r="12" spans="1:24" ht="48.75" thickTop="1" thickBot="1" x14ac:dyDescent="0.35">
      <c r="A12" s="277" t="s">
        <v>95</v>
      </c>
      <c r="B12" s="273" t="s">
        <v>503</v>
      </c>
      <c r="C12" s="274" t="s">
        <v>646</v>
      </c>
      <c r="D12" s="93">
        <v>53</v>
      </c>
      <c r="E12" s="559">
        <f t="shared" si="2"/>
        <v>927500</v>
      </c>
      <c r="F12" s="275">
        <v>17500</v>
      </c>
      <c r="G12" s="276">
        <v>44421</v>
      </c>
      <c r="H12" s="677" t="s">
        <v>700</v>
      </c>
      <c r="I12" s="51">
        <f>22675-226.76</f>
        <v>22448.240000000002</v>
      </c>
      <c r="J12" s="35">
        <f t="shared" si="0"/>
        <v>4948.2400000000016</v>
      </c>
      <c r="K12" s="322">
        <v>38</v>
      </c>
      <c r="L12" s="733" t="s">
        <v>565</v>
      </c>
      <c r="M12" s="733">
        <v>1706.07</v>
      </c>
      <c r="N12" s="38">
        <f t="shared" si="1"/>
        <v>853033.12000000011</v>
      </c>
      <c r="O12" s="510" t="s">
        <v>35</v>
      </c>
      <c r="P12" s="699">
        <v>44438</v>
      </c>
      <c r="Q12" s="645">
        <v>18840</v>
      </c>
      <c r="R12" s="646">
        <v>44421</v>
      </c>
      <c r="S12" s="483"/>
      <c r="T12" s="42"/>
      <c r="U12" s="803" t="s">
        <v>729</v>
      </c>
      <c r="V12" s="804">
        <v>6032</v>
      </c>
      <c r="W12" s="43" t="s">
        <v>665</v>
      </c>
      <c r="X12" s="361">
        <v>3960</v>
      </c>
    </row>
    <row r="13" spans="1:24" ht="33" thickTop="1" thickBot="1" x14ac:dyDescent="0.35">
      <c r="A13" s="277" t="s">
        <v>363</v>
      </c>
      <c r="B13" s="273" t="s">
        <v>39</v>
      </c>
      <c r="C13" s="274" t="s">
        <v>647</v>
      </c>
      <c r="D13" s="93">
        <v>53</v>
      </c>
      <c r="E13" s="559">
        <f t="shared" si="2"/>
        <v>968310</v>
      </c>
      <c r="F13" s="275">
        <v>18270</v>
      </c>
      <c r="G13" s="276">
        <v>44423</v>
      </c>
      <c r="H13" s="55" t="s">
        <v>651</v>
      </c>
      <c r="I13" s="51">
        <f>23730-118.65</f>
        <v>23611.35</v>
      </c>
      <c r="J13" s="35">
        <f t="shared" si="0"/>
        <v>5341.3499999999985</v>
      </c>
      <c r="K13" s="322">
        <v>37.5</v>
      </c>
      <c r="L13" s="52"/>
      <c r="M13" s="52"/>
      <c r="N13" s="38">
        <f t="shared" si="1"/>
        <v>885425.625</v>
      </c>
      <c r="O13" s="510" t="s">
        <v>35</v>
      </c>
      <c r="P13" s="699">
        <v>44438</v>
      </c>
      <c r="Q13" s="645">
        <v>20040</v>
      </c>
      <c r="R13" s="646">
        <v>44431</v>
      </c>
      <c r="S13" s="483"/>
      <c r="T13" s="42"/>
      <c r="U13" s="803" t="s">
        <v>729</v>
      </c>
      <c r="V13" s="804">
        <v>6032</v>
      </c>
      <c r="W13" s="43" t="s">
        <v>665</v>
      </c>
      <c r="X13" s="361">
        <v>3960</v>
      </c>
    </row>
    <row r="14" spans="1:24" ht="18.75" thickTop="1" thickBot="1" x14ac:dyDescent="0.35">
      <c r="A14" s="277" t="s">
        <v>363</v>
      </c>
      <c r="B14" s="273" t="s">
        <v>71</v>
      </c>
      <c r="C14" s="274" t="s">
        <v>648</v>
      </c>
      <c r="D14" s="93">
        <v>53</v>
      </c>
      <c r="E14" s="559">
        <f t="shared" si="2"/>
        <v>957180</v>
      </c>
      <c r="F14" s="275">
        <v>18060</v>
      </c>
      <c r="G14" s="276">
        <v>44426</v>
      </c>
      <c r="H14" s="55" t="s">
        <v>685</v>
      </c>
      <c r="I14" s="51">
        <v>23380</v>
      </c>
      <c r="J14" s="35">
        <f t="shared" si="0"/>
        <v>5320</v>
      </c>
      <c r="K14" s="322">
        <v>37.5</v>
      </c>
      <c r="L14" s="52"/>
      <c r="M14" s="52"/>
      <c r="N14" s="38">
        <f t="shared" si="1"/>
        <v>876750</v>
      </c>
      <c r="O14" s="765" t="s">
        <v>206</v>
      </c>
      <c r="P14" s="732">
        <v>44440</v>
      </c>
      <c r="Q14" s="645">
        <v>20040</v>
      </c>
      <c r="R14" s="646">
        <v>44431</v>
      </c>
      <c r="S14" s="483"/>
      <c r="T14" s="42"/>
      <c r="U14" s="805" t="s">
        <v>746</v>
      </c>
      <c r="V14" s="806">
        <v>6032</v>
      </c>
      <c r="W14" s="43" t="s">
        <v>665</v>
      </c>
      <c r="X14" s="361">
        <v>3960</v>
      </c>
    </row>
    <row r="15" spans="1:24" ht="33" thickTop="1" thickBot="1" x14ac:dyDescent="0.35">
      <c r="A15" s="277" t="s">
        <v>68</v>
      </c>
      <c r="B15" s="273" t="s">
        <v>298</v>
      </c>
      <c r="C15" s="679" t="s">
        <v>649</v>
      </c>
      <c r="D15" s="93">
        <v>53</v>
      </c>
      <c r="E15" s="559">
        <f t="shared" si="2"/>
        <v>944990</v>
      </c>
      <c r="F15" s="275">
        <v>17830</v>
      </c>
      <c r="G15" s="276">
        <v>44428</v>
      </c>
      <c r="H15" s="677" t="s">
        <v>684</v>
      </c>
      <c r="I15" s="51">
        <v>22875</v>
      </c>
      <c r="J15" s="35">
        <f t="shared" si="0"/>
        <v>5045</v>
      </c>
      <c r="K15" s="322">
        <v>37</v>
      </c>
      <c r="L15" s="52"/>
      <c r="M15" s="52"/>
      <c r="N15" s="38">
        <f t="shared" si="1"/>
        <v>846375</v>
      </c>
      <c r="O15" s="765" t="s">
        <v>206</v>
      </c>
      <c r="P15" s="732">
        <v>44442</v>
      </c>
      <c r="Q15" s="645">
        <v>20240</v>
      </c>
      <c r="R15" s="646">
        <v>44431</v>
      </c>
      <c r="S15" s="483"/>
      <c r="T15" s="42"/>
      <c r="U15" s="805" t="s">
        <v>746</v>
      </c>
      <c r="V15" s="806">
        <v>6032</v>
      </c>
      <c r="W15" s="43" t="s">
        <v>665</v>
      </c>
      <c r="X15" s="361">
        <v>3960</v>
      </c>
    </row>
    <row r="16" spans="1:24" ht="32.25" customHeight="1" thickTop="1" thickBot="1" x14ac:dyDescent="0.35">
      <c r="A16" s="285" t="s">
        <v>150</v>
      </c>
      <c r="B16" s="273" t="s">
        <v>30</v>
      </c>
      <c r="C16" s="274" t="s">
        <v>650</v>
      </c>
      <c r="D16" s="93">
        <v>53</v>
      </c>
      <c r="E16" s="559">
        <f t="shared" si="2"/>
        <v>1110880</v>
      </c>
      <c r="F16" s="275">
        <v>20960</v>
      </c>
      <c r="G16" s="276">
        <v>44430</v>
      </c>
      <c r="H16" s="677" t="s">
        <v>692</v>
      </c>
      <c r="I16" s="51">
        <v>21800</v>
      </c>
      <c r="J16" s="35">
        <f t="shared" si="0"/>
        <v>840</v>
      </c>
      <c r="K16" s="581">
        <v>37</v>
      </c>
      <c r="L16" s="52"/>
      <c r="M16" s="52"/>
      <c r="N16" s="57">
        <f t="shared" si="1"/>
        <v>806600</v>
      </c>
      <c r="O16" s="765" t="s">
        <v>206</v>
      </c>
      <c r="P16" s="732">
        <v>44445</v>
      </c>
      <c r="Q16" s="645">
        <v>25140</v>
      </c>
      <c r="R16" s="646">
        <v>44435</v>
      </c>
      <c r="S16" s="483"/>
      <c r="T16" s="42"/>
      <c r="U16" s="805" t="s">
        <v>746</v>
      </c>
      <c r="V16" s="806">
        <v>6032</v>
      </c>
      <c r="W16" s="43" t="s">
        <v>665</v>
      </c>
      <c r="X16" s="361">
        <v>3960</v>
      </c>
    </row>
    <row r="17" spans="1:24" ht="33" thickTop="1" thickBot="1" x14ac:dyDescent="0.35">
      <c r="A17" s="279" t="s">
        <v>468</v>
      </c>
      <c r="B17" s="273" t="s">
        <v>124</v>
      </c>
      <c r="C17" s="274" t="s">
        <v>650</v>
      </c>
      <c r="D17" s="93">
        <v>53</v>
      </c>
      <c r="E17" s="559">
        <f t="shared" si="2"/>
        <v>0</v>
      </c>
      <c r="F17" s="275">
        <v>0</v>
      </c>
      <c r="G17" s="276">
        <v>44430</v>
      </c>
      <c r="H17" s="677" t="s">
        <v>691</v>
      </c>
      <c r="I17" s="51">
        <v>5005</v>
      </c>
      <c r="J17" s="35">
        <f t="shared" si="0"/>
        <v>5005</v>
      </c>
      <c r="K17" s="581">
        <v>37</v>
      </c>
      <c r="L17" s="52"/>
      <c r="M17" s="52"/>
      <c r="N17" s="57">
        <f t="shared" si="1"/>
        <v>185185</v>
      </c>
      <c r="O17" s="765" t="s">
        <v>206</v>
      </c>
      <c r="P17" s="732">
        <v>44445</v>
      </c>
      <c r="Q17" s="645">
        <v>0</v>
      </c>
      <c r="R17" s="646">
        <v>44435</v>
      </c>
      <c r="S17" s="483"/>
      <c r="T17" s="42"/>
      <c r="U17" s="805" t="s">
        <v>746</v>
      </c>
      <c r="V17" s="806">
        <v>0</v>
      </c>
      <c r="W17" s="43" t="s">
        <v>665</v>
      </c>
      <c r="X17" s="361">
        <v>0</v>
      </c>
    </row>
    <row r="18" spans="1:24" ht="33" thickTop="1" thickBot="1" x14ac:dyDescent="0.35">
      <c r="A18" s="279" t="s">
        <v>37</v>
      </c>
      <c r="B18" s="273" t="s">
        <v>71</v>
      </c>
      <c r="C18" s="274" t="s">
        <v>654</v>
      </c>
      <c r="D18" s="93">
        <v>53</v>
      </c>
      <c r="E18" s="559">
        <f t="shared" si="2"/>
        <v>846940</v>
      </c>
      <c r="F18" s="275">
        <v>15980</v>
      </c>
      <c r="G18" s="276">
        <v>44433</v>
      </c>
      <c r="H18" s="677" t="s">
        <v>690</v>
      </c>
      <c r="I18" s="51">
        <v>20730</v>
      </c>
      <c r="J18" s="35">
        <f t="shared" si="0"/>
        <v>4750</v>
      </c>
      <c r="K18" s="581">
        <v>37</v>
      </c>
      <c r="L18" s="52"/>
      <c r="M18" s="52"/>
      <c r="N18" s="57">
        <f t="shared" si="1"/>
        <v>767010</v>
      </c>
      <c r="O18" s="765" t="s">
        <v>206</v>
      </c>
      <c r="P18" s="732">
        <v>44447</v>
      </c>
      <c r="Q18" s="647">
        <v>20040</v>
      </c>
      <c r="R18" s="646">
        <v>44435</v>
      </c>
      <c r="S18" s="483"/>
      <c r="T18" s="42"/>
      <c r="U18" s="805" t="s">
        <v>746</v>
      </c>
      <c r="V18" s="806">
        <v>6032</v>
      </c>
      <c r="W18" s="43" t="s">
        <v>665</v>
      </c>
      <c r="X18" s="361">
        <v>3960</v>
      </c>
    </row>
    <row r="19" spans="1:24" ht="33" thickTop="1" thickBot="1" x14ac:dyDescent="0.35">
      <c r="A19" s="715" t="s">
        <v>231</v>
      </c>
      <c r="B19" s="273" t="s">
        <v>30</v>
      </c>
      <c r="C19" s="274" t="s">
        <v>655</v>
      </c>
      <c r="D19" s="93">
        <v>53</v>
      </c>
      <c r="E19" s="559">
        <f t="shared" si="2"/>
        <v>1049930</v>
      </c>
      <c r="F19" s="275">
        <v>19810</v>
      </c>
      <c r="G19" s="276">
        <v>44435</v>
      </c>
      <c r="H19" s="677" t="s">
        <v>689</v>
      </c>
      <c r="I19" s="51">
        <v>20450</v>
      </c>
      <c r="J19" s="35">
        <f t="shared" si="0"/>
        <v>640</v>
      </c>
      <c r="K19" s="581">
        <v>36</v>
      </c>
      <c r="L19" s="52"/>
      <c r="M19" s="52"/>
      <c r="N19" s="57">
        <f t="shared" si="1"/>
        <v>736200</v>
      </c>
      <c r="O19" s="765" t="s">
        <v>206</v>
      </c>
      <c r="P19" s="732">
        <v>44448</v>
      </c>
      <c r="Q19" s="647">
        <v>25140</v>
      </c>
      <c r="R19" s="646">
        <v>44435</v>
      </c>
      <c r="S19" s="483"/>
      <c r="T19" s="42"/>
      <c r="U19" s="805" t="s">
        <v>746</v>
      </c>
      <c r="V19" s="806">
        <v>6032</v>
      </c>
      <c r="W19" s="43" t="s">
        <v>665</v>
      </c>
      <c r="X19" s="361">
        <v>3960</v>
      </c>
    </row>
    <row r="20" spans="1:24" ht="48.75" thickTop="1" thickBot="1" x14ac:dyDescent="0.35">
      <c r="A20" s="279" t="s">
        <v>362</v>
      </c>
      <c r="B20" s="273" t="s">
        <v>28</v>
      </c>
      <c r="C20" s="274" t="s">
        <v>655</v>
      </c>
      <c r="D20" s="93">
        <v>53</v>
      </c>
      <c r="E20" s="559">
        <f t="shared" si="2"/>
        <v>0</v>
      </c>
      <c r="F20" s="275">
        <v>0</v>
      </c>
      <c r="G20" s="276">
        <v>44435</v>
      </c>
      <c r="H20" s="677" t="s">
        <v>688</v>
      </c>
      <c r="I20" s="51">
        <f>5370-83.53</f>
        <v>5286.47</v>
      </c>
      <c r="J20" s="35">
        <f t="shared" si="0"/>
        <v>5286.47</v>
      </c>
      <c r="K20" s="581">
        <v>36</v>
      </c>
      <c r="L20" s="52"/>
      <c r="M20" s="52"/>
      <c r="N20" s="57">
        <f t="shared" si="1"/>
        <v>190312.92</v>
      </c>
      <c r="O20" s="783" t="s">
        <v>683</v>
      </c>
      <c r="P20" s="732">
        <v>44448</v>
      </c>
      <c r="Q20" s="647">
        <v>0</v>
      </c>
      <c r="R20" s="646">
        <v>44435</v>
      </c>
      <c r="S20" s="483"/>
      <c r="T20" s="42"/>
      <c r="U20" s="805" t="s">
        <v>746</v>
      </c>
      <c r="V20" s="806">
        <v>0</v>
      </c>
      <c r="W20" s="43" t="s">
        <v>665</v>
      </c>
      <c r="X20" s="361">
        <v>0</v>
      </c>
    </row>
    <row r="21" spans="1:24" ht="18.75" thickTop="1" thickBot="1" x14ac:dyDescent="0.35">
      <c r="A21" s="513" t="s">
        <v>24</v>
      </c>
      <c r="B21" s="273" t="s">
        <v>710</v>
      </c>
      <c r="C21" s="274" t="s">
        <v>711</v>
      </c>
      <c r="D21" s="93"/>
      <c r="E21" s="559"/>
      <c r="F21" s="275">
        <v>2368</v>
      </c>
      <c r="G21" s="276">
        <v>44436</v>
      </c>
      <c r="H21" s="50">
        <v>34492</v>
      </c>
      <c r="I21" s="51">
        <v>2368</v>
      </c>
      <c r="J21" s="35">
        <f t="shared" si="0"/>
        <v>0</v>
      </c>
      <c r="K21" s="581">
        <v>48.5</v>
      </c>
      <c r="L21" s="52"/>
      <c r="M21" s="52"/>
      <c r="N21" s="57">
        <f t="shared" si="1"/>
        <v>114848</v>
      </c>
      <c r="O21" s="783" t="s">
        <v>35</v>
      </c>
      <c r="P21" s="732">
        <v>44452</v>
      </c>
      <c r="Q21" s="647"/>
      <c r="R21" s="646"/>
      <c r="S21" s="483"/>
      <c r="T21" s="42"/>
      <c r="U21" s="805" t="s">
        <v>59</v>
      </c>
      <c r="V21" s="806">
        <v>0</v>
      </c>
      <c r="W21" s="43"/>
      <c r="X21" s="361"/>
    </row>
    <row r="22" spans="1:24" ht="31.5" customHeight="1" thickTop="1" thickBot="1" x14ac:dyDescent="0.35">
      <c r="A22" s="280" t="s">
        <v>231</v>
      </c>
      <c r="B22" s="273" t="s">
        <v>30</v>
      </c>
      <c r="C22" s="274" t="s">
        <v>656</v>
      </c>
      <c r="D22" s="93">
        <v>53</v>
      </c>
      <c r="E22" s="559">
        <f t="shared" si="2"/>
        <v>1045160</v>
      </c>
      <c r="F22" s="275">
        <v>19720</v>
      </c>
      <c r="G22" s="276">
        <v>44437</v>
      </c>
      <c r="H22" s="50" t="s">
        <v>719</v>
      </c>
      <c r="I22" s="51">
        <v>20820</v>
      </c>
      <c r="J22" s="35">
        <f t="shared" si="0"/>
        <v>1100</v>
      </c>
      <c r="K22" s="581">
        <v>36</v>
      </c>
      <c r="L22" s="52"/>
      <c r="M22" s="52"/>
      <c r="N22" s="57">
        <f t="shared" si="1"/>
        <v>749520</v>
      </c>
      <c r="O22" s="783" t="s">
        <v>206</v>
      </c>
      <c r="P22" s="732">
        <v>44452</v>
      </c>
      <c r="Q22" s="772">
        <v>25140</v>
      </c>
      <c r="R22" s="773">
        <v>44442</v>
      </c>
      <c r="S22" s="483"/>
      <c r="T22" s="42"/>
      <c r="U22" s="805" t="s">
        <v>746</v>
      </c>
      <c r="V22" s="806">
        <v>6032</v>
      </c>
      <c r="W22" s="43" t="s">
        <v>665</v>
      </c>
      <c r="X22" s="361">
        <v>3960</v>
      </c>
    </row>
    <row r="23" spans="1:24" ht="18" thickTop="1" x14ac:dyDescent="0.3">
      <c r="A23" s="281" t="s">
        <v>362</v>
      </c>
      <c r="B23" s="273" t="s">
        <v>28</v>
      </c>
      <c r="C23" s="274" t="s">
        <v>656</v>
      </c>
      <c r="D23" s="93">
        <v>53</v>
      </c>
      <c r="E23" s="559">
        <f t="shared" si="2"/>
        <v>0</v>
      </c>
      <c r="F23" s="275">
        <v>0</v>
      </c>
      <c r="G23" s="276">
        <v>44437</v>
      </c>
      <c r="H23" s="50" t="s">
        <v>720</v>
      </c>
      <c r="I23" s="51">
        <v>5015</v>
      </c>
      <c r="J23" s="35">
        <f t="shared" si="0"/>
        <v>5015</v>
      </c>
      <c r="K23" s="581">
        <v>36</v>
      </c>
      <c r="L23" s="52"/>
      <c r="M23" s="52"/>
      <c r="N23" s="57">
        <f t="shared" si="1"/>
        <v>180540</v>
      </c>
      <c r="O23" s="783" t="s">
        <v>206</v>
      </c>
      <c r="P23" s="732">
        <v>44452</v>
      </c>
      <c r="Q23" s="772">
        <v>0</v>
      </c>
      <c r="R23" s="773">
        <v>44442</v>
      </c>
      <c r="S23" s="483"/>
      <c r="T23" s="42"/>
      <c r="U23" s="805"/>
      <c r="V23" s="806"/>
      <c r="W23" s="43" t="s">
        <v>665</v>
      </c>
      <c r="X23" s="361">
        <v>0</v>
      </c>
    </row>
    <row r="24" spans="1:24" ht="17.25" x14ac:dyDescent="0.3">
      <c r="A24" s="417"/>
      <c r="B24" s="273"/>
      <c r="C24" s="274"/>
      <c r="D24" s="93"/>
      <c r="E24" s="93"/>
      <c r="F24" s="275"/>
      <c r="G24" s="276"/>
      <c r="H24" s="50"/>
      <c r="I24" s="51"/>
      <c r="J24" s="35">
        <f t="shared" si="0"/>
        <v>0</v>
      </c>
      <c r="K24" s="581"/>
      <c r="L24" s="52"/>
      <c r="M24" s="52"/>
      <c r="N24" s="57">
        <f t="shared" si="1"/>
        <v>0</v>
      </c>
      <c r="O24" s="584"/>
      <c r="P24" s="699"/>
      <c r="Q24" s="647"/>
      <c r="R24" s="646"/>
      <c r="S24" s="484"/>
      <c r="T24" s="65"/>
      <c r="U24" s="43"/>
      <c r="V24" s="44"/>
      <c r="W24" s="43"/>
      <c r="X24" s="361">
        <f>SUM(X4:X23)</f>
        <v>59400</v>
      </c>
    </row>
    <row r="25" spans="1:24" ht="17.25" x14ac:dyDescent="0.3">
      <c r="A25" s="278"/>
      <c r="B25" s="273"/>
      <c r="C25" s="274"/>
      <c r="D25" s="93"/>
      <c r="E25" s="93"/>
      <c r="F25" s="275"/>
      <c r="G25" s="276"/>
      <c r="H25" s="50"/>
      <c r="I25" s="51"/>
      <c r="J25" s="35">
        <f t="shared" si="0"/>
        <v>0</v>
      </c>
      <c r="K25" s="581"/>
      <c r="L25" s="52"/>
      <c r="M25" s="52"/>
      <c r="N25" s="57">
        <f t="shared" si="1"/>
        <v>0</v>
      </c>
      <c r="O25" s="510"/>
      <c r="P25" s="699"/>
      <c r="Q25" s="647"/>
      <c r="R25" s="646"/>
      <c r="S25" s="483"/>
      <c r="T25" s="42"/>
      <c r="U25" s="43"/>
      <c r="V25" s="44"/>
      <c r="W25" s="43"/>
      <c r="X25" s="361"/>
    </row>
    <row r="26" spans="1:24" ht="17.25" x14ac:dyDescent="0.3">
      <c r="A26" s="281"/>
      <c r="B26" s="273"/>
      <c r="C26" s="274"/>
      <c r="D26" s="93"/>
      <c r="E26" s="93"/>
      <c r="F26" s="275"/>
      <c r="G26" s="276"/>
      <c r="H26" s="50"/>
      <c r="I26" s="51"/>
      <c r="J26" s="35">
        <f t="shared" si="0"/>
        <v>0</v>
      </c>
      <c r="K26" s="581"/>
      <c r="L26" s="52"/>
      <c r="M26" s="52"/>
      <c r="N26" s="57">
        <f t="shared" si="1"/>
        <v>0</v>
      </c>
      <c r="O26" s="510"/>
      <c r="P26" s="699"/>
      <c r="Q26" s="647"/>
      <c r="R26" s="646"/>
      <c r="S26" s="483"/>
      <c r="T26" s="42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/>
      <c r="F27" s="275"/>
      <c r="G27" s="276"/>
      <c r="H27" s="50"/>
      <c r="I27" s="51"/>
      <c r="J27" s="35">
        <f t="shared" si="0"/>
        <v>0</v>
      </c>
      <c r="K27" s="581"/>
      <c r="L27" s="52"/>
      <c r="M27" s="52"/>
      <c r="N27" s="57">
        <f t="shared" si="1"/>
        <v>0</v>
      </c>
      <c r="O27" s="510"/>
      <c r="P27" s="699"/>
      <c r="Q27" s="647"/>
      <c r="R27" s="646"/>
      <c r="S27" s="485"/>
      <c r="T27" s="67"/>
      <c r="U27" s="43"/>
      <c r="V27" s="44"/>
      <c r="W27" s="43"/>
      <c r="X27" s="361"/>
    </row>
    <row r="28" spans="1:24" ht="17.25" x14ac:dyDescent="0.3">
      <c r="A28" s="281"/>
      <c r="B28" s="273"/>
      <c r="C28" s="274"/>
      <c r="D28" s="93"/>
      <c r="E28" s="93"/>
      <c r="F28" s="275"/>
      <c r="G28" s="276"/>
      <c r="H28" s="50"/>
      <c r="I28" s="51"/>
      <c r="J28" s="35">
        <f t="shared" si="0"/>
        <v>0</v>
      </c>
      <c r="K28" s="581"/>
      <c r="L28" s="52"/>
      <c r="M28" s="52"/>
      <c r="N28" s="57">
        <f t="shared" si="1"/>
        <v>0</v>
      </c>
      <c r="O28" s="510"/>
      <c r="P28" s="699"/>
      <c r="Q28" s="645"/>
      <c r="R28" s="646"/>
      <c r="S28" s="485"/>
      <c r="T28" s="67"/>
      <c r="U28" s="43"/>
      <c r="V28" s="44"/>
      <c r="W28" s="43"/>
      <c r="X28" s="361"/>
    </row>
    <row r="29" spans="1:24" ht="17.25" x14ac:dyDescent="0.3">
      <c r="A29" s="272"/>
      <c r="B29" s="283"/>
      <c r="C29" s="274"/>
      <c r="D29" s="93"/>
      <c r="E29" s="93"/>
      <c r="F29" s="275"/>
      <c r="G29" s="276"/>
      <c r="H29" s="50"/>
      <c r="I29" s="51"/>
      <c r="J29" s="35">
        <f t="shared" si="0"/>
        <v>0</v>
      </c>
      <c r="K29" s="581"/>
      <c r="L29" s="52"/>
      <c r="M29" s="52"/>
      <c r="N29" s="57">
        <f t="shared" si="1"/>
        <v>0</v>
      </c>
      <c r="O29" s="510"/>
      <c r="P29" s="699"/>
      <c r="Q29" s="492"/>
      <c r="R29" s="493"/>
      <c r="S29" s="485"/>
      <c r="T29" s="67"/>
      <c r="U29" s="43"/>
      <c r="V29" s="44"/>
      <c r="W29" s="43"/>
      <c r="X29" s="361"/>
    </row>
    <row r="30" spans="1:24" ht="17.25" x14ac:dyDescent="0.3">
      <c r="A30" s="467"/>
      <c r="B30" s="283"/>
      <c r="C30" s="274"/>
      <c r="D30" s="93"/>
      <c r="E30" s="93">
        <f t="shared" ref="E30:E31" si="3">F30*D30</f>
        <v>0</v>
      </c>
      <c r="F30" s="275"/>
      <c r="G30" s="276"/>
      <c r="H30" s="50"/>
      <c r="I30" s="51"/>
      <c r="J30" s="35">
        <f t="shared" si="0"/>
        <v>0</v>
      </c>
      <c r="K30" s="581"/>
      <c r="L30" s="52"/>
      <c r="M30" s="52"/>
      <c r="N30" s="57">
        <f t="shared" si="1"/>
        <v>0</v>
      </c>
      <c r="O30" s="510"/>
      <c r="P30" s="699"/>
      <c r="Q30" s="492"/>
      <c r="R30" s="493"/>
      <c r="S30" s="485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93">
        <f t="shared" si="3"/>
        <v>0</v>
      </c>
      <c r="F31" s="275"/>
      <c r="G31" s="276"/>
      <c r="H31" s="50"/>
      <c r="I31" s="51"/>
      <c r="J31" s="35">
        <f t="shared" si="0"/>
        <v>0</v>
      </c>
      <c r="K31" s="581"/>
      <c r="L31" s="52"/>
      <c r="M31" s="52"/>
      <c r="N31" s="57">
        <f t="shared" si="1"/>
        <v>0</v>
      </c>
      <c r="O31" s="510"/>
      <c r="P31" s="699"/>
      <c r="Q31" s="492"/>
      <c r="R31" s="493"/>
      <c r="S31" s="485"/>
      <c r="T31" s="67"/>
      <c r="U31" s="43"/>
      <c r="V31" s="44"/>
      <c r="W31" s="43"/>
      <c r="X31" s="361"/>
    </row>
    <row r="32" spans="1:24" ht="17.25" x14ac:dyDescent="0.3">
      <c r="A32" s="277"/>
      <c r="B32" s="283"/>
      <c r="C32" s="274"/>
      <c r="D32" s="93"/>
      <c r="E32" s="560">
        <f t="shared" ref="E32:E47" si="4">D32*F32</f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43"/>
      <c r="V32" s="44"/>
      <c r="W32" s="43"/>
      <c r="X32" s="361"/>
    </row>
    <row r="33" spans="1:24" ht="17.25" x14ac:dyDescent="0.3">
      <c r="A33" s="468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81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43"/>
      <c r="V34" s="44"/>
      <c r="W34" s="43"/>
      <c r="X34" s="361"/>
    </row>
    <row r="35" spans="1:24" ht="17.25" x14ac:dyDescent="0.3">
      <c r="A35" s="281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43"/>
      <c r="V35" s="44"/>
      <c r="W35" s="43"/>
      <c r="X35" s="361"/>
    </row>
    <row r="36" spans="1:24" ht="17.25" x14ac:dyDescent="0.3">
      <c r="A36" s="272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0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43"/>
      <c r="V38" s="44"/>
      <c r="W38" s="43"/>
      <c r="X38" s="361"/>
    </row>
    <row r="39" spans="1:24" ht="17.25" x14ac:dyDescent="0.3">
      <c r="A39" s="277"/>
      <c r="B39" s="283"/>
      <c r="C39" s="274"/>
      <c r="D39" s="93"/>
      <c r="E39" s="560">
        <f t="shared" si="4"/>
        <v>0</v>
      </c>
      <c r="F39" s="275"/>
      <c r="G39" s="276"/>
      <c r="H39" s="55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43"/>
      <c r="V39" s="44"/>
      <c r="W39" s="43"/>
      <c r="X39" s="361"/>
    </row>
    <row r="40" spans="1:24" ht="17.25" x14ac:dyDescent="0.3">
      <c r="A40" s="281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43"/>
      <c r="V40" s="44"/>
      <c r="W40" s="43"/>
      <c r="X40" s="361"/>
    </row>
    <row r="41" spans="1:24" ht="17.25" x14ac:dyDescent="0.3">
      <c r="A41" s="279"/>
      <c r="B41" s="283"/>
      <c r="C41" s="274"/>
      <c r="D41" s="93"/>
      <c r="E41" s="560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92"/>
      <c r="R41" s="493"/>
      <c r="S41" s="485"/>
      <c r="T41" s="67"/>
      <c r="U41" s="43"/>
      <c r="V41" s="44"/>
      <c r="W41" s="362"/>
      <c r="X41" s="363"/>
    </row>
    <row r="42" spans="1:24" ht="17.25" x14ac:dyDescent="0.3">
      <c r="A42" s="469"/>
      <c r="B42" s="283"/>
      <c r="C42" s="466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9"/>
      <c r="Q42" s="488"/>
      <c r="R42" s="494"/>
      <c r="S42" s="485"/>
      <c r="T42" s="67"/>
      <c r="U42" s="43"/>
      <c r="V42" s="44"/>
      <c r="W42" s="362"/>
      <c r="X42" s="364"/>
    </row>
    <row r="43" spans="1:24" ht="17.25" x14ac:dyDescent="0.3">
      <c r="A43" s="272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43"/>
      <c r="V43" s="44"/>
      <c r="W43" s="362"/>
      <c r="X43" s="364"/>
    </row>
    <row r="44" spans="1:24" ht="17.25" x14ac:dyDescent="0.3">
      <c r="A44" s="281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43"/>
      <c r="V44" s="44"/>
      <c r="W44" s="362"/>
      <c r="X44" s="364"/>
    </row>
    <row r="45" spans="1:24" ht="17.25" x14ac:dyDescent="0.3">
      <c r="A45" s="272"/>
      <c r="B45" s="283"/>
      <c r="C45" s="274"/>
      <c r="D45" s="47"/>
      <c r="E45" s="462">
        <f t="shared" si="4"/>
        <v>0</v>
      </c>
      <c r="F45" s="275"/>
      <c r="G45" s="276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43"/>
      <c r="V45" s="44"/>
      <c r="W45" s="362"/>
      <c r="X45" s="364"/>
    </row>
    <row r="46" spans="1:24" ht="17.25" x14ac:dyDescent="0.3">
      <c r="A46" s="45"/>
      <c r="B46" s="68"/>
      <c r="C46" s="46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43"/>
      <c r="V46" s="44"/>
      <c r="W46" s="362"/>
      <c r="X46" s="364"/>
    </row>
    <row r="47" spans="1:24" ht="17.25" x14ac:dyDescent="0.3">
      <c r="A47" s="60"/>
      <c r="B47" s="45"/>
      <c r="C47" s="69"/>
      <c r="D47" s="47"/>
      <c r="E47" s="462">
        <f t="shared" si="4"/>
        <v>0</v>
      </c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88"/>
      <c r="R47" s="489"/>
      <c r="S47" s="485"/>
      <c r="T47" s="67"/>
      <c r="U47" s="43"/>
      <c r="V47" s="44"/>
      <c r="W47" s="362"/>
      <c r="X47" s="364"/>
    </row>
    <row r="48" spans="1:24" ht="18" thickBot="1" x14ac:dyDescent="0.35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695"/>
      <c r="Q48" s="495"/>
      <c r="R48" s="496"/>
      <c r="S48" s="485"/>
      <c r="T48" s="67"/>
      <c r="U48" s="43"/>
      <c r="V48" s="44"/>
      <c r="X48" s="365"/>
    </row>
    <row r="49" spans="1:24" ht="18" thickTop="1" x14ac:dyDescent="0.3">
      <c r="A49" s="45"/>
      <c r="B49" s="45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486"/>
      <c r="R49" s="487"/>
      <c r="S49" s="67"/>
      <c r="T49" s="67"/>
      <c r="U49" s="43"/>
      <c r="V49" s="44"/>
      <c r="X49" s="366"/>
    </row>
    <row r="50" spans="1:24" ht="17.25" x14ac:dyDescent="0.3">
      <c r="A50" s="60"/>
      <c r="B50" s="61"/>
      <c r="C50" s="69"/>
      <c r="D50" s="47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62"/>
      <c r="F51" s="48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0"/>
        <v>0</v>
      </c>
      <c r="K52" s="56"/>
      <c r="L52" s="52"/>
      <c r="M52" s="52"/>
      <c r="N52" s="57">
        <f t="shared" si="1"/>
        <v>0</v>
      </c>
      <c r="O52" s="156"/>
      <c r="P52" s="700"/>
      <c r="Q52" s="39"/>
      <c r="R52" s="40"/>
      <c r="S52" s="67"/>
      <c r="T52" s="67"/>
      <c r="U52" s="43"/>
      <c r="V52" s="44"/>
    </row>
    <row r="53" spans="1:24" ht="18" thickBot="1" x14ac:dyDescent="0.35">
      <c r="A53" s="745"/>
      <c r="B53" s="71"/>
      <c r="C53" s="319"/>
      <c r="D53" s="319"/>
      <c r="E53" s="614"/>
      <c r="F53" s="744"/>
      <c r="G53" s="616"/>
      <c r="H53" s="76"/>
      <c r="I53" s="615"/>
      <c r="J53" s="35">
        <f t="shared" si="0"/>
        <v>0</v>
      </c>
      <c r="K53" s="78"/>
      <c r="L53" s="79"/>
      <c r="M53" s="79"/>
      <c r="N53" s="80">
        <f t="shared" si="1"/>
        <v>0</v>
      </c>
      <c r="O53" s="332"/>
      <c r="P53" s="701"/>
      <c r="Q53" s="631"/>
      <c r="R53" s="82"/>
      <c r="S53" s="83"/>
      <c r="T53" s="83"/>
      <c r="U53" s="84"/>
      <c r="V53" s="85"/>
    </row>
    <row r="54" spans="1:24" s="327" customFormat="1" ht="30.75" customHeight="1" x14ac:dyDescent="0.3">
      <c r="A54" s="1016" t="s">
        <v>55</v>
      </c>
      <c r="B54" s="292" t="s">
        <v>56</v>
      </c>
      <c r="C54" s="1018" t="s">
        <v>621</v>
      </c>
      <c r="D54" s="716"/>
      <c r="E54" s="607"/>
      <c r="F54" s="327">
        <v>1300.4050999999999</v>
      </c>
      <c r="G54" s="321">
        <v>44410</v>
      </c>
      <c r="H54" s="995">
        <v>520</v>
      </c>
      <c r="I54" s="275">
        <v>1300.4050999999999</v>
      </c>
      <c r="J54" s="35">
        <f t="shared" si="0"/>
        <v>0</v>
      </c>
      <c r="K54" s="322">
        <v>78</v>
      </c>
      <c r="L54" s="323"/>
      <c r="M54" s="323"/>
      <c r="N54" s="331">
        <f t="shared" si="1"/>
        <v>101431.59779999999</v>
      </c>
      <c r="O54" s="943" t="s">
        <v>35</v>
      </c>
      <c r="P54" s="702">
        <v>44428</v>
      </c>
      <c r="Q54" s="508"/>
      <c r="R54" s="324"/>
      <c r="S54" s="67"/>
      <c r="T54" s="67"/>
      <c r="U54" s="325"/>
      <c r="V54" s="326"/>
      <c r="W54"/>
      <c r="X54"/>
    </row>
    <row r="55" spans="1:24" ht="18" customHeight="1" thickBot="1" x14ac:dyDescent="0.35">
      <c r="A55" s="1017"/>
      <c r="B55" s="292" t="s">
        <v>397</v>
      </c>
      <c r="C55" s="1019"/>
      <c r="D55" s="717"/>
      <c r="E55" s="607"/>
      <c r="F55" s="51">
        <v>99.4</v>
      </c>
      <c r="G55" s="87">
        <v>44410</v>
      </c>
      <c r="H55" s="996"/>
      <c r="I55" s="48">
        <v>99.4</v>
      </c>
      <c r="J55" s="35">
        <f t="shared" si="0"/>
        <v>0</v>
      </c>
      <c r="K55" s="36">
        <v>86</v>
      </c>
      <c r="L55" s="52"/>
      <c r="M55" s="52"/>
      <c r="N55" s="331">
        <f t="shared" si="1"/>
        <v>8548.4</v>
      </c>
      <c r="O55" s="944"/>
      <c r="P55" s="702"/>
      <c r="Q55" s="508"/>
      <c r="R55" s="40"/>
      <c r="S55" s="67"/>
      <c r="T55" s="67"/>
      <c r="U55" s="43"/>
      <c r="V55" s="44"/>
    </row>
    <row r="56" spans="1:24" ht="30" x14ac:dyDescent="0.3">
      <c r="A56" s="768" t="s">
        <v>55</v>
      </c>
      <c r="B56" s="292" t="s">
        <v>56</v>
      </c>
      <c r="C56" s="769" t="s">
        <v>670</v>
      </c>
      <c r="D56" s="717"/>
      <c r="E56" s="607"/>
      <c r="F56" s="51">
        <v>1141.5999999999999</v>
      </c>
      <c r="G56" s="87">
        <v>44417</v>
      </c>
      <c r="H56" s="770">
        <v>539</v>
      </c>
      <c r="I56" s="48">
        <v>1141.5999999999999</v>
      </c>
      <c r="J56" s="35">
        <f t="shared" si="0"/>
        <v>0</v>
      </c>
      <c r="K56" s="36">
        <v>78</v>
      </c>
      <c r="L56" s="52"/>
      <c r="M56" s="52"/>
      <c r="N56" s="331">
        <f t="shared" si="1"/>
        <v>89044.799999999988</v>
      </c>
      <c r="O56" s="764" t="s">
        <v>35</v>
      </c>
      <c r="P56" s="737">
        <v>44442</v>
      </c>
      <c r="Q56" s="508"/>
      <c r="R56" s="40"/>
      <c r="S56" s="67"/>
      <c r="T56" s="67"/>
      <c r="U56" s="43"/>
      <c r="V56" s="44"/>
    </row>
    <row r="57" spans="1:24" ht="17.25" x14ac:dyDescent="0.3">
      <c r="A57" s="723" t="s">
        <v>55</v>
      </c>
      <c r="B57" s="328" t="s">
        <v>56</v>
      </c>
      <c r="C57" s="767" t="s">
        <v>669</v>
      </c>
      <c r="D57" s="608"/>
      <c r="E57" s="607"/>
      <c r="F57" s="51">
        <v>192.3</v>
      </c>
      <c r="G57" s="49">
        <v>44419</v>
      </c>
      <c r="H57" s="718">
        <v>540</v>
      </c>
      <c r="I57" s="51">
        <v>192.3</v>
      </c>
      <c r="J57" s="35">
        <f t="shared" si="0"/>
        <v>0</v>
      </c>
      <c r="K57" s="36">
        <v>78</v>
      </c>
      <c r="L57" s="52"/>
      <c r="M57" s="52"/>
      <c r="N57" s="331">
        <f t="shared" si="1"/>
        <v>14999.400000000001</v>
      </c>
      <c r="O57" s="454" t="s">
        <v>35</v>
      </c>
      <c r="P57" s="737">
        <v>44442</v>
      </c>
      <c r="Q57" s="508"/>
      <c r="R57" s="40"/>
      <c r="S57" s="67"/>
      <c r="T57" s="67"/>
      <c r="U57" s="43"/>
      <c r="V57" s="44"/>
    </row>
    <row r="58" spans="1:24" ht="17.25" x14ac:dyDescent="0.3">
      <c r="A58" s="287" t="s">
        <v>55</v>
      </c>
      <c r="B58" s="328" t="s">
        <v>56</v>
      </c>
      <c r="C58" s="619" t="s">
        <v>671</v>
      </c>
      <c r="D58" s="608"/>
      <c r="E58" s="607"/>
      <c r="F58" s="51">
        <v>194</v>
      </c>
      <c r="G58" s="49">
        <v>44421</v>
      </c>
      <c r="H58" s="620">
        <v>542</v>
      </c>
      <c r="I58" s="51">
        <v>194</v>
      </c>
      <c r="J58" s="35">
        <f t="shared" si="0"/>
        <v>0</v>
      </c>
      <c r="K58" s="36">
        <v>78</v>
      </c>
      <c r="L58" s="52"/>
      <c r="M58" s="52"/>
      <c r="N58" s="38">
        <f t="shared" si="1"/>
        <v>15132</v>
      </c>
      <c r="O58" s="454" t="s">
        <v>35</v>
      </c>
      <c r="P58" s="737">
        <v>44442</v>
      </c>
      <c r="Q58" s="508"/>
      <c r="R58" s="40"/>
      <c r="S58" s="67"/>
      <c r="T58" s="67"/>
      <c r="U58" s="43"/>
      <c r="V58" s="44"/>
    </row>
    <row r="59" spans="1:24" ht="17.25" x14ac:dyDescent="0.3">
      <c r="A59" s="1020" t="s">
        <v>55</v>
      </c>
      <c r="B59" s="328" t="s">
        <v>56</v>
      </c>
      <c r="C59" s="868" t="s">
        <v>675</v>
      </c>
      <c r="D59" s="608"/>
      <c r="E59" s="607"/>
      <c r="F59" s="51">
        <v>185</v>
      </c>
      <c r="G59" s="49">
        <v>44425</v>
      </c>
      <c r="H59" s="1012">
        <v>548</v>
      </c>
      <c r="I59" s="51">
        <v>185</v>
      </c>
      <c r="J59" s="35">
        <f t="shared" si="0"/>
        <v>0</v>
      </c>
      <c r="K59" s="36">
        <v>78</v>
      </c>
      <c r="L59" s="52"/>
      <c r="M59" s="52"/>
      <c r="N59" s="38">
        <f t="shared" si="1"/>
        <v>14430</v>
      </c>
      <c r="O59" s="860" t="s">
        <v>35</v>
      </c>
      <c r="P59" s="1014">
        <v>44446</v>
      </c>
      <c r="Q59" s="508"/>
      <c r="R59" s="40"/>
      <c r="S59" s="67"/>
      <c r="T59" s="67"/>
      <c r="U59" s="43"/>
      <c r="V59" s="44"/>
    </row>
    <row r="60" spans="1:24" ht="17.25" x14ac:dyDescent="0.3">
      <c r="A60" s="1021"/>
      <c r="B60" s="328" t="s">
        <v>397</v>
      </c>
      <c r="C60" s="912"/>
      <c r="D60" s="608"/>
      <c r="E60" s="607"/>
      <c r="F60" s="51">
        <v>112.5</v>
      </c>
      <c r="G60" s="49">
        <v>44425</v>
      </c>
      <c r="H60" s="1013"/>
      <c r="I60" s="51">
        <v>112.5</v>
      </c>
      <c r="J60" s="35">
        <f t="shared" si="0"/>
        <v>0</v>
      </c>
      <c r="K60" s="36">
        <v>86</v>
      </c>
      <c r="L60" s="52"/>
      <c r="M60" s="52"/>
      <c r="N60" s="38">
        <f t="shared" si="1"/>
        <v>9675</v>
      </c>
      <c r="O60" s="861"/>
      <c r="P60" s="1015"/>
      <c r="Q60" s="508"/>
      <c r="R60" s="40"/>
      <c r="S60" s="67"/>
      <c r="T60" s="67"/>
      <c r="U60" s="43"/>
      <c r="V60" s="44"/>
    </row>
    <row r="61" spans="1:24" ht="17.25" x14ac:dyDescent="0.3">
      <c r="A61" s="1020" t="s">
        <v>55</v>
      </c>
      <c r="B61" s="292" t="s">
        <v>56</v>
      </c>
      <c r="C61" s="868" t="s">
        <v>676</v>
      </c>
      <c r="D61" s="608"/>
      <c r="E61" s="607"/>
      <c r="F61" s="51">
        <v>190.4</v>
      </c>
      <c r="G61" s="49">
        <v>44427</v>
      </c>
      <c r="H61" s="1012">
        <v>550</v>
      </c>
      <c r="I61" s="51">
        <v>190.4</v>
      </c>
      <c r="J61" s="35">
        <f t="shared" si="0"/>
        <v>0</v>
      </c>
      <c r="K61" s="36">
        <v>78</v>
      </c>
      <c r="L61" s="52"/>
      <c r="M61" s="52"/>
      <c r="N61" s="38">
        <f t="shared" si="1"/>
        <v>14851.2</v>
      </c>
      <c r="O61" s="860" t="s">
        <v>35</v>
      </c>
      <c r="P61" s="1014">
        <v>44446</v>
      </c>
      <c r="Q61" s="508"/>
      <c r="R61" s="40"/>
      <c r="S61" s="67"/>
      <c r="T61" s="67"/>
      <c r="U61" s="43"/>
      <c r="V61" s="44"/>
    </row>
    <row r="62" spans="1:24" ht="17.25" x14ac:dyDescent="0.3">
      <c r="A62" s="1022"/>
      <c r="B62" s="292" t="s">
        <v>397</v>
      </c>
      <c r="C62" s="912"/>
      <c r="D62" s="608"/>
      <c r="E62" s="607"/>
      <c r="F62" s="51">
        <f>103.9+104.4</f>
        <v>208.3</v>
      </c>
      <c r="G62" s="49">
        <v>44427</v>
      </c>
      <c r="H62" s="1013"/>
      <c r="I62" s="51">
        <v>208.3</v>
      </c>
      <c r="J62" s="35">
        <f t="shared" si="0"/>
        <v>0</v>
      </c>
      <c r="K62" s="36">
        <v>86</v>
      </c>
      <c r="L62" s="52"/>
      <c r="M62" s="52"/>
      <c r="N62" s="38">
        <f t="shared" si="1"/>
        <v>17913.8</v>
      </c>
      <c r="O62" s="861"/>
      <c r="P62" s="1015"/>
      <c r="Q62" s="508"/>
      <c r="R62" s="40"/>
      <c r="S62" s="67"/>
      <c r="T62" s="67"/>
      <c r="U62" s="43"/>
      <c r="V62" s="44"/>
    </row>
    <row r="63" spans="1:24" ht="24" customHeight="1" thickBot="1" x14ac:dyDescent="0.35">
      <c r="A63" s="776" t="s">
        <v>55</v>
      </c>
      <c r="B63" s="292" t="s">
        <v>56</v>
      </c>
      <c r="C63" s="780" t="s">
        <v>677</v>
      </c>
      <c r="D63" s="608"/>
      <c r="E63" s="607"/>
      <c r="F63" s="51">
        <v>196</v>
      </c>
      <c r="G63" s="49">
        <v>44431</v>
      </c>
      <c r="H63" s="797">
        <v>562</v>
      </c>
      <c r="I63" s="51">
        <v>196</v>
      </c>
      <c r="J63" s="35">
        <f t="shared" si="0"/>
        <v>0</v>
      </c>
      <c r="K63" s="36">
        <v>78</v>
      </c>
      <c r="L63" s="52"/>
      <c r="M63" s="52"/>
      <c r="N63" s="38">
        <f t="shared" si="1"/>
        <v>15288</v>
      </c>
      <c r="O63" s="453" t="s">
        <v>35</v>
      </c>
      <c r="P63" s="798">
        <v>44446</v>
      </c>
      <c r="Q63" s="508"/>
      <c r="R63" s="40"/>
      <c r="S63" s="67"/>
      <c r="T63" s="67"/>
      <c r="U63" s="43"/>
      <c r="V63" s="44"/>
    </row>
    <row r="64" spans="1:24" ht="24" customHeight="1" x14ac:dyDescent="0.3">
      <c r="A64" s="984" t="s">
        <v>55</v>
      </c>
      <c r="B64" s="292" t="s">
        <v>56</v>
      </c>
      <c r="C64" s="982" t="s">
        <v>704</v>
      </c>
      <c r="D64" s="717"/>
      <c r="E64" s="607"/>
      <c r="F64" s="51">
        <v>1160.2</v>
      </c>
      <c r="G64" s="87">
        <v>44431</v>
      </c>
      <c r="H64" s="978">
        <v>561</v>
      </c>
      <c r="I64" s="48">
        <v>1160.2</v>
      </c>
      <c r="J64" s="35">
        <f t="shared" si="0"/>
        <v>0</v>
      </c>
      <c r="K64" s="36">
        <v>78</v>
      </c>
      <c r="L64" s="52"/>
      <c r="M64" s="52"/>
      <c r="N64" s="38">
        <f t="shared" si="1"/>
        <v>90495.6</v>
      </c>
      <c r="O64" s="1008" t="s">
        <v>35</v>
      </c>
      <c r="P64" s="1010">
        <v>44452</v>
      </c>
      <c r="Q64" s="712"/>
      <c r="R64" s="40"/>
      <c r="S64" s="67"/>
      <c r="T64" s="67"/>
      <c r="U64" s="43"/>
      <c r="V64" s="44"/>
    </row>
    <row r="65" spans="1:22" ht="24" customHeight="1" thickBot="1" x14ac:dyDescent="0.35">
      <c r="A65" s="1007"/>
      <c r="B65" s="292" t="s">
        <v>397</v>
      </c>
      <c r="C65" s="983"/>
      <c r="D65" s="717"/>
      <c r="E65" s="607"/>
      <c r="F65" s="51">
        <v>117.2</v>
      </c>
      <c r="G65" s="87">
        <v>44431</v>
      </c>
      <c r="H65" s="979"/>
      <c r="I65" s="48">
        <v>117.2</v>
      </c>
      <c r="J65" s="35">
        <f t="shared" si="0"/>
        <v>0</v>
      </c>
      <c r="K65" s="36">
        <v>86</v>
      </c>
      <c r="L65" s="52"/>
      <c r="M65" s="52"/>
      <c r="N65" s="38">
        <f t="shared" si="1"/>
        <v>10079.200000000001</v>
      </c>
      <c r="O65" s="1009"/>
      <c r="P65" s="1011"/>
      <c r="Q65" s="712"/>
      <c r="R65" s="40"/>
      <c r="S65" s="67"/>
      <c r="T65" s="67"/>
      <c r="U65" s="43"/>
      <c r="V65" s="44"/>
    </row>
    <row r="66" spans="1:22" ht="24" customHeight="1" thickBot="1" x14ac:dyDescent="0.35">
      <c r="A66" s="786" t="s">
        <v>55</v>
      </c>
      <c r="B66" s="292" t="s">
        <v>56</v>
      </c>
      <c r="C66" s="780" t="s">
        <v>718</v>
      </c>
      <c r="D66" s="608"/>
      <c r="E66" s="607"/>
      <c r="F66" s="51">
        <v>178.9</v>
      </c>
      <c r="G66" s="49">
        <v>44432</v>
      </c>
      <c r="H66" s="797">
        <v>563</v>
      </c>
      <c r="I66" s="51">
        <v>178.9</v>
      </c>
      <c r="J66" s="35">
        <f t="shared" si="0"/>
        <v>0</v>
      </c>
      <c r="K66" s="36">
        <v>78</v>
      </c>
      <c r="L66" s="52"/>
      <c r="M66" s="52"/>
      <c r="N66" s="38">
        <f t="shared" si="1"/>
        <v>13954.2</v>
      </c>
      <c r="O66" s="453" t="s">
        <v>35</v>
      </c>
      <c r="P66" s="798">
        <v>44452</v>
      </c>
      <c r="Q66" s="508"/>
      <c r="R66" s="40"/>
      <c r="S66" s="67"/>
      <c r="T66" s="67"/>
      <c r="U66" s="43"/>
      <c r="V66" s="44"/>
    </row>
    <row r="67" spans="1:22" ht="17.25" x14ac:dyDescent="0.3">
      <c r="A67" s="984" t="s">
        <v>55</v>
      </c>
      <c r="B67" s="292" t="s">
        <v>56</v>
      </c>
      <c r="C67" s="868" t="s">
        <v>713</v>
      </c>
      <c r="D67" s="608"/>
      <c r="E67" s="607"/>
      <c r="F67" s="51">
        <v>162</v>
      </c>
      <c r="G67" s="49">
        <v>44434</v>
      </c>
      <c r="H67" s="1012">
        <v>568</v>
      </c>
      <c r="I67" s="51">
        <v>162</v>
      </c>
      <c r="J67" s="35">
        <f t="shared" si="0"/>
        <v>0</v>
      </c>
      <c r="K67" s="36">
        <v>78</v>
      </c>
      <c r="L67" s="52"/>
      <c r="M67" s="52"/>
      <c r="N67" s="38">
        <f t="shared" si="1"/>
        <v>12636</v>
      </c>
      <c r="O67" s="860" t="s">
        <v>35</v>
      </c>
      <c r="P67" s="1014">
        <v>44456</v>
      </c>
      <c r="Q67" s="508"/>
      <c r="R67" s="40"/>
      <c r="S67" s="67"/>
      <c r="T67" s="67"/>
      <c r="U67" s="43"/>
      <c r="V67" s="44"/>
    </row>
    <row r="68" spans="1:22" ht="18" thickBot="1" x14ac:dyDescent="0.35">
      <c r="A68" s="1007"/>
      <c r="B68" s="292" t="s">
        <v>397</v>
      </c>
      <c r="C68" s="912"/>
      <c r="D68" s="608"/>
      <c r="E68" s="607"/>
      <c r="F68" s="51">
        <f>85.3+107.2</f>
        <v>192.5</v>
      </c>
      <c r="G68" s="49">
        <v>44434</v>
      </c>
      <c r="H68" s="1013"/>
      <c r="I68" s="51">
        <v>192.5</v>
      </c>
      <c r="J68" s="35">
        <f t="shared" si="0"/>
        <v>0</v>
      </c>
      <c r="K68" s="36">
        <v>86</v>
      </c>
      <c r="L68" s="52"/>
      <c r="M68" s="52"/>
      <c r="N68" s="38">
        <f t="shared" si="1"/>
        <v>16555</v>
      </c>
      <c r="O68" s="861"/>
      <c r="P68" s="1015"/>
      <c r="Q68" s="508"/>
      <c r="R68" s="40"/>
      <c r="S68" s="67"/>
      <c r="T68" s="67"/>
      <c r="U68" s="43"/>
      <c r="V68" s="44"/>
    </row>
    <row r="69" spans="1:22" ht="17.25" x14ac:dyDescent="0.3">
      <c r="A69" s="984" t="s">
        <v>55</v>
      </c>
      <c r="B69" s="292" t="s">
        <v>56</v>
      </c>
      <c r="C69" s="868" t="s">
        <v>714</v>
      </c>
      <c r="D69" s="608"/>
      <c r="E69" s="607"/>
      <c r="F69" s="51">
        <f>164.4+166</f>
        <v>330.4</v>
      </c>
      <c r="G69" s="49">
        <v>44435</v>
      </c>
      <c r="H69" s="1012">
        <v>570</v>
      </c>
      <c r="I69" s="51">
        <v>330.4</v>
      </c>
      <c r="J69" s="35">
        <f t="shared" si="0"/>
        <v>0</v>
      </c>
      <c r="K69" s="36">
        <v>78</v>
      </c>
      <c r="L69" s="52"/>
      <c r="M69" s="52"/>
      <c r="N69" s="38">
        <f t="shared" si="1"/>
        <v>25771.199999999997</v>
      </c>
      <c r="O69" s="860" t="s">
        <v>35</v>
      </c>
      <c r="P69" s="1014">
        <v>44456</v>
      </c>
      <c r="Q69" s="508"/>
      <c r="R69" s="40"/>
      <c r="S69" s="67"/>
      <c r="T69" s="67"/>
      <c r="U69" s="43"/>
      <c r="V69" s="44"/>
    </row>
    <row r="70" spans="1:22" ht="18" thickBot="1" x14ac:dyDescent="0.35">
      <c r="A70" s="985"/>
      <c r="B70" s="292" t="s">
        <v>397</v>
      </c>
      <c r="C70" s="912"/>
      <c r="D70" s="608"/>
      <c r="E70" s="607"/>
      <c r="F70" s="51">
        <v>140.5</v>
      </c>
      <c r="G70" s="49">
        <v>44435</v>
      </c>
      <c r="H70" s="1013"/>
      <c r="I70" s="51">
        <v>140.5</v>
      </c>
      <c r="J70" s="35">
        <f t="shared" si="0"/>
        <v>0</v>
      </c>
      <c r="K70" s="36">
        <v>86</v>
      </c>
      <c r="L70" s="52"/>
      <c r="M70" s="52"/>
      <c r="N70" s="38">
        <f t="shared" si="1"/>
        <v>12083</v>
      </c>
      <c r="O70" s="861"/>
      <c r="P70" s="1015"/>
      <c r="Q70" s="508"/>
      <c r="R70" s="40"/>
      <c r="S70" s="67"/>
      <c r="T70" s="67"/>
      <c r="U70" s="43"/>
      <c r="V70" s="44"/>
    </row>
    <row r="71" spans="1:22" ht="19.5" customHeight="1" thickBot="1" x14ac:dyDescent="0.35">
      <c r="A71" s="790" t="s">
        <v>55</v>
      </c>
      <c r="B71" s="292" t="s">
        <v>56</v>
      </c>
      <c r="C71" s="781" t="s">
        <v>715</v>
      </c>
      <c r="D71" s="608"/>
      <c r="E71" s="607"/>
      <c r="F71" s="51">
        <v>214</v>
      </c>
      <c r="G71" s="49">
        <v>44438</v>
      </c>
      <c r="H71" s="785">
        <v>575</v>
      </c>
      <c r="I71" s="51">
        <v>214</v>
      </c>
      <c r="J71" s="35">
        <f t="shared" si="0"/>
        <v>0</v>
      </c>
      <c r="K71" s="36">
        <v>78</v>
      </c>
      <c r="L71" s="52"/>
      <c r="M71" s="52"/>
      <c r="N71" s="38">
        <f t="shared" si="1"/>
        <v>16692</v>
      </c>
      <c r="O71" s="779" t="s">
        <v>35</v>
      </c>
      <c r="P71" s="784">
        <v>44456</v>
      </c>
      <c r="Q71" s="508"/>
      <c r="R71" s="40"/>
      <c r="S71" s="67"/>
      <c r="T71" s="67"/>
      <c r="U71" s="43"/>
      <c r="V71" s="44"/>
    </row>
    <row r="72" spans="1:22" ht="47.25" x14ac:dyDescent="0.3">
      <c r="A72" s="786" t="s">
        <v>55</v>
      </c>
      <c r="B72" s="292" t="s">
        <v>56</v>
      </c>
      <c r="C72" s="778" t="s">
        <v>716</v>
      </c>
      <c r="D72" s="608"/>
      <c r="E72" s="607"/>
      <c r="F72" s="51">
        <v>1347</v>
      </c>
      <c r="G72" s="49">
        <v>44438</v>
      </c>
      <c r="H72" s="785">
        <v>574</v>
      </c>
      <c r="I72" s="51">
        <v>1347</v>
      </c>
      <c r="J72" s="35">
        <f t="shared" si="0"/>
        <v>0</v>
      </c>
      <c r="K72" s="36">
        <v>78</v>
      </c>
      <c r="L72" s="52"/>
      <c r="M72" s="52"/>
      <c r="N72" s="38">
        <f t="shared" si="1"/>
        <v>105066</v>
      </c>
      <c r="O72" s="779" t="s">
        <v>277</v>
      </c>
      <c r="P72" s="784">
        <v>44456</v>
      </c>
      <c r="Q72" s="508"/>
      <c r="R72" s="40"/>
      <c r="S72" s="67"/>
      <c r="T72" s="67"/>
      <c r="U72" s="43"/>
      <c r="V72" s="44"/>
    </row>
    <row r="73" spans="1:22" ht="18" customHeight="1" x14ac:dyDescent="0.3">
      <c r="A73" s="789"/>
      <c r="B73" s="599"/>
      <c r="C73" s="619"/>
      <c r="D73" s="610"/>
      <c r="E73" s="609"/>
      <c r="F73" s="51"/>
      <c r="G73" s="49"/>
      <c r="H73" s="621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702"/>
      <c r="Q73" s="508"/>
      <c r="R73" s="40"/>
      <c r="S73" s="41"/>
      <c r="T73" s="42"/>
      <c r="U73" s="43"/>
      <c r="V73" s="44"/>
    </row>
    <row r="74" spans="1:22" ht="18.600000000000001" customHeight="1" x14ac:dyDescent="0.3">
      <c r="A74" s="102"/>
      <c r="B74" s="599"/>
      <c r="C74" s="619"/>
      <c r="D74" s="610"/>
      <c r="E74" s="609"/>
      <c r="F74" s="51"/>
      <c r="G74" s="49"/>
      <c r="H74" s="621"/>
      <c r="I74" s="51"/>
      <c r="J74" s="35">
        <f t="shared" si="0"/>
        <v>0</v>
      </c>
      <c r="K74" s="36"/>
      <c r="L74" s="52"/>
      <c r="M74" s="52"/>
      <c r="N74" s="38">
        <f t="shared" si="1"/>
        <v>0</v>
      </c>
      <c r="O74" s="508"/>
      <c r="P74" s="702"/>
      <c r="Q74" s="508"/>
      <c r="R74" s="40"/>
      <c r="S74" s="41"/>
      <c r="T74" s="42"/>
      <c r="U74" s="43"/>
      <c r="V74" s="44"/>
    </row>
    <row r="75" spans="1:22" ht="19.5" thickBot="1" x14ac:dyDescent="0.35">
      <c r="A75" s="53" t="s">
        <v>208</v>
      </c>
      <c r="B75" s="599" t="s">
        <v>33</v>
      </c>
      <c r="C75" s="708" t="s">
        <v>630</v>
      </c>
      <c r="D75" s="610"/>
      <c r="E75" s="609"/>
      <c r="F75" s="51">
        <v>500</v>
      </c>
      <c r="G75" s="49">
        <v>44419</v>
      </c>
      <c r="H75" s="622" t="s">
        <v>612</v>
      </c>
      <c r="I75" s="51">
        <v>500</v>
      </c>
      <c r="J75" s="35">
        <f t="shared" si="0"/>
        <v>0</v>
      </c>
      <c r="K75" s="36">
        <v>60</v>
      </c>
      <c r="L75" s="52"/>
      <c r="M75" s="52"/>
      <c r="N75" s="38">
        <f t="shared" si="1"/>
        <v>30000</v>
      </c>
      <c r="O75" s="710" t="s">
        <v>35</v>
      </c>
      <c r="P75" s="713">
        <v>44420</v>
      </c>
      <c r="Q75" s="508"/>
      <c r="R75" s="40"/>
      <c r="S75" s="41"/>
      <c r="T75" s="42"/>
      <c r="U75" s="43"/>
      <c r="V75" s="44"/>
    </row>
    <row r="76" spans="1:22" ht="17.25" customHeight="1" x14ac:dyDescent="0.3">
      <c r="A76" s="470" t="s">
        <v>208</v>
      </c>
      <c r="B76" s="599" t="s">
        <v>33</v>
      </c>
      <c r="C76" s="728" t="s">
        <v>623</v>
      </c>
      <c r="D76" s="707"/>
      <c r="E76" s="609"/>
      <c r="F76" s="51">
        <v>300</v>
      </c>
      <c r="G76" s="49">
        <v>44426</v>
      </c>
      <c r="H76" s="622" t="s">
        <v>624</v>
      </c>
      <c r="I76" s="51">
        <v>300</v>
      </c>
      <c r="J76" s="35">
        <f t="shared" si="0"/>
        <v>0</v>
      </c>
      <c r="K76" s="36">
        <v>60</v>
      </c>
      <c r="L76" s="52"/>
      <c r="M76" s="52"/>
      <c r="N76" s="38">
        <f t="shared" si="1"/>
        <v>18000</v>
      </c>
      <c r="O76" s="746" t="s">
        <v>35</v>
      </c>
      <c r="P76" s="738">
        <v>44428</v>
      </c>
      <c r="Q76" s="712"/>
      <c r="R76" s="40"/>
      <c r="S76" s="41"/>
      <c r="T76" s="42"/>
      <c r="U76" s="43"/>
      <c r="V76" s="44"/>
    </row>
    <row r="77" spans="1:22" ht="18.75" customHeight="1" thickBot="1" x14ac:dyDescent="0.35">
      <c r="A77" s="102" t="s">
        <v>631</v>
      </c>
      <c r="B77" s="599" t="s">
        <v>53</v>
      </c>
      <c r="C77" s="729" t="s">
        <v>632</v>
      </c>
      <c r="D77" s="707"/>
      <c r="E77" s="609"/>
      <c r="F77" s="51">
        <v>1515</v>
      </c>
      <c r="G77" s="49">
        <v>44426</v>
      </c>
      <c r="H77" s="621">
        <v>1320</v>
      </c>
      <c r="I77" s="51">
        <v>1515</v>
      </c>
      <c r="J77" s="35">
        <f t="shared" si="0"/>
        <v>0</v>
      </c>
      <c r="K77" s="36">
        <v>30</v>
      </c>
      <c r="L77" s="52"/>
      <c r="M77" s="52"/>
      <c r="N77" s="38">
        <f t="shared" si="1"/>
        <v>45450</v>
      </c>
      <c r="O77" s="592" t="s">
        <v>35</v>
      </c>
      <c r="P77" s="739">
        <v>44434</v>
      </c>
      <c r="Q77" s="712"/>
      <c r="R77" s="40"/>
      <c r="S77" s="41"/>
      <c r="T77" s="42"/>
      <c r="U77" s="43"/>
      <c r="V77" s="44"/>
    </row>
    <row r="78" spans="1:22" ht="18.75" x14ac:dyDescent="0.3">
      <c r="A78" s="53" t="s">
        <v>24</v>
      </c>
      <c r="B78" s="599" t="s">
        <v>483</v>
      </c>
      <c r="C78" s="709" t="s">
        <v>673</v>
      </c>
      <c r="D78" s="610"/>
      <c r="E78" s="609"/>
      <c r="F78" s="51">
        <v>2697.4</v>
      </c>
      <c r="G78" s="49">
        <v>44428</v>
      </c>
      <c r="H78" s="622">
        <v>124734</v>
      </c>
      <c r="I78" s="51">
        <v>2700</v>
      </c>
      <c r="J78" s="35">
        <f t="shared" si="0"/>
        <v>2.5999999999999091</v>
      </c>
      <c r="K78" s="36">
        <v>30</v>
      </c>
      <c r="L78" s="52"/>
      <c r="M78" s="52"/>
      <c r="N78" s="38">
        <f t="shared" si="1"/>
        <v>81000</v>
      </c>
      <c r="O78" s="774" t="s">
        <v>35</v>
      </c>
      <c r="P78" s="775">
        <v>44446</v>
      </c>
      <c r="Q78" s="508"/>
      <c r="R78" s="40"/>
      <c r="S78" s="41"/>
      <c r="T78" s="42"/>
      <c r="U78" s="43"/>
      <c r="V78" s="44"/>
    </row>
    <row r="79" spans="1:22" ht="18.75" customHeight="1" x14ac:dyDescent="0.3">
      <c r="A79" s="287" t="s">
        <v>24</v>
      </c>
      <c r="B79" s="599" t="s">
        <v>485</v>
      </c>
      <c r="C79" s="619" t="s">
        <v>674</v>
      </c>
      <c r="D79" s="610"/>
      <c r="E79" s="609"/>
      <c r="F79" s="51">
        <v>119</v>
      </c>
      <c r="G79" s="49">
        <v>44428</v>
      </c>
      <c r="H79" s="622">
        <v>34398</v>
      </c>
      <c r="I79" s="51">
        <v>119</v>
      </c>
      <c r="J79" s="35">
        <f t="shared" si="0"/>
        <v>0</v>
      </c>
      <c r="K79" s="36">
        <v>80</v>
      </c>
      <c r="L79" s="52"/>
      <c r="M79" s="52"/>
      <c r="N79" s="38">
        <f t="shared" si="1"/>
        <v>9520</v>
      </c>
      <c r="O79" s="454" t="s">
        <v>35</v>
      </c>
      <c r="P79" s="737">
        <v>44446</v>
      </c>
      <c r="Q79" s="508"/>
      <c r="R79" s="40"/>
      <c r="S79" s="41"/>
      <c r="T79" s="42"/>
      <c r="U79" s="43"/>
      <c r="V79" s="44"/>
    </row>
    <row r="80" spans="1:22" ht="18.75" customHeight="1" x14ac:dyDescent="0.3">
      <c r="A80" s="287" t="s">
        <v>208</v>
      </c>
      <c r="B80" s="599" t="s">
        <v>33</v>
      </c>
      <c r="C80" s="619" t="s">
        <v>637</v>
      </c>
      <c r="D80" s="610"/>
      <c r="E80" s="609"/>
      <c r="F80" s="51">
        <v>300</v>
      </c>
      <c r="G80" s="49">
        <v>44432</v>
      </c>
      <c r="H80" s="622" t="s">
        <v>638</v>
      </c>
      <c r="I80" s="51">
        <v>300</v>
      </c>
      <c r="J80" s="35">
        <f t="shared" si="0"/>
        <v>0</v>
      </c>
      <c r="K80" s="36">
        <v>60</v>
      </c>
      <c r="L80" s="52"/>
      <c r="M80" s="52"/>
      <c r="N80" s="38">
        <f t="shared" si="1"/>
        <v>18000</v>
      </c>
      <c r="O80" s="508" t="s">
        <v>374</v>
      </c>
      <c r="P80" s="702">
        <v>44434</v>
      </c>
      <c r="Q80" s="508"/>
      <c r="R80" s="40"/>
      <c r="S80" s="41"/>
      <c r="T80" s="42"/>
      <c r="U80" s="43"/>
      <c r="V80" s="44"/>
    </row>
    <row r="81" spans="1:22" ht="18.75" customHeight="1" x14ac:dyDescent="0.3">
      <c r="A81" s="53" t="s">
        <v>678</v>
      </c>
      <c r="B81" s="286" t="s">
        <v>679</v>
      </c>
      <c r="C81" s="610" t="s">
        <v>680</v>
      </c>
      <c r="D81" s="610"/>
      <c r="E81" s="609"/>
      <c r="F81" s="51">
        <v>7987.79</v>
      </c>
      <c r="G81" s="49">
        <v>44434</v>
      </c>
      <c r="H81" s="622" t="s">
        <v>681</v>
      </c>
      <c r="I81" s="51">
        <v>7987.79</v>
      </c>
      <c r="J81" s="35">
        <f>I81-F81</f>
        <v>0</v>
      </c>
      <c r="K81" s="36">
        <v>20</v>
      </c>
      <c r="L81" s="52"/>
      <c r="M81" s="52"/>
      <c r="N81" s="38">
        <f>K81*I81</f>
        <v>159755.79999999999</v>
      </c>
      <c r="O81" s="454" t="s">
        <v>682</v>
      </c>
      <c r="P81" s="737">
        <v>44447</v>
      </c>
      <c r="Q81" s="508"/>
      <c r="R81" s="40"/>
      <c r="S81" s="41"/>
      <c r="T81" s="42"/>
      <c r="U81" s="43"/>
      <c r="V81" s="44"/>
    </row>
    <row r="82" spans="1:22" ht="18.75" x14ac:dyDescent="0.3">
      <c r="A82" s="287" t="s">
        <v>705</v>
      </c>
      <c r="B82" s="599" t="s">
        <v>706</v>
      </c>
      <c r="C82" s="619" t="s">
        <v>707</v>
      </c>
      <c r="D82" s="610"/>
      <c r="E82" s="609"/>
      <c r="F82" s="51">
        <v>9958.18</v>
      </c>
      <c r="G82" s="49">
        <v>44432</v>
      </c>
      <c r="H82" s="622" t="s">
        <v>708</v>
      </c>
      <c r="I82" s="51">
        <v>9958.18</v>
      </c>
      <c r="J82" s="35">
        <f>I82-F82</f>
        <v>0</v>
      </c>
      <c r="K82" s="36">
        <v>29</v>
      </c>
      <c r="L82" s="52"/>
      <c r="M82" s="52"/>
      <c r="N82" s="38">
        <f>K82*I82</f>
        <v>288787.22000000003</v>
      </c>
      <c r="O82" s="454" t="s">
        <v>709</v>
      </c>
      <c r="P82" s="737">
        <v>44452</v>
      </c>
      <c r="Q82" s="508"/>
      <c r="R82" s="40"/>
      <c r="S82" s="41"/>
      <c r="T82" s="42"/>
      <c r="U82" s="43"/>
      <c r="V82" s="44"/>
    </row>
    <row r="83" spans="1:22" ht="16.5" customHeight="1" x14ac:dyDescent="0.3">
      <c r="A83" s="53"/>
      <c r="B83" s="599"/>
      <c r="C83" s="181"/>
      <c r="D83" s="612"/>
      <c r="E83" s="613"/>
      <c r="F83" s="51"/>
      <c r="G83" s="49"/>
      <c r="H83" s="620"/>
      <c r="I83" s="51"/>
      <c r="J83" s="35">
        <f t="shared" si="0"/>
        <v>0</v>
      </c>
      <c r="K83" s="56"/>
      <c r="L83" s="52"/>
      <c r="M83" s="52"/>
      <c r="N83" s="38">
        <f t="shared" si="1"/>
        <v>0</v>
      </c>
      <c r="O83" s="508"/>
      <c r="P83" s="702"/>
      <c r="Q83" s="508"/>
      <c r="R83" s="40"/>
      <c r="S83" s="41"/>
      <c r="T83" s="42"/>
      <c r="U83" s="43"/>
      <c r="V83" s="44"/>
    </row>
    <row r="84" spans="1:22" s="327" customFormat="1" ht="16.5" customHeight="1" x14ac:dyDescent="0.3">
      <c r="A84" s="277"/>
      <c r="B84" s="686"/>
      <c r="C84" s="595"/>
      <c r="D84" s="624"/>
      <c r="E84" s="625"/>
      <c r="F84" s="626"/>
      <c r="G84" s="627"/>
      <c r="H84" s="597"/>
      <c r="I84" s="626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s="327" customFormat="1" ht="16.5" customHeight="1" x14ac:dyDescent="0.3">
      <c r="A86" s="279"/>
      <c r="B86" s="425"/>
      <c r="C86" s="629"/>
      <c r="D86" s="628"/>
      <c r="E86" s="613"/>
      <c r="F86" s="320"/>
      <c r="G86" s="276"/>
      <c r="H86" s="630"/>
      <c r="I86" s="320"/>
      <c r="J86" s="35">
        <f t="shared" si="0"/>
        <v>0</v>
      </c>
      <c r="K86" s="581"/>
      <c r="L86" s="323"/>
      <c r="M86" s="323"/>
      <c r="N86" s="38">
        <f t="shared" si="1"/>
        <v>0</v>
      </c>
      <c r="O86" s="508"/>
      <c r="P86" s="702"/>
      <c r="Q86" s="508"/>
      <c r="R86" s="324"/>
      <c r="S86" s="41"/>
      <c r="T86" s="42"/>
      <c r="U86" s="325"/>
      <c r="V86" s="326"/>
    </row>
    <row r="87" spans="1:22" s="327" customFormat="1" ht="16.5" customHeight="1" x14ac:dyDescent="0.3">
      <c r="A87" s="279"/>
      <c r="B87" s="425"/>
      <c r="C87" s="629"/>
      <c r="D87" s="628"/>
      <c r="E87" s="613"/>
      <c r="F87" s="320"/>
      <c r="G87" s="276"/>
      <c r="H87" s="630"/>
      <c r="I87" s="320"/>
      <c r="J87" s="35">
        <f t="shared" si="0"/>
        <v>0</v>
      </c>
      <c r="K87" s="581"/>
      <c r="L87" s="323"/>
      <c r="M87" s="323"/>
      <c r="N87" s="38">
        <f t="shared" si="1"/>
        <v>0</v>
      </c>
      <c r="O87" s="508"/>
      <c r="P87" s="702"/>
      <c r="Q87" s="508"/>
      <c r="R87" s="324"/>
      <c r="S87" s="41"/>
      <c r="T87" s="42"/>
      <c r="U87" s="325"/>
      <c r="V87" s="326"/>
    </row>
    <row r="88" spans="1:22" ht="16.5" customHeight="1" x14ac:dyDescent="0.3">
      <c r="A88" s="58"/>
      <c r="B88" s="61"/>
      <c r="C88" s="181"/>
      <c r="D88" s="612"/>
      <c r="E88" s="613"/>
      <c r="F88" s="51"/>
      <c r="G88" s="49"/>
      <c r="H88" s="620"/>
      <c r="I88" s="51"/>
      <c r="J88" s="35">
        <f t="shared" si="0"/>
        <v>0</v>
      </c>
      <c r="K88" s="56"/>
      <c r="L88" s="323"/>
      <c r="M88" s="323"/>
      <c r="N88" s="38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116"/>
      <c r="D89" s="612"/>
      <c r="E89" s="613"/>
      <c r="F89" s="51"/>
      <c r="G89" s="49"/>
      <c r="H89" s="684"/>
      <c r="I89" s="51"/>
      <c r="J89" s="35">
        <f t="shared" si="0"/>
        <v>0</v>
      </c>
      <c r="K89" s="56"/>
      <c r="L89" s="997"/>
      <c r="M89" s="998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116"/>
      <c r="D90" s="612"/>
      <c r="E90" s="613"/>
      <c r="F90" s="51"/>
      <c r="G90" s="49"/>
      <c r="H90" s="684"/>
      <c r="I90" s="51"/>
      <c r="J90" s="35">
        <f t="shared" si="0"/>
        <v>0</v>
      </c>
      <c r="K90" s="56"/>
      <c r="L90" s="997"/>
      <c r="M90" s="998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26.25" customHeight="1" x14ac:dyDescent="0.3">
      <c r="A91" s="683"/>
      <c r="B91" s="61"/>
      <c r="C91" s="725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685"/>
      <c r="M91" s="685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26.25" customHeight="1" x14ac:dyDescent="0.3">
      <c r="A92" s="683"/>
      <c r="B92" s="61"/>
      <c r="C92" s="725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685"/>
      <c r="M92" s="685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323"/>
      <c r="M93" s="323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323"/>
      <c r="M94" s="323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287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287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61"/>
      <c r="B97" s="61"/>
      <c r="C97" s="612"/>
      <c r="D97" s="612"/>
      <c r="E97" s="613"/>
      <c r="F97" s="51"/>
      <c r="G97" s="49"/>
      <c r="H97" s="62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612"/>
      <c r="D98" s="612"/>
      <c r="E98" s="613"/>
      <c r="F98" s="51"/>
      <c r="G98" s="49"/>
      <c r="H98" s="62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3">
      <c r="A99" s="45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1"/>
      <c r="D100" s="91"/>
      <c r="E100" s="93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25">
      <c r="A101" s="102"/>
      <c r="B101" s="58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2"/>
      <c r="U101" s="43"/>
      <c r="V101" s="44"/>
    </row>
    <row r="102" spans="1:22" ht="17.25" x14ac:dyDescent="0.25">
      <c r="A102" s="102"/>
      <c r="B102" s="58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2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7.25" x14ac:dyDescent="0.3">
      <c r="A104" s="60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1"/>
      <c r="U104" s="43"/>
      <c r="V104" s="44"/>
    </row>
    <row r="105" spans="1:22" ht="17.25" x14ac:dyDescent="0.3">
      <c r="A105" s="60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1"/>
      <c r="U105" s="43"/>
      <c r="V105" s="44"/>
    </row>
    <row r="106" spans="1:22" ht="18.75" x14ac:dyDescent="0.3">
      <c r="A106" s="61"/>
      <c r="B106" s="103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61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102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61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61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58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53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60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60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5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1"/>
      <c r="G121" s="49"/>
      <c r="H121" s="5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8"/>
      <c r="B122" s="61"/>
      <c r="C122" s="725"/>
      <c r="D122" s="725"/>
      <c r="E122" s="109"/>
      <c r="F122" s="51"/>
      <c r="G122" s="49"/>
      <c r="H122" s="5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725"/>
      <c r="D124" s="725"/>
      <c r="E124" s="109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702"/>
      <c r="Q124" s="508"/>
      <c r="R124" s="40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702"/>
      <c r="Q125" s="508"/>
      <c r="R125" s="40"/>
      <c r="S125" s="41"/>
      <c r="T125" s="42"/>
      <c r="U125" s="43"/>
      <c r="V125" s="44"/>
    </row>
    <row r="126" spans="1:22" ht="17.25" x14ac:dyDescent="0.3">
      <c r="A126" s="107"/>
      <c r="B126" s="61"/>
      <c r="C126" s="91"/>
      <c r="D126" s="91"/>
      <c r="E126" s="93"/>
      <c r="F126" s="51"/>
      <c r="G126" s="49"/>
      <c r="H126" s="110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40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8.75" x14ac:dyDescent="0.3">
      <c r="A129" s="61"/>
      <c r="B129" s="61"/>
      <c r="C129" s="96"/>
      <c r="D129" s="96"/>
      <c r="E129" s="97"/>
      <c r="F129" s="51"/>
      <c r="G129" s="49"/>
      <c r="H129" s="111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508"/>
      <c r="P129" s="690"/>
      <c r="Q129" s="508"/>
      <c r="R129" s="112"/>
      <c r="S129" s="41"/>
      <c r="T129" s="42"/>
      <c r="U129" s="43"/>
      <c r="V129" s="44"/>
    </row>
    <row r="130" spans="1:22" ht="18.75" x14ac:dyDescent="0.3">
      <c r="A130" s="61"/>
      <c r="B130" s="61"/>
      <c r="C130" s="96"/>
      <c r="D130" s="96"/>
      <c r="E130" s="97"/>
      <c r="F130" s="51"/>
      <c r="G130" s="49"/>
      <c r="H130" s="111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508"/>
      <c r="P130" s="690"/>
      <c r="Q130" s="508"/>
      <c r="R130" s="112"/>
      <c r="S130" s="41"/>
      <c r="T130" s="42"/>
      <c r="U130" s="43"/>
      <c r="V130" s="44"/>
    </row>
    <row r="131" spans="1:22" ht="17.25" x14ac:dyDescent="0.3">
      <c r="A131" s="45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1"/>
      <c r="B132" s="61"/>
      <c r="C132" s="96"/>
      <c r="D132" s="96"/>
      <c r="E132" s="97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60"/>
      <c r="B136" s="61"/>
      <c r="C136" s="95"/>
      <c r="D136" s="95"/>
      <c r="E136" s="114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60"/>
      <c r="B137" s="61"/>
      <c r="C137" s="95"/>
      <c r="D137" s="95"/>
      <c r="E137" s="114"/>
      <c r="F137" s="51"/>
      <c r="G137" s="49"/>
      <c r="H137" s="113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3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6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15"/>
      <c r="B140" s="61"/>
      <c r="C140" s="116"/>
      <c r="D140" s="116"/>
      <c r="E140" s="117"/>
      <c r="F140" s="51"/>
      <c r="G140" s="49"/>
      <c r="H140" s="118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312"/>
      <c r="Q140" s="104"/>
      <c r="R140" s="112"/>
      <c r="S140" s="41"/>
      <c r="T140" s="42"/>
      <c r="U140" s="43"/>
      <c r="V140" s="44"/>
    </row>
    <row r="141" spans="1:22" ht="17.25" x14ac:dyDescent="0.3">
      <c r="A141" s="115"/>
      <c r="B141" s="61"/>
      <c r="C141" s="116"/>
      <c r="D141" s="116"/>
      <c r="E141" s="117"/>
      <c r="F141" s="51"/>
      <c r="G141" s="49"/>
      <c r="H141" s="118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312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1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8.75" x14ac:dyDescent="0.3">
      <c r="A143" s="107"/>
      <c r="B143" s="61"/>
      <c r="C143" s="96"/>
      <c r="D143" s="96"/>
      <c r="E143" s="97"/>
      <c r="F143" s="51"/>
      <c r="G143" s="49"/>
      <c r="H143" s="119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07"/>
      <c r="B144" s="61"/>
      <c r="C144" s="96"/>
      <c r="D144" s="96"/>
      <c r="E144" s="97"/>
      <c r="F144" s="51"/>
      <c r="G144" s="49"/>
      <c r="H144" s="120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156"/>
      <c r="P144" s="59"/>
      <c r="Q144" s="64"/>
      <c r="R144" s="112"/>
      <c r="S144" s="41"/>
      <c r="T144" s="42"/>
      <c r="U144" s="43"/>
      <c r="V144" s="44"/>
    </row>
    <row r="145" spans="1:22" ht="17.25" x14ac:dyDescent="0.3">
      <c r="A145" s="107"/>
      <c r="B145" s="61"/>
      <c r="C145" s="96"/>
      <c r="D145" s="96"/>
      <c r="E145" s="97"/>
      <c r="F145" s="51"/>
      <c r="G145" s="49"/>
      <c r="H145" s="110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156"/>
      <c r="P145" s="59"/>
      <c r="Q145" s="64"/>
      <c r="R145" s="112"/>
      <c r="S145" s="41"/>
      <c r="T145" s="42"/>
      <c r="U145" s="43"/>
      <c r="V145" s="44"/>
    </row>
    <row r="146" spans="1:22" ht="17.25" x14ac:dyDescent="0.3">
      <c r="A146" s="121"/>
      <c r="B146" s="61"/>
      <c r="C146" s="96"/>
      <c r="D146" s="96"/>
      <c r="E146" s="97"/>
      <c r="F146" s="51"/>
      <c r="G146" s="49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66"/>
      <c r="B147" s="61"/>
      <c r="C147" s="96"/>
      <c r="D147" s="96"/>
      <c r="E147" s="97"/>
      <c r="F147" s="51"/>
      <c r="G147" s="125"/>
      <c r="H147" s="126"/>
      <c r="I147" s="51"/>
      <c r="J147" s="35">
        <f t="shared" si="0"/>
        <v>0</v>
      </c>
      <c r="K147" s="56"/>
      <c r="L147" s="52"/>
      <c r="M147" s="52"/>
      <c r="N147" s="57">
        <f t="shared" si="1"/>
        <v>0</v>
      </c>
      <c r="O147" s="299"/>
      <c r="P147" s="127"/>
      <c r="Q147" s="64"/>
      <c r="R147" s="112"/>
      <c r="S147" s="41"/>
      <c r="T147" s="42"/>
      <c r="U147" s="43"/>
      <c r="V147" s="44"/>
    </row>
    <row r="148" spans="1:22" ht="17.25" x14ac:dyDescent="0.3">
      <c r="A148" s="108"/>
      <c r="B148" s="61"/>
      <c r="C148" s="96"/>
      <c r="D148" s="96"/>
      <c r="E148" s="97"/>
      <c r="F148" s="51"/>
      <c r="G148" s="127"/>
      <c r="H148" s="122"/>
      <c r="I148" s="51"/>
      <c r="J148" s="35">
        <f t="shared" si="0"/>
        <v>0</v>
      </c>
      <c r="K148" s="56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08"/>
      <c r="B149" s="61"/>
      <c r="C149" s="96"/>
      <c r="D149" s="96"/>
      <c r="E149" s="97"/>
      <c r="F149" s="51"/>
      <c r="G149" s="127"/>
      <c r="H149" s="126"/>
      <c r="I149" s="51"/>
      <c r="J149" s="35">
        <f t="shared" si="0"/>
        <v>0</v>
      </c>
      <c r="K149" s="128"/>
      <c r="L149" s="52"/>
      <c r="M149" s="52" t="s">
        <v>18</v>
      </c>
      <c r="N149" s="57">
        <f t="shared" si="1"/>
        <v>0</v>
      </c>
      <c r="O149" s="298"/>
      <c r="P149" s="314"/>
      <c r="Q149" s="123"/>
      <c r="R149" s="124"/>
      <c r="S149" s="41"/>
      <c r="T149" s="42"/>
      <c r="U149" s="43"/>
      <c r="V149" s="44"/>
    </row>
    <row r="150" spans="1:22" ht="17.25" x14ac:dyDescent="0.3">
      <c r="A150" s="107"/>
      <c r="B150" s="61"/>
      <c r="C150" s="96"/>
      <c r="D150" s="96"/>
      <c r="E150" s="97"/>
      <c r="F150" s="51"/>
      <c r="G150" s="127"/>
      <c r="H150" s="126"/>
      <c r="I150" s="51"/>
      <c r="J150" s="35">
        <f t="shared" si="0"/>
        <v>0</v>
      </c>
      <c r="K150" s="128"/>
      <c r="L150" s="52"/>
      <c r="M150" s="52"/>
      <c r="N150" s="57">
        <f t="shared" si="1"/>
        <v>0</v>
      </c>
      <c r="O150" s="299"/>
      <c r="P150" s="127"/>
      <c r="Q150" s="64"/>
      <c r="R150" s="112"/>
      <c r="S150" s="41"/>
      <c r="T150" s="42"/>
      <c r="U150" s="43"/>
      <c r="V150" s="44"/>
    </row>
    <row r="151" spans="1:22" ht="17.25" x14ac:dyDescent="0.3">
      <c r="A151" s="115"/>
      <c r="B151" s="61"/>
      <c r="C151" s="129"/>
      <c r="D151" s="129"/>
      <c r="E151" s="130"/>
      <c r="F151" s="51"/>
      <c r="G151" s="127"/>
      <c r="H151" s="131"/>
      <c r="I151" s="51"/>
      <c r="J151" s="35">
        <f t="shared" si="0"/>
        <v>0</v>
      </c>
      <c r="K151" s="56"/>
      <c r="L151" s="52"/>
      <c r="M151" s="52"/>
      <c r="N151" s="57">
        <f t="shared" si="1"/>
        <v>0</v>
      </c>
      <c r="O151" s="300"/>
      <c r="P151" s="315"/>
      <c r="Q151" s="39"/>
      <c r="R151" s="40"/>
      <c r="S151" s="41"/>
      <c r="T151" s="42"/>
      <c r="U151" s="43"/>
      <c r="V151" s="44"/>
    </row>
    <row r="152" spans="1:22" ht="17.25" x14ac:dyDescent="0.3">
      <c r="A152" s="132"/>
      <c r="B152" s="61"/>
      <c r="C152" s="96"/>
      <c r="D152" s="96"/>
      <c r="E152" s="97"/>
      <c r="F152" s="51"/>
      <c r="G152" s="127"/>
      <c r="H152" s="110"/>
      <c r="I152" s="51"/>
      <c r="J152" s="35">
        <f t="shared" ref="J152:J215" si="5">I152-F152</f>
        <v>0</v>
      </c>
      <c r="K152" s="128"/>
      <c r="L152" s="133"/>
      <c r="M152" s="133"/>
      <c r="N152" s="57">
        <f t="shared" si="1"/>
        <v>0</v>
      </c>
      <c r="O152" s="300"/>
      <c r="P152" s="315"/>
      <c r="Q152" s="123"/>
      <c r="R152" s="124"/>
      <c r="S152" s="41"/>
      <c r="T152" s="42"/>
      <c r="U152" s="43"/>
      <c r="V152" s="44"/>
    </row>
    <row r="153" spans="1:22" ht="17.25" x14ac:dyDescent="0.3">
      <c r="A153" s="107"/>
      <c r="B153" s="61"/>
      <c r="C153" s="96"/>
      <c r="D153" s="96"/>
      <c r="E153" s="97"/>
      <c r="F153" s="51"/>
      <c r="G153" s="127"/>
      <c r="H153" s="110"/>
      <c r="I153" s="51"/>
      <c r="J153" s="35">
        <f t="shared" si="5"/>
        <v>0</v>
      </c>
      <c r="K153" s="128"/>
      <c r="L153" s="133"/>
      <c r="M153" s="133"/>
      <c r="N153" s="57">
        <f t="shared" si="1"/>
        <v>0</v>
      </c>
      <c r="O153" s="156"/>
      <c r="P153" s="312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34"/>
      <c r="I154" s="51"/>
      <c r="J154" s="35">
        <f t="shared" si="5"/>
        <v>0</v>
      </c>
      <c r="K154" s="135"/>
      <c r="L154" s="133"/>
      <c r="M154" s="133"/>
      <c r="N154" s="136">
        <f t="shared" si="1"/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8.75" x14ac:dyDescent="0.3">
      <c r="A155" s="108"/>
      <c r="B155" s="61"/>
      <c r="C155" s="96"/>
      <c r="D155" s="96"/>
      <c r="E155" s="97"/>
      <c r="F155" s="51"/>
      <c r="G155" s="127"/>
      <c r="H155" s="110"/>
      <c r="I155" s="51"/>
      <c r="J155" s="35">
        <f t="shared" si="5"/>
        <v>0</v>
      </c>
      <c r="K155" s="137"/>
      <c r="L155" s="138"/>
      <c r="M155" s="138"/>
      <c r="N155" s="136">
        <f t="shared" si="1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39"/>
      <c r="B156" s="61"/>
      <c r="C156" s="96"/>
      <c r="D156" s="96"/>
      <c r="E156" s="97"/>
      <c r="F156" s="140"/>
      <c r="G156" s="127"/>
      <c r="H156" s="120"/>
      <c r="I156" s="51"/>
      <c r="J156" s="35">
        <f t="shared" si="5"/>
        <v>0</v>
      </c>
      <c r="K156" s="137"/>
      <c r="L156" s="141"/>
      <c r="M156" s="141"/>
      <c r="N156" s="136">
        <f>K156*I156</f>
        <v>0</v>
      </c>
      <c r="O156" s="299"/>
      <c r="P156" s="127"/>
      <c r="Q156" s="123"/>
      <c r="R156" s="124"/>
      <c r="S156" s="41"/>
      <c r="T156" s="42"/>
      <c r="U156" s="43"/>
      <c r="V156" s="44"/>
    </row>
    <row r="157" spans="1:22" ht="17.25" x14ac:dyDescent="0.3">
      <c r="A157" s="121"/>
      <c r="B157" s="61"/>
      <c r="C157" s="96"/>
      <c r="D157" s="96"/>
      <c r="E157" s="97"/>
      <c r="F157" s="51"/>
      <c r="G157" s="127"/>
      <c r="H157" s="110"/>
      <c r="I157" s="51"/>
      <c r="J157" s="35">
        <f t="shared" si="5"/>
        <v>0</v>
      </c>
      <c r="K157" s="137"/>
      <c r="L157" s="133"/>
      <c r="M157" s="133"/>
      <c r="N157" s="136">
        <f t="shared" ref="N157:N241" si="6">K157*I157</f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8.75" x14ac:dyDescent="0.3">
      <c r="A158" s="108"/>
      <c r="B158" s="61"/>
      <c r="C158" s="96"/>
      <c r="D158" s="96"/>
      <c r="E158" s="97"/>
      <c r="F158" s="51"/>
      <c r="G158" s="127"/>
      <c r="H158" s="142"/>
      <c r="I158" s="51"/>
      <c r="J158" s="35">
        <f t="shared" si="5"/>
        <v>0</v>
      </c>
      <c r="K158" s="56"/>
      <c r="L158" s="133"/>
      <c r="M158" s="133"/>
      <c r="N158" s="57">
        <f t="shared" si="6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22"/>
      <c r="I159" s="51"/>
      <c r="J159" s="35">
        <f t="shared" si="5"/>
        <v>0</v>
      </c>
      <c r="K159" s="137"/>
      <c r="L159" s="133"/>
      <c r="M159" s="133"/>
      <c r="N159" s="136">
        <f t="shared" si="6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5"/>
        <v>0</v>
      </c>
      <c r="K160" s="137"/>
      <c r="L160" s="133"/>
      <c r="M160" s="133"/>
      <c r="N160" s="136">
        <f t="shared" si="6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4"/>
      <c r="I161" s="51"/>
      <c r="J161" s="35">
        <f t="shared" si="5"/>
        <v>0</v>
      </c>
      <c r="K161" s="137"/>
      <c r="L161" s="145"/>
      <c r="M161" s="145"/>
      <c r="N161" s="136">
        <f t="shared" si="6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5"/>
        <v>0</v>
      </c>
      <c r="K162" s="137"/>
      <c r="L162" s="145"/>
      <c r="M162" s="145"/>
      <c r="N162" s="136">
        <f t="shared" si="6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96"/>
      <c r="D163" s="96"/>
      <c r="E163" s="97"/>
      <c r="F163" s="51"/>
      <c r="G163" s="127"/>
      <c r="H163" s="143"/>
      <c r="I163" s="51"/>
      <c r="J163" s="35">
        <f t="shared" si="5"/>
        <v>0</v>
      </c>
      <c r="K163" s="137"/>
      <c r="L163" s="145"/>
      <c r="M163" s="145"/>
      <c r="N163" s="136">
        <f t="shared" si="6"/>
        <v>0</v>
      </c>
      <c r="O163" s="298"/>
      <c r="P163" s="314"/>
      <c r="Q163" s="123"/>
      <c r="R163" s="124"/>
      <c r="S163" s="41"/>
      <c r="T163" s="42"/>
      <c r="U163" s="43"/>
      <c r="V163" s="44"/>
    </row>
    <row r="164" spans="1:22" ht="17.25" x14ac:dyDescent="0.3">
      <c r="A164" s="108"/>
      <c r="B164" s="61"/>
      <c r="C164" s="96"/>
      <c r="D164" s="96"/>
      <c r="E164" s="97"/>
      <c r="F164" s="51"/>
      <c r="G164" s="127"/>
      <c r="H164" s="143"/>
      <c r="I164" s="51"/>
      <c r="J164" s="35">
        <f t="shared" si="5"/>
        <v>0</v>
      </c>
      <c r="K164" s="56"/>
      <c r="L164" s="52"/>
      <c r="M164" s="52"/>
      <c r="N164" s="57">
        <f t="shared" si="6"/>
        <v>0</v>
      </c>
      <c r="O164" s="298"/>
      <c r="P164" s="314"/>
      <c r="Q164" s="123"/>
      <c r="R164" s="124"/>
      <c r="S164" s="41"/>
      <c r="T164" s="42"/>
      <c r="U164" s="43"/>
      <c r="V164" s="44"/>
    </row>
    <row r="165" spans="1:22" ht="17.25" x14ac:dyDescent="0.3">
      <c r="A165" s="108"/>
      <c r="B165" s="61"/>
      <c r="C165" s="146"/>
      <c r="D165" s="146"/>
      <c r="E165" s="147"/>
      <c r="F165" s="51"/>
      <c r="G165" s="127"/>
      <c r="H165" s="143"/>
      <c r="I165" s="51"/>
      <c r="J165" s="35">
        <f t="shared" si="5"/>
        <v>0</v>
      </c>
      <c r="K165" s="56"/>
      <c r="L165" s="52"/>
      <c r="M165" s="52"/>
      <c r="N165" s="57">
        <f t="shared" si="6"/>
        <v>0</v>
      </c>
      <c r="O165" s="299"/>
      <c r="P165" s="316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6"/>
      <c r="D166" s="146"/>
      <c r="E166" s="147"/>
      <c r="F166" s="51"/>
      <c r="G166" s="127"/>
      <c r="H166" s="143"/>
      <c r="I166" s="51"/>
      <c r="J166" s="35">
        <f t="shared" si="5"/>
        <v>0</v>
      </c>
      <c r="K166" s="56"/>
      <c r="L166" s="52"/>
      <c r="M166" s="52"/>
      <c r="N166" s="57">
        <f t="shared" si="6"/>
        <v>0</v>
      </c>
      <c r="O166" s="299"/>
      <c r="P166" s="316"/>
      <c r="Q166" s="39"/>
      <c r="R166" s="40"/>
      <c r="S166" s="41"/>
      <c r="T166" s="42"/>
      <c r="U166" s="43"/>
      <c r="V166" s="44"/>
    </row>
    <row r="167" spans="1:22" ht="17.25" x14ac:dyDescent="0.3">
      <c r="A167" s="60"/>
      <c r="B167" s="61"/>
      <c r="C167" s="129"/>
      <c r="D167" s="129"/>
      <c r="E167" s="130"/>
      <c r="F167" s="51"/>
      <c r="G167" s="127"/>
      <c r="H167" s="131"/>
      <c r="I167" s="51"/>
      <c r="J167" s="35">
        <f t="shared" si="5"/>
        <v>0</v>
      </c>
      <c r="K167" s="56"/>
      <c r="L167" s="52"/>
      <c r="M167" s="52"/>
      <c r="N167" s="57">
        <f t="shared" si="6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08"/>
      <c r="B168" s="61"/>
      <c r="C168" s="148"/>
      <c r="D168" s="148"/>
      <c r="E168" s="130"/>
      <c r="F168" s="51"/>
      <c r="G168" s="127"/>
      <c r="H168" s="50"/>
      <c r="I168" s="51"/>
      <c r="J168" s="35">
        <f t="shared" si="5"/>
        <v>0</v>
      </c>
      <c r="K168" s="56"/>
      <c r="L168" s="52"/>
      <c r="M168" s="52"/>
      <c r="N168" s="57">
        <f t="shared" si="6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29"/>
      <c r="D169" s="129"/>
      <c r="E169" s="130"/>
      <c r="F169" s="51"/>
      <c r="G169" s="127"/>
      <c r="H169" s="131"/>
      <c r="I169" s="51"/>
      <c r="J169" s="35">
        <f t="shared" si="5"/>
        <v>0</v>
      </c>
      <c r="K169" s="56"/>
      <c r="L169" s="52"/>
      <c r="M169" s="52"/>
      <c r="N169" s="57">
        <f t="shared" si="6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8.75" x14ac:dyDescent="0.3">
      <c r="A170" s="149"/>
      <c r="B170" s="150"/>
      <c r="C170" s="95"/>
      <c r="D170" s="95"/>
      <c r="E170" s="114"/>
      <c r="F170" s="51"/>
      <c r="G170" s="127"/>
      <c r="H170" s="131"/>
      <c r="I170" s="51"/>
      <c r="J170" s="35">
        <f t="shared" si="5"/>
        <v>0</v>
      </c>
      <c r="K170" s="56"/>
      <c r="L170" s="52"/>
      <c r="M170" s="52"/>
      <c r="N170" s="57">
        <f t="shared" si="6"/>
        <v>0</v>
      </c>
      <c r="O170" s="300"/>
      <c r="P170" s="315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51"/>
      <c r="D171" s="151"/>
      <c r="E171" s="152"/>
      <c r="F171" s="51"/>
      <c r="G171" s="127"/>
      <c r="H171" s="131"/>
      <c r="I171" s="51"/>
      <c r="J171" s="35">
        <f t="shared" si="5"/>
        <v>0</v>
      </c>
      <c r="K171" s="56"/>
      <c r="L171" s="52"/>
      <c r="M171" s="52"/>
      <c r="N171" s="57">
        <f t="shared" si="6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1"/>
      <c r="D172" s="151"/>
      <c r="E172" s="152"/>
      <c r="F172" s="51"/>
      <c r="G172" s="127"/>
      <c r="H172" s="131"/>
      <c r="I172" s="51"/>
      <c r="J172" s="35">
        <f t="shared" si="5"/>
        <v>0</v>
      </c>
      <c r="K172" s="56"/>
      <c r="L172" s="52"/>
      <c r="M172" s="52"/>
      <c r="N172" s="57">
        <f t="shared" si="6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53"/>
      <c r="B173" s="61"/>
      <c r="C173" s="154"/>
      <c r="D173" s="154"/>
      <c r="E173" s="155"/>
      <c r="F173" s="51"/>
      <c r="G173" s="127"/>
      <c r="H173" s="131"/>
      <c r="I173" s="51"/>
      <c r="J173" s="35">
        <f t="shared" si="5"/>
        <v>0</v>
      </c>
      <c r="K173" s="56"/>
      <c r="L173" s="52"/>
      <c r="M173" s="52"/>
      <c r="N173" s="57">
        <f t="shared" si="6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57"/>
      <c r="D174" s="157"/>
      <c r="E174" s="158"/>
      <c r="F174" s="51"/>
      <c r="G174" s="63"/>
      <c r="H174" s="131"/>
      <c r="I174" s="51"/>
      <c r="J174" s="35">
        <f t="shared" si="5"/>
        <v>0</v>
      </c>
      <c r="K174" s="56"/>
      <c r="L174" s="52"/>
      <c r="M174" s="52"/>
      <c r="N174" s="57">
        <f t="shared" si="6"/>
        <v>0</v>
      </c>
      <c r="O174" s="301"/>
      <c r="P174" s="317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57"/>
      <c r="D175" s="157"/>
      <c r="E175" s="158"/>
      <c r="F175" s="51"/>
      <c r="G175" s="49"/>
      <c r="H175" s="131"/>
      <c r="I175" s="51"/>
      <c r="J175" s="35">
        <f t="shared" si="5"/>
        <v>0</v>
      </c>
      <c r="K175" s="56"/>
      <c r="L175" s="52"/>
      <c r="M175" s="52"/>
      <c r="N175" s="57">
        <f t="shared" si="6"/>
        <v>0</v>
      </c>
      <c r="O175" s="301"/>
      <c r="P175" s="317"/>
      <c r="Q175" s="39"/>
      <c r="R175" s="40"/>
      <c r="S175" s="41"/>
      <c r="T175" s="42"/>
      <c r="U175" s="43"/>
      <c r="V175" s="44"/>
    </row>
    <row r="176" spans="1:22" x14ac:dyDescent="0.25">
      <c r="A176" s="115"/>
      <c r="B176" s="107"/>
      <c r="C176" s="159"/>
      <c r="D176" s="159"/>
      <c r="E176" s="160"/>
      <c r="F176" s="161"/>
      <c r="G176" s="127"/>
      <c r="H176" s="162"/>
      <c r="I176" s="161"/>
      <c r="J176" s="35">
        <f t="shared" si="5"/>
        <v>0</v>
      </c>
      <c r="N176" s="57">
        <f t="shared" si="6"/>
        <v>0</v>
      </c>
      <c r="O176" s="302"/>
      <c r="P176" s="316"/>
      <c r="Q176" s="163"/>
      <c r="R176" s="164"/>
      <c r="S176" s="165"/>
      <c r="T176" s="166"/>
      <c r="U176" s="167"/>
      <c r="V176" s="168"/>
    </row>
    <row r="177" spans="1:22" ht="17.25" x14ac:dyDescent="0.3">
      <c r="A177" s="115"/>
      <c r="B177" s="61"/>
      <c r="C177" s="154"/>
      <c r="D177" s="154"/>
      <c r="E177" s="155"/>
      <c r="F177" s="161"/>
      <c r="G177" s="127"/>
      <c r="H177" s="162"/>
      <c r="I177" s="161"/>
      <c r="J177" s="35">
        <f t="shared" si="5"/>
        <v>0</v>
      </c>
      <c r="N177" s="57">
        <f t="shared" si="6"/>
        <v>0</v>
      </c>
      <c r="O177" s="302"/>
      <c r="P177" s="316"/>
      <c r="Q177" s="163"/>
      <c r="R177" s="164"/>
      <c r="S177" s="165"/>
      <c r="T177" s="166"/>
      <c r="U177" s="167"/>
      <c r="V177" s="168"/>
    </row>
    <row r="178" spans="1:22" ht="17.25" x14ac:dyDescent="0.3">
      <c r="A178" s="115"/>
      <c r="B178" s="61"/>
      <c r="C178" s="154"/>
      <c r="D178" s="154"/>
      <c r="E178" s="155"/>
      <c r="F178" s="51"/>
      <c r="G178" s="127"/>
      <c r="H178" s="131"/>
      <c r="I178" s="51"/>
      <c r="J178" s="35">
        <f t="shared" si="5"/>
        <v>0</v>
      </c>
      <c r="K178" s="56"/>
      <c r="L178" s="52"/>
      <c r="M178" s="52"/>
      <c r="N178" s="57">
        <f t="shared" si="6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54"/>
      <c r="D179" s="154"/>
      <c r="E179" s="155"/>
      <c r="F179" s="51"/>
      <c r="G179" s="127"/>
      <c r="H179" s="131"/>
      <c r="I179" s="51"/>
      <c r="J179" s="35">
        <f t="shared" si="5"/>
        <v>0</v>
      </c>
      <c r="K179" s="56"/>
      <c r="L179" s="52"/>
      <c r="M179" s="52"/>
      <c r="N179" s="57">
        <f t="shared" si="6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5"/>
        <v>0</v>
      </c>
      <c r="K180" s="56"/>
      <c r="L180" s="52"/>
      <c r="M180" s="52"/>
      <c r="N180" s="57">
        <f t="shared" si="6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69"/>
      <c r="D181" s="169"/>
      <c r="E181" s="114"/>
      <c r="F181" s="51"/>
      <c r="G181" s="63"/>
      <c r="H181" s="131"/>
      <c r="I181" s="51"/>
      <c r="J181" s="35">
        <f t="shared" si="5"/>
        <v>0</v>
      </c>
      <c r="K181" s="56"/>
      <c r="L181" s="52"/>
      <c r="M181" s="52"/>
      <c r="N181" s="57">
        <f t="shared" si="6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5"/>
        <v>0</v>
      </c>
      <c r="K182" s="56"/>
      <c r="L182" s="52"/>
      <c r="M182" s="52"/>
      <c r="N182" s="57">
        <f t="shared" si="6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0"/>
      <c r="D183" s="170"/>
      <c r="E183" s="109"/>
      <c r="F183" s="51"/>
      <c r="G183" s="63"/>
      <c r="H183" s="131"/>
      <c r="I183" s="51"/>
      <c r="J183" s="35">
        <f t="shared" si="5"/>
        <v>0</v>
      </c>
      <c r="K183" s="56"/>
      <c r="L183" s="52"/>
      <c r="M183" s="52"/>
      <c r="N183" s="57">
        <f t="shared" si="6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69"/>
      <c r="D184" s="169"/>
      <c r="E184" s="114"/>
      <c r="F184" s="51"/>
      <c r="G184" s="63"/>
      <c r="H184" s="131"/>
      <c r="I184" s="51"/>
      <c r="J184" s="35">
        <f t="shared" si="5"/>
        <v>0</v>
      </c>
      <c r="K184" s="56"/>
      <c r="L184" s="52"/>
      <c r="M184" s="52"/>
      <c r="N184" s="57">
        <f t="shared" si="6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5"/>
        <v>0</v>
      </c>
      <c r="K185" s="56"/>
      <c r="L185" s="52"/>
      <c r="M185" s="52"/>
      <c r="N185" s="57">
        <f t="shared" si="6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5"/>
        <v>0</v>
      </c>
      <c r="K186" s="56"/>
      <c r="L186" s="52"/>
      <c r="M186" s="52"/>
      <c r="N186" s="57">
        <f t="shared" si="6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3">
      <c r="A187" s="115"/>
      <c r="B187" s="61"/>
      <c r="C187" s="148"/>
      <c r="D187" s="148"/>
      <c r="E187" s="130"/>
      <c r="F187" s="51"/>
      <c r="G187" s="127"/>
      <c r="H187" s="131"/>
      <c r="I187" s="51"/>
      <c r="J187" s="35">
        <f t="shared" si="5"/>
        <v>0</v>
      </c>
      <c r="K187" s="56"/>
      <c r="L187" s="52"/>
      <c r="M187" s="52"/>
      <c r="N187" s="57">
        <f t="shared" si="6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15"/>
      <c r="B188" s="61"/>
      <c r="C188" s="148"/>
      <c r="D188" s="148"/>
      <c r="E188" s="130"/>
      <c r="F188" s="51"/>
      <c r="G188" s="127"/>
      <c r="H188" s="131"/>
      <c r="I188" s="51"/>
      <c r="J188" s="35">
        <f t="shared" si="5"/>
        <v>0</v>
      </c>
      <c r="K188" s="56"/>
      <c r="L188" s="52"/>
      <c r="M188" s="52"/>
      <c r="N188" s="57">
        <f t="shared" si="6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53"/>
      <c r="B189" s="107"/>
      <c r="C189" s="154"/>
      <c r="D189" s="154"/>
      <c r="E189" s="155"/>
      <c r="F189" s="51"/>
      <c r="G189" s="127"/>
      <c r="H189" s="131"/>
      <c r="I189" s="51"/>
      <c r="J189" s="35">
        <f t="shared" si="5"/>
        <v>0</v>
      </c>
      <c r="K189" s="56"/>
      <c r="L189" s="52"/>
      <c r="M189" s="52"/>
      <c r="N189" s="57">
        <f t="shared" si="6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3">
      <c r="A190" s="171"/>
      <c r="B190" s="61"/>
      <c r="C190" s="157"/>
      <c r="D190" s="157"/>
      <c r="E190" s="158"/>
      <c r="F190" s="51"/>
      <c r="G190" s="49"/>
      <c r="H190" s="131"/>
      <c r="I190" s="51"/>
      <c r="J190" s="35">
        <f t="shared" si="5"/>
        <v>0</v>
      </c>
      <c r="K190" s="56"/>
      <c r="L190" s="52"/>
      <c r="M190" s="52"/>
      <c r="N190" s="57">
        <f>K190*I190</f>
        <v>0</v>
      </c>
      <c r="O190" s="301"/>
      <c r="P190" s="317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31"/>
      <c r="I191" s="51"/>
      <c r="J191" s="35">
        <f t="shared" si="5"/>
        <v>0</v>
      </c>
      <c r="K191" s="56"/>
      <c r="L191" s="52"/>
      <c r="M191" s="52"/>
      <c r="N191" s="57">
        <f t="shared" si="6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51"/>
      <c r="G192" s="127"/>
      <c r="H192" s="131"/>
      <c r="I192" s="51"/>
      <c r="J192" s="35">
        <f t="shared" si="5"/>
        <v>0</v>
      </c>
      <c r="K192" s="56"/>
      <c r="L192" s="52"/>
      <c r="M192" s="52"/>
      <c r="N192" s="57">
        <f t="shared" si="6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51"/>
      <c r="G193" s="127"/>
      <c r="H193" s="174"/>
      <c r="I193" s="51"/>
      <c r="J193" s="35">
        <f t="shared" si="5"/>
        <v>0</v>
      </c>
      <c r="K193" s="56"/>
      <c r="L193" s="52"/>
      <c r="M193" s="52"/>
      <c r="N193" s="57">
        <f t="shared" si="6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74"/>
      <c r="I194" s="51"/>
      <c r="J194" s="35">
        <f t="shared" si="5"/>
        <v>0</v>
      </c>
      <c r="K194" s="56"/>
      <c r="L194" s="52"/>
      <c r="M194" s="52"/>
      <c r="N194" s="57">
        <f t="shared" si="6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5"/>
        <v>0</v>
      </c>
      <c r="K195" s="56"/>
      <c r="L195" s="52"/>
      <c r="M195" s="52"/>
      <c r="N195" s="57">
        <f t="shared" si="6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5"/>
        <v>0</v>
      </c>
      <c r="K196" s="56"/>
      <c r="L196" s="52"/>
      <c r="M196" s="52"/>
      <c r="N196" s="57">
        <f t="shared" si="6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5"/>
        <v>0</v>
      </c>
      <c r="K197" s="56"/>
      <c r="L197" s="52"/>
      <c r="M197" s="52"/>
      <c r="N197" s="57">
        <f t="shared" si="6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5"/>
        <v>0</v>
      </c>
      <c r="K198" s="56"/>
      <c r="L198" s="52"/>
      <c r="M198" s="52"/>
      <c r="N198" s="57">
        <f t="shared" si="6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175"/>
      <c r="G199" s="63"/>
      <c r="H199" s="131"/>
      <c r="I199" s="51"/>
      <c r="J199" s="35">
        <f t="shared" si="5"/>
        <v>0</v>
      </c>
      <c r="K199" s="56"/>
      <c r="L199" s="52"/>
      <c r="M199" s="52"/>
      <c r="N199" s="57">
        <f t="shared" si="6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72"/>
      <c r="D200" s="172"/>
      <c r="E200" s="173"/>
      <c r="F200" s="175"/>
      <c r="G200" s="63"/>
      <c r="H200" s="131"/>
      <c r="I200" s="51"/>
      <c r="J200" s="35">
        <f t="shared" si="5"/>
        <v>0</v>
      </c>
      <c r="K200" s="56"/>
      <c r="L200" s="52"/>
      <c r="M200" s="52"/>
      <c r="N200" s="57">
        <f t="shared" si="6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2"/>
      <c r="D201" s="172"/>
      <c r="E201" s="173"/>
      <c r="F201" s="51"/>
      <c r="G201" s="63"/>
      <c r="H201" s="131"/>
      <c r="I201" s="51"/>
      <c r="J201" s="35">
        <f t="shared" si="5"/>
        <v>0</v>
      </c>
      <c r="K201" s="56"/>
      <c r="L201" s="52"/>
      <c r="M201" s="52"/>
      <c r="N201" s="57">
        <f t="shared" si="6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5"/>
        <v>0</v>
      </c>
      <c r="K202" s="56"/>
      <c r="L202" s="52"/>
      <c r="M202" s="52"/>
      <c r="N202" s="57">
        <f t="shared" si="6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5"/>
        <v>0</v>
      </c>
      <c r="K203" s="56"/>
      <c r="L203" s="52"/>
      <c r="M203" s="52"/>
      <c r="N203" s="57">
        <f t="shared" si="6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5"/>
        <v>0</v>
      </c>
      <c r="K204" s="56"/>
      <c r="L204" s="52"/>
      <c r="M204" s="52"/>
      <c r="N204" s="57">
        <f t="shared" si="6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5"/>
        <v>0</v>
      </c>
      <c r="K205" s="56"/>
      <c r="L205" s="52"/>
      <c r="M205" s="52"/>
      <c r="N205" s="57">
        <f t="shared" si="6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5"/>
        <v>0</v>
      </c>
      <c r="K206" s="56"/>
      <c r="L206" s="52"/>
      <c r="M206" s="52"/>
      <c r="N206" s="57">
        <f t="shared" si="6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5"/>
        <v>0</v>
      </c>
      <c r="K207" s="56"/>
      <c r="L207" s="52"/>
      <c r="M207" s="52"/>
      <c r="N207" s="57">
        <f t="shared" si="6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48"/>
      <c r="D208" s="148"/>
      <c r="E208" s="130"/>
      <c r="F208" s="51"/>
      <c r="G208" s="127"/>
      <c r="H208" s="131"/>
      <c r="I208" s="51"/>
      <c r="J208" s="35">
        <f t="shared" si="5"/>
        <v>0</v>
      </c>
      <c r="K208" s="56"/>
      <c r="L208" s="52"/>
      <c r="M208" s="52"/>
      <c r="N208" s="57">
        <f t="shared" si="6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5"/>
        <v>0</v>
      </c>
      <c r="K209" s="56"/>
      <c r="L209" s="52"/>
      <c r="M209" s="52"/>
      <c r="N209" s="57">
        <f t="shared" si="6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x14ac:dyDescent="0.25">
      <c r="A210" s="107"/>
      <c r="B210" s="159"/>
      <c r="C210" s="148"/>
      <c r="D210" s="148"/>
      <c r="E210" s="130"/>
      <c r="F210" s="51"/>
      <c r="G210" s="49"/>
      <c r="H210" s="50"/>
      <c r="I210" s="51"/>
      <c r="J210" s="35">
        <f t="shared" si="5"/>
        <v>0</v>
      </c>
      <c r="K210" s="56"/>
      <c r="L210" s="52"/>
      <c r="M210" s="52"/>
      <c r="N210" s="57">
        <f t="shared" si="6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5"/>
        <v>0</v>
      </c>
      <c r="K211" s="56"/>
      <c r="L211" s="52"/>
      <c r="M211" s="52"/>
      <c r="N211" s="57">
        <f t="shared" si="6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5"/>
        <v>0</v>
      </c>
      <c r="K212" s="56"/>
      <c r="L212" s="52"/>
      <c r="M212" s="52"/>
      <c r="N212" s="57">
        <f t="shared" si="6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1"/>
      <c r="B213" s="107"/>
      <c r="C213" s="148"/>
      <c r="D213" s="148"/>
      <c r="E213" s="130"/>
      <c r="F213" s="51"/>
      <c r="G213" s="127"/>
      <c r="H213" s="131"/>
      <c r="I213" s="51"/>
      <c r="J213" s="35">
        <f t="shared" si="5"/>
        <v>0</v>
      </c>
      <c r="K213" s="56"/>
      <c r="L213" s="52"/>
      <c r="M213" s="52"/>
      <c r="N213" s="57">
        <f t="shared" si="6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71"/>
      <c r="B214" s="107"/>
      <c r="C214" s="148"/>
      <c r="D214" s="148"/>
      <c r="E214" s="130"/>
      <c r="F214" s="51"/>
      <c r="G214" s="127"/>
      <c r="H214" s="131"/>
      <c r="I214" s="51"/>
      <c r="J214" s="35">
        <f t="shared" si="5"/>
        <v>0</v>
      </c>
      <c r="K214" s="56"/>
      <c r="L214" s="52"/>
      <c r="M214" s="52"/>
      <c r="N214" s="57">
        <f t="shared" si="6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76"/>
      <c r="B215" s="107"/>
      <c r="C215" s="148"/>
      <c r="D215" s="148"/>
      <c r="E215" s="130"/>
      <c r="F215" s="51"/>
      <c r="G215" s="127"/>
      <c r="H215" s="131"/>
      <c r="I215" s="51"/>
      <c r="J215" s="35">
        <f t="shared" si="5"/>
        <v>0</v>
      </c>
      <c r="K215" s="56"/>
      <c r="L215" s="52"/>
      <c r="M215" s="52"/>
      <c r="N215" s="57">
        <f t="shared" si="6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ref="J216:J259" si="7">I216-F216</f>
        <v>0</v>
      </c>
      <c r="K216" s="56"/>
      <c r="L216" s="52"/>
      <c r="M216" s="52"/>
      <c r="N216" s="57">
        <f t="shared" si="6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7"/>
        <v>0</v>
      </c>
      <c r="K217" s="56"/>
      <c r="L217" s="52"/>
      <c r="M217" s="52"/>
      <c r="N217" s="57">
        <f t="shared" si="6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7"/>
        <v>0</v>
      </c>
      <c r="K218" s="56"/>
      <c r="L218" s="52"/>
      <c r="M218" s="52"/>
      <c r="N218" s="57">
        <f t="shared" si="6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7"/>
        <v>0</v>
      </c>
      <c r="K219" s="56"/>
      <c r="L219" s="52"/>
      <c r="M219" s="52"/>
      <c r="N219" s="57">
        <f t="shared" si="6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7"/>
        <v>0</v>
      </c>
      <c r="K220" s="56"/>
      <c r="L220" s="52"/>
      <c r="M220" s="52"/>
      <c r="N220" s="57">
        <f t="shared" si="6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7"/>
        <v>0</v>
      </c>
      <c r="K221" s="56"/>
      <c r="L221" s="52"/>
      <c r="M221" s="52"/>
      <c r="N221" s="57">
        <f t="shared" si="6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7"/>
        <v>0</v>
      </c>
      <c r="K222" s="56"/>
      <c r="L222" s="52"/>
      <c r="M222" s="52"/>
      <c r="N222" s="57">
        <f t="shared" si="6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48"/>
      <c r="D223" s="148"/>
      <c r="E223" s="130"/>
      <c r="F223" s="51"/>
      <c r="G223" s="127"/>
      <c r="H223" s="131"/>
      <c r="I223" s="51"/>
      <c r="J223" s="35">
        <f t="shared" si="7"/>
        <v>0</v>
      </c>
      <c r="K223" s="56"/>
      <c r="L223" s="52"/>
      <c r="M223" s="52"/>
      <c r="N223" s="57">
        <f t="shared" si="6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7"/>
        <v>0</v>
      </c>
      <c r="K224" s="56"/>
      <c r="L224" s="52"/>
      <c r="M224" s="52"/>
      <c r="N224" s="57">
        <f t="shared" si="6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77"/>
      <c r="D225" s="177"/>
      <c r="E225" s="97"/>
      <c r="F225" s="51"/>
      <c r="G225" s="127"/>
      <c r="H225" s="131"/>
      <c r="I225" s="51"/>
      <c r="J225" s="35">
        <f t="shared" si="7"/>
        <v>0</v>
      </c>
      <c r="K225" s="56"/>
      <c r="L225" s="52"/>
      <c r="M225" s="52"/>
      <c r="N225" s="57">
        <f t="shared" si="6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48"/>
      <c r="D226" s="148"/>
      <c r="E226" s="130"/>
      <c r="F226" s="51"/>
      <c r="G226" s="127"/>
      <c r="H226" s="131"/>
      <c r="I226" s="51"/>
      <c r="J226" s="35">
        <f t="shared" si="7"/>
        <v>0</v>
      </c>
      <c r="K226" s="56"/>
      <c r="L226" s="52"/>
      <c r="M226" s="52"/>
      <c r="N226" s="57">
        <f t="shared" si="6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69"/>
      <c r="D227" s="169"/>
      <c r="E227" s="114"/>
      <c r="F227" s="51"/>
      <c r="G227" s="127"/>
      <c r="H227" s="131"/>
      <c r="I227" s="51"/>
      <c r="J227" s="35">
        <f t="shared" si="7"/>
        <v>0</v>
      </c>
      <c r="K227" s="56"/>
      <c r="L227" s="52"/>
      <c r="M227" s="52"/>
      <c r="N227" s="57">
        <f t="shared" si="6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70"/>
      <c r="D228" s="170"/>
      <c r="E228" s="109"/>
      <c r="F228" s="51"/>
      <c r="G228" s="127"/>
      <c r="H228" s="131"/>
      <c r="I228" s="51"/>
      <c r="J228" s="35">
        <f t="shared" si="7"/>
        <v>0</v>
      </c>
      <c r="K228" s="56"/>
      <c r="L228" s="52"/>
      <c r="M228" s="52"/>
      <c r="N228" s="57">
        <f t="shared" si="6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70"/>
      <c r="D229" s="170"/>
      <c r="E229" s="109"/>
      <c r="F229" s="51"/>
      <c r="G229" s="127"/>
      <c r="H229" s="131"/>
      <c r="I229" s="51"/>
      <c r="J229" s="35">
        <f t="shared" si="7"/>
        <v>0</v>
      </c>
      <c r="K229" s="56"/>
      <c r="L229" s="52"/>
      <c r="M229" s="52"/>
      <c r="N229" s="57">
        <f t="shared" si="6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169"/>
      <c r="D230" s="169"/>
      <c r="E230" s="114"/>
      <c r="F230" s="51"/>
      <c r="G230" s="127"/>
      <c r="H230" s="131"/>
      <c r="I230" s="51"/>
      <c r="J230" s="35">
        <f t="shared" si="7"/>
        <v>0</v>
      </c>
      <c r="K230" s="56"/>
      <c r="L230" s="52"/>
      <c r="M230" s="52"/>
      <c r="N230" s="57">
        <f t="shared" si="6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15"/>
      <c r="B231" s="107"/>
      <c r="C231" s="154"/>
      <c r="D231" s="154"/>
      <c r="E231" s="155"/>
      <c r="F231" s="51"/>
      <c r="G231" s="127"/>
      <c r="H231" s="131"/>
      <c r="I231" s="51"/>
      <c r="J231" s="35">
        <f t="shared" si="7"/>
        <v>0</v>
      </c>
      <c r="K231" s="56"/>
      <c r="L231" s="52"/>
      <c r="M231" s="52"/>
      <c r="N231" s="57">
        <f t="shared" si="6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96"/>
      <c r="D232" s="96"/>
      <c r="E232" s="97"/>
      <c r="F232" s="51"/>
      <c r="G232" s="127"/>
      <c r="H232" s="131"/>
      <c r="I232" s="51"/>
      <c r="J232" s="35">
        <f t="shared" si="7"/>
        <v>0</v>
      </c>
      <c r="K232" s="56"/>
      <c r="L232" s="52"/>
      <c r="M232" s="52"/>
      <c r="N232" s="57">
        <f t="shared" si="6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08"/>
      <c r="B233" s="107"/>
      <c r="C233" s="129"/>
      <c r="D233" s="129"/>
      <c r="E233" s="130"/>
      <c r="F233" s="51"/>
      <c r="G233" s="127"/>
      <c r="H233" s="131"/>
      <c r="I233" s="51"/>
      <c r="J233" s="35">
        <f t="shared" si="7"/>
        <v>0</v>
      </c>
      <c r="K233" s="56"/>
      <c r="L233" s="52"/>
      <c r="M233" s="52"/>
      <c r="N233" s="57">
        <f t="shared" si="6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15"/>
      <c r="B234" s="107"/>
      <c r="C234" s="129"/>
      <c r="D234" s="129"/>
      <c r="E234" s="130"/>
      <c r="F234" s="51"/>
      <c r="G234" s="127"/>
      <c r="H234" s="131"/>
      <c r="I234" s="51"/>
      <c r="J234" s="35">
        <f t="shared" si="7"/>
        <v>0</v>
      </c>
      <c r="K234" s="56"/>
      <c r="L234" s="52"/>
      <c r="M234" s="52"/>
      <c r="N234" s="57">
        <f t="shared" si="6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ht="17.25" x14ac:dyDescent="0.25">
      <c r="A235" s="115"/>
      <c r="B235" s="107"/>
      <c r="C235" s="129"/>
      <c r="D235" s="129"/>
      <c r="E235" s="130"/>
      <c r="F235" s="51"/>
      <c r="G235" s="127"/>
      <c r="H235" s="131"/>
      <c r="I235" s="51"/>
      <c r="J235" s="35">
        <f t="shared" si="7"/>
        <v>0</v>
      </c>
      <c r="K235" s="56"/>
      <c r="L235" s="52"/>
      <c r="M235" s="52"/>
      <c r="N235" s="57">
        <f t="shared" si="6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78"/>
      <c r="B236" s="179"/>
      <c r="C236" s="129"/>
      <c r="D236" s="129"/>
      <c r="E236" s="130"/>
      <c r="F236" s="51"/>
      <c r="G236" s="127"/>
      <c r="H236" s="131"/>
      <c r="I236" s="51"/>
      <c r="J236" s="35">
        <f t="shared" si="7"/>
        <v>0</v>
      </c>
      <c r="K236" s="56"/>
      <c r="L236" s="52"/>
      <c r="M236" s="52"/>
      <c r="N236" s="57">
        <f t="shared" si="6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79"/>
      <c r="C237" s="129"/>
      <c r="D237" s="129"/>
      <c r="E237" s="130"/>
      <c r="F237" s="51"/>
      <c r="G237" s="127"/>
      <c r="H237" s="50"/>
      <c r="I237" s="51"/>
      <c r="J237" s="35">
        <f t="shared" si="7"/>
        <v>0</v>
      </c>
      <c r="K237" s="56"/>
      <c r="L237" s="52"/>
      <c r="M237" s="52"/>
      <c r="N237" s="57">
        <f t="shared" si="6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08"/>
      <c r="B238" s="179"/>
      <c r="C238" s="129"/>
      <c r="D238" s="129"/>
      <c r="E238" s="130"/>
      <c r="F238" s="51"/>
      <c r="G238" s="127"/>
      <c r="H238" s="131"/>
      <c r="I238" s="51"/>
      <c r="J238" s="35">
        <f t="shared" si="7"/>
        <v>0</v>
      </c>
      <c r="K238" s="56"/>
      <c r="L238" s="52"/>
      <c r="M238" s="52"/>
      <c r="N238" s="57">
        <f t="shared" si="6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ht="17.25" x14ac:dyDescent="0.25">
      <c r="A239" s="115"/>
      <c r="B239" s="179"/>
      <c r="C239" s="95"/>
      <c r="D239" s="95"/>
      <c r="E239" s="114"/>
      <c r="F239" s="51"/>
      <c r="G239" s="127"/>
      <c r="H239" s="131"/>
      <c r="I239" s="51"/>
      <c r="J239" s="35">
        <f t="shared" si="7"/>
        <v>0</v>
      </c>
      <c r="K239" s="56"/>
      <c r="L239" s="52"/>
      <c r="M239" s="52"/>
      <c r="N239" s="57">
        <f t="shared" si="6"/>
        <v>0</v>
      </c>
      <c r="O239" s="156"/>
      <c r="P239" s="312"/>
      <c r="Q239" s="39"/>
      <c r="R239" s="40"/>
      <c r="S239" s="41"/>
      <c r="T239" s="42"/>
      <c r="U239" s="43"/>
      <c r="V239" s="44"/>
    </row>
    <row r="240" spans="1:22" ht="17.25" x14ac:dyDescent="0.25">
      <c r="A240" s="115"/>
      <c r="B240" s="179"/>
      <c r="C240" s="95"/>
      <c r="D240" s="95"/>
      <c r="E240" s="114"/>
      <c r="F240" s="51"/>
      <c r="G240" s="127"/>
      <c r="H240" s="131"/>
      <c r="I240" s="51"/>
      <c r="J240" s="35">
        <f t="shared" si="7"/>
        <v>0</v>
      </c>
      <c r="K240" s="56"/>
      <c r="L240" s="52"/>
      <c r="M240" s="52"/>
      <c r="N240" s="57">
        <f t="shared" si="6"/>
        <v>0</v>
      </c>
      <c r="O240" s="156"/>
      <c r="P240" s="312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79"/>
      <c r="C241" s="146"/>
      <c r="D241" s="146"/>
      <c r="E241" s="147"/>
      <c r="F241" s="51"/>
      <c r="G241" s="127"/>
      <c r="H241" s="143"/>
      <c r="I241" s="51"/>
      <c r="J241" s="35">
        <f t="shared" si="7"/>
        <v>0</v>
      </c>
      <c r="K241" s="56"/>
      <c r="L241" s="52"/>
      <c r="M241" s="52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79"/>
      <c r="C242" s="181"/>
      <c r="D242" s="181"/>
      <c r="E242" s="158"/>
      <c r="F242" s="51"/>
      <c r="G242" s="127"/>
      <c r="H242" s="143"/>
      <c r="I242" s="51"/>
      <c r="J242" s="35">
        <f t="shared" si="7"/>
        <v>0</v>
      </c>
      <c r="K242" s="56"/>
      <c r="L242" s="182"/>
      <c r="M242" s="183"/>
      <c r="N242" s="57">
        <f t="shared" ref="N242:N251" si="8">K242*I242-M242</f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4"/>
      <c r="C243" s="116"/>
      <c r="D243" s="116"/>
      <c r="E243" s="117"/>
      <c r="F243" s="116"/>
      <c r="G243" s="116"/>
      <c r="H243" s="725"/>
      <c r="I243" s="48"/>
      <c r="J243" s="35">
        <f t="shared" si="7"/>
        <v>0</v>
      </c>
      <c r="K243" s="56"/>
      <c r="L243" s="182"/>
      <c r="M243" s="183"/>
      <c r="N243" s="57">
        <f t="shared" si="8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4"/>
      <c r="C244" s="116"/>
      <c r="D244" s="116"/>
      <c r="E244" s="117"/>
      <c r="F244" s="116"/>
      <c r="G244" s="116"/>
      <c r="H244" s="725"/>
      <c r="I244" s="48"/>
      <c r="J244" s="35">
        <f t="shared" si="7"/>
        <v>0</v>
      </c>
      <c r="K244" s="56"/>
      <c r="L244" s="182"/>
      <c r="M244" s="183"/>
      <c r="N244" s="57">
        <f t="shared" si="8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25"/>
      <c r="I245" s="48"/>
      <c r="J245" s="35">
        <f t="shared" si="7"/>
        <v>0</v>
      </c>
      <c r="K245" s="56"/>
      <c r="L245" s="182"/>
      <c r="M245" s="183"/>
      <c r="N245" s="57">
        <f t="shared" si="8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x14ac:dyDescent="0.25">
      <c r="A246" s="108"/>
      <c r="B246" s="185"/>
      <c r="C246" s="116"/>
      <c r="D246" s="116"/>
      <c r="E246" s="117"/>
      <c r="F246" s="116"/>
      <c r="G246" s="116"/>
      <c r="H246" s="725"/>
      <c r="I246" s="48"/>
      <c r="J246" s="35">
        <f t="shared" si="7"/>
        <v>0</v>
      </c>
      <c r="K246" s="56"/>
      <c r="L246" s="182"/>
      <c r="M246" s="183"/>
      <c r="N246" s="57">
        <f t="shared" si="8"/>
        <v>0</v>
      </c>
      <c r="O246" s="156"/>
      <c r="P246" s="59"/>
      <c r="Q246" s="39"/>
      <c r="R246" s="40"/>
      <c r="S246" s="41"/>
      <c r="T246" s="42"/>
      <c r="U246" s="43"/>
      <c r="V246" s="44"/>
    </row>
    <row r="247" spans="1:22" x14ac:dyDescent="0.25">
      <c r="A247" s="108"/>
      <c r="B247" s="185"/>
      <c r="C247" s="116"/>
      <c r="D247" s="116"/>
      <c r="E247" s="117"/>
      <c r="F247" s="116"/>
      <c r="G247" s="116"/>
      <c r="H247" s="725"/>
      <c r="I247" s="48"/>
      <c r="J247" s="35">
        <f t="shared" si="7"/>
        <v>0</v>
      </c>
      <c r="K247" s="56"/>
      <c r="L247" s="182"/>
      <c r="M247" s="183"/>
      <c r="N247" s="57">
        <f t="shared" si="8"/>
        <v>0</v>
      </c>
      <c r="O247" s="156"/>
      <c r="P247" s="59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7"/>
      <c r="E248" s="188"/>
      <c r="F248" s="34"/>
      <c r="G248" s="189"/>
      <c r="H248" s="190"/>
      <c r="I248" s="51"/>
      <c r="J248" s="35">
        <f t="shared" si="7"/>
        <v>0</v>
      </c>
      <c r="K248" s="56"/>
      <c r="L248" s="182"/>
      <c r="M248" s="191"/>
      <c r="N248" s="57">
        <f t="shared" si="8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86"/>
      <c r="D249" s="186"/>
      <c r="E249" s="192"/>
      <c r="F249" s="51"/>
      <c r="G249" s="127"/>
      <c r="H249" s="143"/>
      <c r="I249" s="51"/>
      <c r="J249" s="35">
        <f t="shared" si="7"/>
        <v>0</v>
      </c>
      <c r="K249" s="56"/>
      <c r="L249" s="182"/>
      <c r="M249" s="191"/>
      <c r="N249" s="57">
        <f t="shared" si="8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ht="18.75" x14ac:dyDescent="0.3">
      <c r="A250" s="108"/>
      <c r="B250" s="107"/>
      <c r="C250" s="186"/>
      <c r="D250" s="186"/>
      <c r="E250" s="192"/>
      <c r="F250" s="51"/>
      <c r="G250" s="127"/>
      <c r="H250" s="143"/>
      <c r="I250" s="51"/>
      <c r="J250" s="35">
        <f t="shared" si="7"/>
        <v>0</v>
      </c>
      <c r="K250" s="56"/>
      <c r="L250" s="182"/>
      <c r="M250" s="191"/>
      <c r="N250" s="57">
        <f t="shared" si="8"/>
        <v>0</v>
      </c>
      <c r="O250" s="299"/>
      <c r="P250" s="316"/>
      <c r="Q250" s="39"/>
      <c r="R250" s="40"/>
      <c r="S250" s="41"/>
      <c r="T250" s="42"/>
      <c r="U250" s="43"/>
      <c r="V250" s="44"/>
    </row>
    <row r="251" spans="1:22" ht="18.75" x14ac:dyDescent="0.3">
      <c r="A251" s="108"/>
      <c r="B251" s="107"/>
      <c r="C251" s="193"/>
      <c r="D251" s="193"/>
      <c r="E251" s="194"/>
      <c r="F251" s="51"/>
      <c r="G251" s="127"/>
      <c r="H251" s="143"/>
      <c r="I251" s="51"/>
      <c r="J251" s="35">
        <f t="shared" si="7"/>
        <v>0</v>
      </c>
      <c r="K251" s="56"/>
      <c r="L251" s="182"/>
      <c r="M251" s="191"/>
      <c r="N251" s="57">
        <f t="shared" si="8"/>
        <v>0</v>
      </c>
      <c r="O251" s="299"/>
      <c r="P251" s="316"/>
      <c r="Q251" s="39"/>
      <c r="R251" s="40"/>
      <c r="S251" s="41"/>
      <c r="T251" s="42"/>
      <c r="U251" s="43"/>
      <c r="V251" s="44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7"/>
        <v>0</v>
      </c>
      <c r="K252" s="198"/>
      <c r="L252" s="198"/>
      <c r="M252" s="198"/>
      <c r="N252" s="199">
        <f t="shared" ref="N252:N263" si="9">K252*I252</f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162"/>
      <c r="I253" s="161">
        <v>0</v>
      </c>
      <c r="J253" s="35">
        <f t="shared" si="7"/>
        <v>0</v>
      </c>
      <c r="K253" s="198"/>
      <c r="L253" s="198"/>
      <c r="M253" s="198"/>
      <c r="N253" s="199">
        <f t="shared" si="9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195"/>
      <c r="B254" s="107"/>
      <c r="C254" s="107"/>
      <c r="D254" s="107"/>
      <c r="E254" s="196"/>
      <c r="F254" s="161"/>
      <c r="G254" s="127"/>
      <c r="H254" s="162"/>
      <c r="I254" s="161">
        <v>0</v>
      </c>
      <c r="J254" s="35">
        <f t="shared" si="7"/>
        <v>0</v>
      </c>
      <c r="K254" s="198"/>
      <c r="L254" s="198"/>
      <c r="M254" s="198"/>
      <c r="N254" s="199">
        <f t="shared" si="9"/>
        <v>0</v>
      </c>
      <c r="O254" s="303"/>
      <c r="P254" s="316"/>
      <c r="Q254" s="39"/>
      <c r="R254" s="200"/>
      <c r="S254" s="201"/>
      <c r="T254" s="202"/>
      <c r="U254" s="164"/>
      <c r="V254" s="168"/>
    </row>
    <row r="255" spans="1:22" x14ac:dyDescent="0.25">
      <c r="A255" s="195"/>
      <c r="B255" s="107"/>
      <c r="C255" s="107"/>
      <c r="D255" s="107"/>
      <c r="E255" s="196"/>
      <c r="F255" s="161"/>
      <c r="G255" s="127"/>
      <c r="H255" s="203"/>
      <c r="I255" s="161">
        <v>0</v>
      </c>
      <c r="J255" s="35">
        <f t="shared" si="7"/>
        <v>0</v>
      </c>
      <c r="K255" s="198"/>
      <c r="L255" s="198"/>
      <c r="M255" s="198"/>
      <c r="N255" s="199">
        <f t="shared" si="9"/>
        <v>0</v>
      </c>
      <c r="O255" s="303"/>
      <c r="P255" s="316"/>
      <c r="Q255" s="39"/>
      <c r="R255" s="200"/>
      <c r="S255" s="201"/>
      <c r="T255" s="202"/>
      <c r="U255" s="164"/>
      <c r="V255" s="168"/>
    </row>
    <row r="256" spans="1:22" x14ac:dyDescent="0.25">
      <c r="A256" s="204"/>
      <c r="B256" s="107"/>
      <c r="C256" s="107"/>
      <c r="D256" s="107"/>
      <c r="E256" s="196"/>
      <c r="F256" s="161"/>
      <c r="G256" s="127"/>
      <c r="H256" s="205"/>
      <c r="I256" s="161">
        <v>0</v>
      </c>
      <c r="J256" s="35">
        <f t="shared" si="7"/>
        <v>0</v>
      </c>
      <c r="K256" s="198"/>
      <c r="L256" s="198"/>
      <c r="M256" s="198"/>
      <c r="N256" s="199">
        <f t="shared" si="9"/>
        <v>0</v>
      </c>
      <c r="O256" s="303"/>
      <c r="P256" s="316"/>
      <c r="Q256" s="39"/>
      <c r="R256" s="200"/>
      <c r="S256" s="201"/>
      <c r="T256" s="202"/>
      <c r="U256" s="43"/>
      <c r="V256" s="44"/>
    </row>
    <row r="257" spans="1:22" x14ac:dyDescent="0.25">
      <c r="A257" s="206"/>
      <c r="B257" s="207"/>
      <c r="H257" s="212"/>
      <c r="I257" s="210">
        <v>0</v>
      </c>
      <c r="J257" s="35">
        <f t="shared" si="7"/>
        <v>0</v>
      </c>
      <c r="K257" s="213"/>
      <c r="L257" s="213"/>
      <c r="M257" s="213"/>
      <c r="N257" s="199">
        <f t="shared" si="9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x14ac:dyDescent="0.25">
      <c r="A258" s="206"/>
      <c r="B258" s="207"/>
      <c r="I258" s="210">
        <v>0</v>
      </c>
      <c r="J258" s="35">
        <f t="shared" si="7"/>
        <v>0</v>
      </c>
      <c r="K258" s="213"/>
      <c r="L258" s="213"/>
      <c r="M258" s="213"/>
      <c r="N258" s="199">
        <f t="shared" si="9"/>
        <v>0</v>
      </c>
      <c r="O258" s="303"/>
      <c r="P258" s="316"/>
      <c r="Q258" s="163"/>
      <c r="R258" s="200"/>
      <c r="S258" s="201"/>
      <c r="T258" s="202"/>
      <c r="U258" s="43"/>
      <c r="V258" s="44"/>
    </row>
    <row r="259" spans="1:22" ht="16.5" thickBot="1" x14ac:dyDescent="0.3">
      <c r="A259" s="206"/>
      <c r="B259" s="207"/>
      <c r="I259" s="215">
        <v>0</v>
      </c>
      <c r="J259" s="35">
        <f t="shared" si="7"/>
        <v>0</v>
      </c>
      <c r="K259" s="213"/>
      <c r="L259" s="213"/>
      <c r="M259" s="213"/>
      <c r="N259" s="199">
        <f t="shared" si="9"/>
        <v>0</v>
      </c>
      <c r="O259" s="303"/>
      <c r="P259" s="316"/>
      <c r="Q259" s="163"/>
      <c r="R259" s="200"/>
      <c r="S259" s="201"/>
      <c r="T259" s="202"/>
      <c r="U259" s="43"/>
      <c r="V259" s="44"/>
    </row>
    <row r="260" spans="1:22" ht="19.5" thickTop="1" x14ac:dyDescent="0.3">
      <c r="A260" s="206"/>
      <c r="B260" s="207"/>
      <c r="F260" s="864" t="s">
        <v>19</v>
      </c>
      <c r="G260" s="864"/>
      <c r="H260" s="865"/>
      <c r="I260" s="216">
        <f>SUM(I4:I259)</f>
        <v>382890.88509999996</v>
      </c>
      <c r="J260" s="217"/>
      <c r="K260" s="213"/>
      <c r="L260" s="218"/>
      <c r="M260" s="213"/>
      <c r="N260" s="199">
        <f t="shared" si="9"/>
        <v>0</v>
      </c>
      <c r="O260" s="303"/>
      <c r="P260" s="316"/>
      <c r="Q260" s="163"/>
      <c r="R260" s="200"/>
      <c r="S260" s="219"/>
      <c r="T260" s="166"/>
      <c r="U260" s="167"/>
      <c r="V260" s="44"/>
    </row>
    <row r="261" spans="1:22" ht="19.5" thickBot="1" x14ac:dyDescent="0.3">
      <c r="A261" s="220"/>
      <c r="B261" s="207"/>
      <c r="I261" s="221"/>
      <c r="J261" s="217"/>
      <c r="K261" s="213"/>
      <c r="L261" s="218"/>
      <c r="M261" s="213"/>
      <c r="N261" s="199">
        <f t="shared" si="9"/>
        <v>0</v>
      </c>
      <c r="O261" s="304"/>
      <c r="Q261" s="10"/>
      <c r="R261" s="222"/>
      <c r="S261" s="223"/>
      <c r="T261" s="224"/>
      <c r="V261" s="15"/>
    </row>
    <row r="262" spans="1:22" ht="16.5" thickTop="1" x14ac:dyDescent="0.25">
      <c r="A262" s="206"/>
      <c r="B262" s="207"/>
      <c r="J262" s="210"/>
      <c r="K262" s="213"/>
      <c r="L262" s="213"/>
      <c r="M262" s="213"/>
      <c r="N262" s="199">
        <f t="shared" si="9"/>
        <v>0</v>
      </c>
      <c r="O262" s="304"/>
      <c r="Q262" s="10"/>
      <c r="R262" s="222"/>
      <c r="S262" s="223"/>
      <c r="T262" s="224"/>
      <c r="V262" s="15"/>
    </row>
    <row r="263" spans="1:22" ht="16.5" thickBot="1" x14ac:dyDescent="0.3">
      <c r="A263" s="206"/>
      <c r="B263" s="207"/>
      <c r="J263" s="210"/>
      <c r="K263" s="226"/>
      <c r="N263" s="199">
        <f t="shared" si="9"/>
        <v>0</v>
      </c>
      <c r="O263" s="305"/>
      <c r="Q263" s="10"/>
      <c r="R263" s="222"/>
      <c r="S263" s="223"/>
      <c r="T263" s="227"/>
      <c r="V263" s="15"/>
    </row>
    <row r="264" spans="1:22" ht="17.25" thickTop="1" thickBot="1" x14ac:dyDescent="0.3">
      <c r="A264" s="206"/>
      <c r="H264" s="228"/>
      <c r="I264" s="229" t="s">
        <v>20</v>
      </c>
      <c r="J264" s="230"/>
      <c r="K264" s="230"/>
      <c r="L264" s="231">
        <f>SUM(L252:L263)</f>
        <v>0</v>
      </c>
      <c r="M264" s="232"/>
      <c r="N264" s="233">
        <f>SUM(N4:N263)</f>
        <v>14510501.4778</v>
      </c>
      <c r="O264" s="306"/>
      <c r="Q264" s="234">
        <f>SUM(Q4:Q263)</f>
        <v>320800</v>
      </c>
      <c r="R264" s="9"/>
      <c r="S264" s="235">
        <f>SUM(S16:S263)</f>
        <v>0</v>
      </c>
      <c r="T264" s="236"/>
      <c r="U264" s="237"/>
      <c r="V264" s="238">
        <f>SUM(V252:V263)</f>
        <v>0</v>
      </c>
    </row>
    <row r="265" spans="1:22" x14ac:dyDescent="0.25">
      <c r="A265" s="206"/>
      <c r="H265" s="228"/>
      <c r="I265" s="239"/>
      <c r="J265" s="240"/>
      <c r="K265" s="241"/>
      <c r="L265" s="241"/>
      <c r="M265" s="241"/>
      <c r="N265" s="199"/>
      <c r="O265" s="306"/>
      <c r="R265" s="222"/>
      <c r="S265" s="243"/>
      <c r="U265" s="245"/>
      <c r="V265"/>
    </row>
    <row r="266" spans="1:22" ht="16.5" thickBot="1" x14ac:dyDescent="0.3">
      <c r="A266" s="206"/>
      <c r="H266" s="228"/>
      <c r="I266" s="239"/>
      <c r="J266" s="240"/>
      <c r="K266" s="241"/>
      <c r="L266" s="241"/>
      <c r="M266" s="241"/>
      <c r="N266" s="199"/>
      <c r="O266" s="306"/>
      <c r="R266" s="222"/>
      <c r="S266" s="243"/>
      <c r="U266" s="245"/>
      <c r="V266"/>
    </row>
    <row r="267" spans="1:22" ht="19.5" thickTop="1" x14ac:dyDescent="0.25">
      <c r="A267" s="206"/>
      <c r="I267" s="246" t="s">
        <v>21</v>
      </c>
      <c r="J267" s="247"/>
      <c r="K267" s="247"/>
      <c r="L267" s="248"/>
      <c r="M267" s="248"/>
      <c r="N267" s="249">
        <f>V264+S264+Q264+N264+L264</f>
        <v>14831301.4778</v>
      </c>
      <c r="O267" s="307"/>
      <c r="R267" s="222"/>
      <c r="S267" s="243"/>
      <c r="U267" s="245"/>
      <c r="V267"/>
    </row>
    <row r="268" spans="1:22" ht="19.5" thickBot="1" x14ac:dyDescent="0.3">
      <c r="A268" s="250"/>
      <c r="I268" s="251"/>
      <c r="J268" s="252"/>
      <c r="K268" s="252"/>
      <c r="L268" s="253"/>
      <c r="M268" s="253"/>
      <c r="N268" s="254"/>
      <c r="O268" s="308"/>
      <c r="R268" s="222"/>
      <c r="S268" s="243"/>
      <c r="U268" s="245"/>
      <c r="V268"/>
    </row>
    <row r="269" spans="1:22" ht="16.5" thickTop="1" x14ac:dyDescent="0.25">
      <c r="A269" s="250"/>
      <c r="I269" s="239"/>
      <c r="J269" s="240"/>
      <c r="K269" s="241"/>
      <c r="L269" s="241"/>
      <c r="M269" s="241"/>
      <c r="N269" s="199"/>
      <c r="O269" s="306"/>
      <c r="R269" s="222"/>
      <c r="S269" s="243"/>
      <c r="U269" s="245"/>
      <c r="V269"/>
    </row>
    <row r="270" spans="1:22" x14ac:dyDescent="0.25">
      <c r="A270" s="206"/>
      <c r="I270" s="239"/>
      <c r="J270" s="240"/>
      <c r="K270" s="241"/>
      <c r="L270" s="241"/>
      <c r="M270" s="241"/>
      <c r="N270" s="199"/>
      <c r="O270" s="306"/>
      <c r="R270" s="222"/>
      <c r="S270" s="243"/>
      <c r="U270" s="245"/>
      <c r="V270"/>
    </row>
    <row r="271" spans="1:22" x14ac:dyDescent="0.25">
      <c r="A271" s="206"/>
      <c r="I271" s="239"/>
      <c r="J271" s="255"/>
      <c r="K271" s="241"/>
      <c r="L271" s="241"/>
      <c r="M271" s="241"/>
      <c r="N271" s="199"/>
      <c r="O271" s="309"/>
      <c r="R271" s="222"/>
      <c r="S271" s="243"/>
      <c r="U271" s="245"/>
      <c r="V271"/>
    </row>
    <row r="272" spans="1:22" x14ac:dyDescent="0.25">
      <c r="A272" s="250"/>
      <c r="N272" s="199"/>
      <c r="O272" s="310"/>
      <c r="R272" s="222"/>
      <c r="S272" s="243"/>
      <c r="U272" s="245"/>
      <c r="V272"/>
    </row>
    <row r="273" spans="1:22" x14ac:dyDescent="0.25">
      <c r="A273" s="250"/>
      <c r="O273" s="310"/>
      <c r="S273" s="243"/>
      <c r="U273" s="245"/>
      <c r="V273"/>
    </row>
    <row r="274" spans="1:22" x14ac:dyDescent="0.25">
      <c r="A274" s="206"/>
      <c r="B274" s="207"/>
      <c r="N274" s="199"/>
      <c r="O274" s="306"/>
      <c r="S274" s="243"/>
      <c r="U274" s="245"/>
      <c r="V274"/>
    </row>
    <row r="275" spans="1:22" x14ac:dyDescent="0.25">
      <c r="A275" s="250"/>
      <c r="B275" s="207"/>
      <c r="N275" s="199"/>
      <c r="O275" s="306"/>
      <c r="S275" s="243"/>
      <c r="U275" s="245"/>
      <c r="V275"/>
    </row>
    <row r="276" spans="1:22" x14ac:dyDescent="0.25">
      <c r="A276" s="206"/>
      <c r="B276" s="207"/>
      <c r="I276" s="239"/>
      <c r="J276" s="240"/>
      <c r="K276" s="241"/>
      <c r="L276" s="241"/>
      <c r="M276" s="241"/>
      <c r="N276" s="199"/>
      <c r="O276" s="306"/>
      <c r="S276" s="243"/>
      <c r="U276" s="245"/>
      <c r="V276"/>
    </row>
    <row r="277" spans="1:22" x14ac:dyDescent="0.25">
      <c r="A277" s="250"/>
      <c r="B277" s="207"/>
      <c r="I277" s="239"/>
      <c r="J277" s="240"/>
      <c r="K277" s="241"/>
      <c r="L277" s="241"/>
      <c r="M277" s="241"/>
      <c r="N277" s="199"/>
      <c r="O277" s="306"/>
      <c r="S277" s="243"/>
      <c r="U277" s="245"/>
      <c r="V277"/>
    </row>
    <row r="278" spans="1:22" x14ac:dyDescent="0.25">
      <c r="A278" s="206"/>
      <c r="B278" s="207"/>
      <c r="I278" s="258"/>
      <c r="J278" s="237"/>
      <c r="K278" s="237"/>
      <c r="N278" s="199"/>
      <c r="O278" s="306"/>
      <c r="S278" s="243"/>
      <c r="U278" s="245"/>
      <c r="V278"/>
    </row>
    <row r="279" spans="1:22" x14ac:dyDescent="0.25">
      <c r="A279" s="250"/>
      <c r="S279" s="243"/>
      <c r="U279" s="245"/>
      <c r="V279"/>
    </row>
    <row r="280" spans="1:22" x14ac:dyDescent="0.25">
      <c r="A280" s="206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50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5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64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20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  <row r="292" spans="1:22" x14ac:dyDescent="0.25">
      <c r="A292" s="206"/>
      <c r="B292" s="259"/>
      <c r="C292" s="259"/>
      <c r="D292" s="259"/>
      <c r="E292" s="260"/>
      <c r="F292" s="261"/>
      <c r="G292"/>
      <c r="H292" s="262"/>
      <c r="I292" s="263"/>
      <c r="J292"/>
      <c r="K292"/>
      <c r="L292"/>
      <c r="M292"/>
      <c r="P292" s="318"/>
      <c r="Q292" s="243"/>
      <c r="S292" s="243"/>
      <c r="U292" s="245"/>
      <c r="V292"/>
    </row>
    <row r="293" spans="1:22" x14ac:dyDescent="0.25">
      <c r="A293" s="206"/>
      <c r="B293" s="259"/>
      <c r="C293" s="259"/>
      <c r="D293" s="259"/>
      <c r="E293" s="260"/>
      <c r="F293" s="261"/>
      <c r="G293"/>
      <c r="H293" s="262"/>
      <c r="I293" s="263"/>
      <c r="J293"/>
      <c r="K293"/>
      <c r="L293"/>
      <c r="M293"/>
      <c r="P293" s="318"/>
      <c r="Q293" s="243"/>
      <c r="S293" s="243"/>
      <c r="U293" s="245"/>
      <c r="V293"/>
    </row>
  </sheetData>
  <sortState ref="A81:Q82">
    <sortCondition ref="C81:C82"/>
  </sortState>
  <mergeCells count="33">
    <mergeCell ref="C61:C62"/>
    <mergeCell ref="H61:H62"/>
    <mergeCell ref="O61:O62"/>
    <mergeCell ref="P61:P62"/>
    <mergeCell ref="F260:H260"/>
    <mergeCell ref="O67:O68"/>
    <mergeCell ref="P67:P68"/>
    <mergeCell ref="A1:J2"/>
    <mergeCell ref="W1:X1"/>
    <mergeCell ref="O54:O55"/>
    <mergeCell ref="L89:M90"/>
    <mergeCell ref="A54:A55"/>
    <mergeCell ref="C54:C55"/>
    <mergeCell ref="H54:H55"/>
    <mergeCell ref="A59:A60"/>
    <mergeCell ref="C59:C60"/>
    <mergeCell ref="H59:H60"/>
    <mergeCell ref="O59:O60"/>
    <mergeCell ref="P59:P60"/>
    <mergeCell ref="A61:A62"/>
    <mergeCell ref="A67:A68"/>
    <mergeCell ref="C67:C68"/>
    <mergeCell ref="H67:H68"/>
    <mergeCell ref="A69:A70"/>
    <mergeCell ref="C69:C70"/>
    <mergeCell ref="H69:H70"/>
    <mergeCell ref="O69:O70"/>
    <mergeCell ref="P69:P70"/>
    <mergeCell ref="A64:A65"/>
    <mergeCell ref="C64:C65"/>
    <mergeCell ref="H64:H65"/>
    <mergeCell ref="O64:O65"/>
    <mergeCell ref="P64:P65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X291"/>
  <sheetViews>
    <sheetView workbookViewId="0">
      <pane xSplit="7" ySplit="3" topLeftCell="T24" activePane="bottomRight" state="frozen"/>
      <selection pane="topRight" activeCell="H1" sqref="H1"/>
      <selection pane="bottomLeft" activeCell="A4" sqref="A4"/>
      <selection pane="bottomRight" activeCell="V19" sqref="V19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11.425781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877" t="s">
        <v>657</v>
      </c>
      <c r="B1" s="877"/>
      <c r="C1" s="877"/>
      <c r="D1" s="877"/>
      <c r="E1" s="877"/>
      <c r="F1" s="877"/>
      <c r="G1" s="877"/>
      <c r="H1" s="877"/>
      <c r="I1" s="877"/>
      <c r="J1" s="877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875" t="s">
        <v>99</v>
      </c>
      <c r="X1" s="876"/>
    </row>
    <row r="2" spans="1:24" thickBot="1" x14ac:dyDescent="0.3">
      <c r="A2" s="877"/>
      <c r="B2" s="877"/>
      <c r="C2" s="877"/>
      <c r="D2" s="877"/>
      <c r="E2" s="877"/>
      <c r="F2" s="877"/>
      <c r="G2" s="877"/>
      <c r="H2" s="877"/>
      <c r="I2" s="877"/>
      <c r="J2" s="877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/>
      <c r="L3" s="26" t="s">
        <v>14</v>
      </c>
      <c r="M3" s="26"/>
      <c r="N3" s="505" t="s">
        <v>15</v>
      </c>
      <c r="O3" s="504" t="s">
        <v>16</v>
      </c>
      <c r="P3" s="503" t="s">
        <v>297</v>
      </c>
      <c r="Q3" s="587" t="s">
        <v>0</v>
      </c>
      <c r="R3" s="497" t="s">
        <v>296</v>
      </c>
      <c r="S3" s="30" t="s">
        <v>15</v>
      </c>
      <c r="T3" s="31" t="s">
        <v>17</v>
      </c>
      <c r="U3" s="842"/>
      <c r="V3" s="843"/>
      <c r="W3" s="841" t="s">
        <v>106</v>
      </c>
      <c r="X3" s="388" t="s">
        <v>15</v>
      </c>
    </row>
    <row r="4" spans="1:24" ht="33" customHeight="1" thickTop="1" thickBot="1" x14ac:dyDescent="0.35">
      <c r="A4" s="719" t="s">
        <v>658</v>
      </c>
      <c r="B4" s="267" t="s">
        <v>30</v>
      </c>
      <c r="C4" s="268" t="s">
        <v>663</v>
      </c>
      <c r="D4" s="558">
        <v>53</v>
      </c>
      <c r="E4" s="559">
        <f>D4*F4</f>
        <v>1164940</v>
      </c>
      <c r="F4" s="270">
        <v>21980</v>
      </c>
      <c r="G4" s="271">
        <v>44440</v>
      </c>
      <c r="H4" s="755" t="s">
        <v>721</v>
      </c>
      <c r="I4" s="34">
        <v>22515</v>
      </c>
      <c r="J4" s="35">
        <f t="shared" ref="J4:J149" si="0">I4-F4</f>
        <v>535</v>
      </c>
      <c r="K4" s="322">
        <v>36</v>
      </c>
      <c r="L4" s="758"/>
      <c r="M4" s="758"/>
      <c r="N4" s="38">
        <f t="shared" ref="N4:N153" si="1">K4*I4</f>
        <v>810540</v>
      </c>
      <c r="O4" s="510" t="s">
        <v>206</v>
      </c>
      <c r="P4" s="699">
        <v>44453</v>
      </c>
      <c r="Q4" s="643">
        <v>25140</v>
      </c>
      <c r="R4" s="644">
        <v>44442</v>
      </c>
      <c r="S4" s="483"/>
      <c r="T4" s="42"/>
      <c r="U4" s="381" t="s">
        <v>832</v>
      </c>
      <c r="V4" s="382">
        <v>6032</v>
      </c>
      <c r="W4" s="378" t="s">
        <v>780</v>
      </c>
      <c r="X4" s="379">
        <v>4176</v>
      </c>
    </row>
    <row r="5" spans="1:24" ht="30" customHeight="1" thickTop="1" thickBot="1" x14ac:dyDescent="0.35">
      <c r="A5" s="272" t="s">
        <v>42</v>
      </c>
      <c r="B5" s="273" t="s">
        <v>28</v>
      </c>
      <c r="C5" s="274" t="s">
        <v>663</v>
      </c>
      <c r="D5" s="93">
        <v>53</v>
      </c>
      <c r="E5" s="559">
        <f t="shared" ref="E5:E28" si="2">D5*F5</f>
        <v>0</v>
      </c>
      <c r="F5" s="275">
        <v>0</v>
      </c>
      <c r="G5" s="276">
        <v>44440</v>
      </c>
      <c r="H5" s="50" t="s">
        <v>722</v>
      </c>
      <c r="I5" s="51">
        <f>5675-113.5</f>
        <v>5561.5</v>
      </c>
      <c r="J5" s="35">
        <f t="shared" si="0"/>
        <v>5561.5</v>
      </c>
      <c r="K5" s="322">
        <v>36</v>
      </c>
      <c r="L5" s="323"/>
      <c r="M5" s="323"/>
      <c r="N5" s="38">
        <f t="shared" si="1"/>
        <v>200214</v>
      </c>
      <c r="O5" s="721" t="s">
        <v>206</v>
      </c>
      <c r="P5" s="722">
        <v>44453</v>
      </c>
      <c r="Q5" s="645">
        <v>0</v>
      </c>
      <c r="R5" s="646">
        <v>44442</v>
      </c>
      <c r="S5" s="483"/>
      <c r="T5" s="42"/>
      <c r="U5" s="43" t="s">
        <v>832</v>
      </c>
      <c r="V5" s="44">
        <v>0</v>
      </c>
      <c r="W5" s="411" t="s">
        <v>780</v>
      </c>
      <c r="X5" s="412">
        <v>0</v>
      </c>
    </row>
    <row r="6" spans="1:24" ht="30.75" customHeight="1" thickTop="1" thickBot="1" x14ac:dyDescent="0.35">
      <c r="A6" s="272" t="s">
        <v>150</v>
      </c>
      <c r="B6" s="273" t="s">
        <v>30</v>
      </c>
      <c r="C6" s="274" t="s">
        <v>664</v>
      </c>
      <c r="D6" s="93">
        <v>53</v>
      </c>
      <c r="E6" s="559">
        <f t="shared" si="2"/>
        <v>1237550</v>
      </c>
      <c r="F6" s="275">
        <v>23350</v>
      </c>
      <c r="G6" s="276">
        <v>44442</v>
      </c>
      <c r="H6" s="50" t="s">
        <v>724</v>
      </c>
      <c r="I6" s="51">
        <f>23795-39.66</f>
        <v>23755.34</v>
      </c>
      <c r="J6" s="35">
        <f t="shared" si="0"/>
        <v>405.34000000000015</v>
      </c>
      <c r="K6" s="322">
        <v>36</v>
      </c>
      <c r="L6" s="323"/>
      <c r="M6" s="323"/>
      <c r="N6" s="38">
        <f t="shared" si="1"/>
        <v>855192.24</v>
      </c>
      <c r="O6" s="721" t="s">
        <v>206</v>
      </c>
      <c r="P6" s="722">
        <v>44456</v>
      </c>
      <c r="Q6" s="645">
        <v>25640</v>
      </c>
      <c r="R6" s="646">
        <v>44442</v>
      </c>
      <c r="S6" s="483"/>
      <c r="T6" s="42"/>
      <c r="U6" s="43" t="s">
        <v>832</v>
      </c>
      <c r="V6" s="44">
        <v>6032</v>
      </c>
      <c r="W6" s="43" t="s">
        <v>780</v>
      </c>
      <c r="X6" s="361">
        <v>4176</v>
      </c>
    </row>
    <row r="7" spans="1:24" ht="18.75" thickTop="1" thickBot="1" x14ac:dyDescent="0.35">
      <c r="A7" s="272" t="s">
        <v>659</v>
      </c>
      <c r="B7" s="273" t="s">
        <v>28</v>
      </c>
      <c r="C7" s="274" t="s">
        <v>664</v>
      </c>
      <c r="D7" s="93">
        <v>53</v>
      </c>
      <c r="E7" s="559">
        <f t="shared" si="2"/>
        <v>0</v>
      </c>
      <c r="F7" s="275">
        <v>0</v>
      </c>
      <c r="G7" s="276">
        <v>44442</v>
      </c>
      <c r="H7" s="50" t="s">
        <v>723</v>
      </c>
      <c r="I7" s="51">
        <v>6100</v>
      </c>
      <c r="J7" s="35">
        <f t="shared" si="0"/>
        <v>6100</v>
      </c>
      <c r="K7" s="322">
        <v>36</v>
      </c>
      <c r="L7" s="323"/>
      <c r="M7" s="323"/>
      <c r="N7" s="38">
        <f t="shared" si="1"/>
        <v>219600</v>
      </c>
      <c r="O7" s="721" t="s">
        <v>35</v>
      </c>
      <c r="P7" s="722">
        <v>44456</v>
      </c>
      <c r="Q7" s="645">
        <v>0</v>
      </c>
      <c r="R7" s="646">
        <v>44442</v>
      </c>
      <c r="S7" s="483"/>
      <c r="T7" s="42"/>
      <c r="U7" s="43" t="s">
        <v>832</v>
      </c>
      <c r="V7" s="44">
        <v>0</v>
      </c>
      <c r="W7" s="43" t="s">
        <v>780</v>
      </c>
      <c r="X7" s="361">
        <v>0</v>
      </c>
    </row>
    <row r="8" spans="1:24" ht="18.75" thickTop="1" thickBot="1" x14ac:dyDescent="0.35">
      <c r="A8" s="272" t="s">
        <v>759</v>
      </c>
      <c r="B8" s="273" t="s">
        <v>30</v>
      </c>
      <c r="C8" s="274" t="s">
        <v>758</v>
      </c>
      <c r="D8" s="93">
        <v>53</v>
      </c>
      <c r="E8" s="559">
        <f t="shared" si="2"/>
        <v>1140560</v>
      </c>
      <c r="F8" s="275">
        <v>21520</v>
      </c>
      <c r="G8" s="276">
        <v>44444</v>
      </c>
      <c r="H8" s="50" t="s">
        <v>727</v>
      </c>
      <c r="I8" s="51">
        <f>21535-107.68</f>
        <v>21427.32</v>
      </c>
      <c r="J8" s="35">
        <f t="shared" si="0"/>
        <v>-92.680000000000291</v>
      </c>
      <c r="K8" s="322">
        <v>35.5</v>
      </c>
      <c r="L8" s="323"/>
      <c r="M8" s="323"/>
      <c r="N8" s="38">
        <f t="shared" si="1"/>
        <v>760669.86</v>
      </c>
      <c r="O8" s="510" t="s">
        <v>206</v>
      </c>
      <c r="P8" s="699">
        <v>44459</v>
      </c>
      <c r="Q8" s="787">
        <v>12590</v>
      </c>
      <c r="R8" s="788">
        <v>44452</v>
      </c>
      <c r="S8" s="483"/>
      <c r="T8" s="42"/>
      <c r="U8" s="43" t="s">
        <v>832</v>
      </c>
      <c r="V8" s="44">
        <v>6032</v>
      </c>
      <c r="W8" s="43" t="s">
        <v>780</v>
      </c>
      <c r="X8" s="361">
        <v>4176</v>
      </c>
    </row>
    <row r="9" spans="1:24" ht="18.75" thickTop="1" thickBot="1" x14ac:dyDescent="0.35">
      <c r="A9" s="277" t="s">
        <v>660</v>
      </c>
      <c r="B9" s="273" t="s">
        <v>28</v>
      </c>
      <c r="C9" s="274" t="s">
        <v>758</v>
      </c>
      <c r="D9" s="93">
        <v>0</v>
      </c>
      <c r="E9" s="559">
        <f t="shared" si="2"/>
        <v>0</v>
      </c>
      <c r="F9" s="275">
        <v>0</v>
      </c>
      <c r="G9" s="276">
        <v>44444</v>
      </c>
      <c r="H9" s="50" t="s">
        <v>728</v>
      </c>
      <c r="I9" s="51">
        <v>6165</v>
      </c>
      <c r="J9" s="35">
        <f t="shared" si="0"/>
        <v>6165</v>
      </c>
      <c r="K9" s="322">
        <v>35.5</v>
      </c>
      <c r="L9" s="323"/>
      <c r="M9" s="323"/>
      <c r="N9" s="38">
        <f t="shared" si="1"/>
        <v>218857.5</v>
      </c>
      <c r="O9" s="510" t="s">
        <v>731</v>
      </c>
      <c r="P9" s="699">
        <v>44459</v>
      </c>
      <c r="Q9" s="787">
        <v>0</v>
      </c>
      <c r="R9" s="788">
        <v>44452</v>
      </c>
      <c r="S9" s="483"/>
      <c r="T9" s="42"/>
      <c r="U9" s="43" t="s">
        <v>832</v>
      </c>
      <c r="V9" s="44">
        <v>0</v>
      </c>
      <c r="W9" s="43" t="s">
        <v>780</v>
      </c>
      <c r="X9" s="361">
        <v>0</v>
      </c>
    </row>
    <row r="10" spans="1:24" ht="33" thickTop="1" thickBot="1" x14ac:dyDescent="0.35">
      <c r="A10" s="277" t="s">
        <v>661</v>
      </c>
      <c r="B10" s="273" t="s">
        <v>30</v>
      </c>
      <c r="C10" s="274" t="s">
        <v>760</v>
      </c>
      <c r="D10" s="173">
        <v>51</v>
      </c>
      <c r="E10" s="559">
        <f t="shared" si="2"/>
        <v>1143930</v>
      </c>
      <c r="F10" s="275">
        <v>22430</v>
      </c>
      <c r="G10" s="276">
        <v>44446</v>
      </c>
      <c r="H10" s="50" t="s">
        <v>732</v>
      </c>
      <c r="I10" s="51">
        <f>22790-113.95</f>
        <v>22676.05</v>
      </c>
      <c r="J10" s="35">
        <f t="shared" si="0"/>
        <v>246.04999999999927</v>
      </c>
      <c r="K10" s="322">
        <v>35.5</v>
      </c>
      <c r="L10" s="323"/>
      <c r="M10" s="323"/>
      <c r="N10" s="38">
        <f t="shared" si="1"/>
        <v>804999.77500000002</v>
      </c>
      <c r="O10" s="510" t="s">
        <v>206</v>
      </c>
      <c r="P10" s="699">
        <v>44460</v>
      </c>
      <c r="Q10" s="645">
        <v>25140</v>
      </c>
      <c r="R10" s="646">
        <v>44452</v>
      </c>
      <c r="S10" s="483"/>
      <c r="T10" s="42"/>
      <c r="U10" s="43" t="s">
        <v>832</v>
      </c>
      <c r="V10" s="44">
        <v>6032</v>
      </c>
      <c r="W10" s="43" t="s">
        <v>780</v>
      </c>
      <c r="X10" s="361">
        <v>4176</v>
      </c>
    </row>
    <row r="11" spans="1:24" ht="18.75" thickTop="1" thickBot="1" x14ac:dyDescent="0.35">
      <c r="A11" s="277" t="s">
        <v>363</v>
      </c>
      <c r="B11" s="273" t="s">
        <v>449</v>
      </c>
      <c r="C11" s="274" t="s">
        <v>760</v>
      </c>
      <c r="D11" s="93">
        <v>0</v>
      </c>
      <c r="E11" s="559">
        <f t="shared" si="2"/>
        <v>0</v>
      </c>
      <c r="F11" s="275">
        <v>0</v>
      </c>
      <c r="G11" s="276">
        <v>44446</v>
      </c>
      <c r="H11" s="50" t="s">
        <v>730</v>
      </c>
      <c r="I11" s="51">
        <v>6125</v>
      </c>
      <c r="J11" s="35">
        <f t="shared" si="0"/>
        <v>6125</v>
      </c>
      <c r="K11" s="322">
        <v>35.5</v>
      </c>
      <c r="L11" s="323"/>
      <c r="M11" s="323"/>
      <c r="N11" s="38">
        <f t="shared" si="1"/>
        <v>217437.5</v>
      </c>
      <c r="O11" s="510" t="s">
        <v>206</v>
      </c>
      <c r="P11" s="699">
        <v>44460</v>
      </c>
      <c r="Q11" s="645">
        <v>0</v>
      </c>
      <c r="R11" s="646">
        <v>44452</v>
      </c>
      <c r="S11" s="483"/>
      <c r="T11" s="42"/>
      <c r="U11" s="43" t="s">
        <v>832</v>
      </c>
      <c r="V11" s="44">
        <v>0</v>
      </c>
      <c r="W11" s="43" t="s">
        <v>780</v>
      </c>
      <c r="X11" s="361">
        <v>0</v>
      </c>
    </row>
    <row r="12" spans="1:24" ht="18.75" thickTop="1" thickBot="1" x14ac:dyDescent="0.35">
      <c r="A12" s="277" t="s">
        <v>299</v>
      </c>
      <c r="B12" s="273" t="s">
        <v>30</v>
      </c>
      <c r="C12" s="274" t="s">
        <v>761</v>
      </c>
      <c r="D12" s="93">
        <v>50</v>
      </c>
      <c r="E12" s="559">
        <f t="shared" si="2"/>
        <v>1055000</v>
      </c>
      <c r="F12" s="275">
        <v>21100</v>
      </c>
      <c r="G12" s="276">
        <v>44448</v>
      </c>
      <c r="H12" s="677" t="s">
        <v>739</v>
      </c>
      <c r="I12" s="51">
        <v>21700</v>
      </c>
      <c r="J12" s="35">
        <f t="shared" si="0"/>
        <v>600</v>
      </c>
      <c r="K12" s="322">
        <v>35</v>
      </c>
      <c r="L12" s="323"/>
      <c r="M12" s="323"/>
      <c r="N12" s="38">
        <f t="shared" si="1"/>
        <v>759500</v>
      </c>
      <c r="O12" s="510" t="s">
        <v>206</v>
      </c>
      <c r="P12" s="699">
        <v>44462</v>
      </c>
      <c r="Q12" s="645">
        <v>25140</v>
      </c>
      <c r="R12" s="646">
        <v>44452</v>
      </c>
      <c r="S12" s="483"/>
      <c r="T12" s="42"/>
      <c r="U12" s="43" t="s">
        <v>832</v>
      </c>
      <c r="V12" s="44">
        <v>6032</v>
      </c>
      <c r="W12" s="43" t="s">
        <v>780</v>
      </c>
      <c r="X12" s="361">
        <v>4176</v>
      </c>
    </row>
    <row r="13" spans="1:24" ht="18.75" thickTop="1" thickBot="1" x14ac:dyDescent="0.35">
      <c r="A13" s="277" t="s">
        <v>662</v>
      </c>
      <c r="B13" s="273" t="s">
        <v>28</v>
      </c>
      <c r="C13" s="274" t="s">
        <v>761</v>
      </c>
      <c r="D13" s="93">
        <v>0</v>
      </c>
      <c r="E13" s="559">
        <f t="shared" si="2"/>
        <v>0</v>
      </c>
      <c r="F13" s="275">
        <v>0</v>
      </c>
      <c r="G13" s="276">
        <v>44448</v>
      </c>
      <c r="H13" s="55" t="s">
        <v>740</v>
      </c>
      <c r="I13" s="51">
        <v>5500</v>
      </c>
      <c r="J13" s="35">
        <f t="shared" si="0"/>
        <v>5500</v>
      </c>
      <c r="K13" s="322">
        <v>35</v>
      </c>
      <c r="L13" s="323"/>
      <c r="M13" s="323"/>
      <c r="N13" s="38">
        <f t="shared" si="1"/>
        <v>192500</v>
      </c>
      <c r="O13" s="510" t="s">
        <v>35</v>
      </c>
      <c r="P13" s="699">
        <v>44462</v>
      </c>
      <c r="Q13" s="645">
        <v>0</v>
      </c>
      <c r="R13" s="646">
        <v>44452</v>
      </c>
      <c r="S13" s="483"/>
      <c r="T13" s="42"/>
      <c r="U13" s="43" t="s">
        <v>832</v>
      </c>
      <c r="V13" s="44">
        <v>0</v>
      </c>
      <c r="W13" s="43" t="s">
        <v>780</v>
      </c>
      <c r="X13" s="361">
        <v>0</v>
      </c>
    </row>
    <row r="14" spans="1:24" ht="18.75" thickTop="1" thickBot="1" x14ac:dyDescent="0.35">
      <c r="A14" s="277" t="s">
        <v>125</v>
      </c>
      <c r="B14" s="273" t="s">
        <v>30</v>
      </c>
      <c r="C14" s="274" t="s">
        <v>762</v>
      </c>
      <c r="D14" s="93">
        <v>50</v>
      </c>
      <c r="E14" s="559">
        <f t="shared" si="2"/>
        <v>1123000</v>
      </c>
      <c r="F14" s="275">
        <v>22460</v>
      </c>
      <c r="G14" s="276">
        <v>44449</v>
      </c>
      <c r="H14" s="55" t="s">
        <v>747</v>
      </c>
      <c r="I14" s="51">
        <v>23030</v>
      </c>
      <c r="J14" s="35">
        <f t="shared" si="0"/>
        <v>570</v>
      </c>
      <c r="K14" s="322">
        <v>35</v>
      </c>
      <c r="L14" s="323"/>
      <c r="M14" s="323"/>
      <c r="N14" s="38">
        <f t="shared" si="1"/>
        <v>806050</v>
      </c>
      <c r="O14" s="510" t="s">
        <v>206</v>
      </c>
      <c r="P14" s="699">
        <v>44463</v>
      </c>
      <c r="Q14" s="645">
        <v>25340</v>
      </c>
      <c r="R14" s="646">
        <v>44452</v>
      </c>
      <c r="S14" s="483"/>
      <c r="T14" s="42"/>
      <c r="U14" s="43" t="s">
        <v>832</v>
      </c>
      <c r="V14" s="44">
        <v>6032</v>
      </c>
      <c r="W14" s="43" t="s">
        <v>780</v>
      </c>
      <c r="X14" s="361">
        <v>4176</v>
      </c>
    </row>
    <row r="15" spans="1:24" ht="18.75" thickTop="1" thickBot="1" x14ac:dyDescent="0.35">
      <c r="A15" s="277" t="s">
        <v>45</v>
      </c>
      <c r="B15" s="273" t="s">
        <v>28</v>
      </c>
      <c r="C15" s="679" t="s">
        <v>762</v>
      </c>
      <c r="D15" s="93">
        <v>0</v>
      </c>
      <c r="E15" s="559">
        <f t="shared" si="2"/>
        <v>0</v>
      </c>
      <c r="F15" s="275">
        <v>0</v>
      </c>
      <c r="G15" s="276">
        <v>44449</v>
      </c>
      <c r="H15" s="677" t="s">
        <v>745</v>
      </c>
      <c r="I15" s="51">
        <v>5550</v>
      </c>
      <c r="J15" s="35">
        <f t="shared" si="0"/>
        <v>5550</v>
      </c>
      <c r="K15" s="322">
        <v>35</v>
      </c>
      <c r="L15" s="323"/>
      <c r="M15" s="323"/>
      <c r="N15" s="38">
        <f t="shared" si="1"/>
        <v>194250</v>
      </c>
      <c r="O15" s="510" t="s">
        <v>35</v>
      </c>
      <c r="P15" s="699">
        <v>44463</v>
      </c>
      <c r="Q15" s="645">
        <v>0</v>
      </c>
      <c r="R15" s="646">
        <v>44452</v>
      </c>
      <c r="S15" s="483"/>
      <c r="T15" s="42"/>
      <c r="U15" s="43" t="s">
        <v>832</v>
      </c>
      <c r="V15" s="44">
        <v>0</v>
      </c>
      <c r="W15" s="43" t="s">
        <v>780</v>
      </c>
      <c r="X15" s="361">
        <v>0</v>
      </c>
    </row>
    <row r="16" spans="1:24" ht="48.75" thickTop="1" thickBot="1" x14ac:dyDescent="0.35">
      <c r="A16" s="285" t="s">
        <v>37</v>
      </c>
      <c r="B16" s="273" t="s">
        <v>39</v>
      </c>
      <c r="C16" s="274" t="s">
        <v>763</v>
      </c>
      <c r="D16" s="93">
        <v>50</v>
      </c>
      <c r="E16" s="559">
        <f t="shared" si="2"/>
        <v>1014000</v>
      </c>
      <c r="F16" s="275">
        <v>20280</v>
      </c>
      <c r="G16" s="276">
        <v>44451</v>
      </c>
      <c r="H16" s="677" t="s">
        <v>748</v>
      </c>
      <c r="I16" s="51">
        <f>25940-129.7</f>
        <v>25810.3</v>
      </c>
      <c r="J16" s="35">
        <f t="shared" si="0"/>
        <v>5530.2999999999993</v>
      </c>
      <c r="K16" s="581">
        <v>35</v>
      </c>
      <c r="L16" s="323"/>
      <c r="M16" s="323"/>
      <c r="N16" s="57">
        <f t="shared" si="1"/>
        <v>903360.5</v>
      </c>
      <c r="O16" s="510" t="s">
        <v>206</v>
      </c>
      <c r="P16" s="699">
        <v>44466</v>
      </c>
      <c r="Q16" s="645">
        <v>22340</v>
      </c>
      <c r="R16" s="646">
        <v>44456</v>
      </c>
      <c r="S16" s="483"/>
      <c r="T16" s="42"/>
      <c r="U16" s="43" t="s">
        <v>832</v>
      </c>
      <c r="V16" s="44">
        <v>6032</v>
      </c>
      <c r="W16" s="43" t="s">
        <v>780</v>
      </c>
      <c r="X16" s="361">
        <v>4176</v>
      </c>
    </row>
    <row r="17" spans="1:24" ht="48.75" thickTop="1" thickBot="1" x14ac:dyDescent="0.35">
      <c r="A17" s="279" t="s">
        <v>95</v>
      </c>
      <c r="B17" s="273" t="s">
        <v>71</v>
      </c>
      <c r="C17" s="274" t="s">
        <v>764</v>
      </c>
      <c r="D17" s="93">
        <v>50</v>
      </c>
      <c r="E17" s="559">
        <f t="shared" si="2"/>
        <v>852500</v>
      </c>
      <c r="F17" s="275">
        <v>17050</v>
      </c>
      <c r="G17" s="276">
        <v>44452</v>
      </c>
      <c r="H17" s="677" t="s">
        <v>757</v>
      </c>
      <c r="I17" s="51">
        <f>22325-111.63</f>
        <v>22213.37</v>
      </c>
      <c r="J17" s="35">
        <f t="shared" si="0"/>
        <v>5163.369999999999</v>
      </c>
      <c r="K17" s="581">
        <v>34.5</v>
      </c>
      <c r="L17" s="323"/>
      <c r="M17" s="323"/>
      <c r="N17" s="57">
        <f t="shared" si="1"/>
        <v>766361.26500000001</v>
      </c>
      <c r="O17" s="510" t="s">
        <v>224</v>
      </c>
      <c r="P17" s="699">
        <v>44466</v>
      </c>
      <c r="Q17" s="645">
        <v>20140</v>
      </c>
      <c r="R17" s="646">
        <v>44456</v>
      </c>
      <c r="S17" s="483"/>
      <c r="T17" s="42"/>
      <c r="U17" s="43" t="s">
        <v>832</v>
      </c>
      <c r="V17" s="44">
        <v>6032</v>
      </c>
      <c r="W17" s="43" t="s">
        <v>780</v>
      </c>
      <c r="X17" s="361">
        <v>4176</v>
      </c>
    </row>
    <row r="18" spans="1:24" ht="33" thickTop="1" thickBot="1" x14ac:dyDescent="0.35">
      <c r="A18" s="279" t="s">
        <v>37</v>
      </c>
      <c r="B18" s="273" t="s">
        <v>30</v>
      </c>
      <c r="C18" s="274" t="s">
        <v>765</v>
      </c>
      <c r="D18" s="93">
        <v>50</v>
      </c>
      <c r="E18" s="559">
        <f t="shared" si="2"/>
        <v>873240</v>
      </c>
      <c r="F18" s="275">
        <v>17464.8</v>
      </c>
      <c r="G18" s="276">
        <v>44453</v>
      </c>
      <c r="H18" s="677" t="s">
        <v>749</v>
      </c>
      <c r="I18" s="51">
        <v>22350</v>
      </c>
      <c r="J18" s="35">
        <f t="shared" si="0"/>
        <v>4885.2000000000007</v>
      </c>
      <c r="K18" s="581">
        <v>34.5</v>
      </c>
      <c r="L18" s="323"/>
      <c r="M18" s="323"/>
      <c r="N18" s="57">
        <f t="shared" si="1"/>
        <v>771075</v>
      </c>
      <c r="O18" s="510" t="s">
        <v>206</v>
      </c>
      <c r="P18" s="699">
        <v>44467</v>
      </c>
      <c r="Q18" s="647">
        <v>20140</v>
      </c>
      <c r="R18" s="646">
        <v>44456</v>
      </c>
      <c r="S18" s="483"/>
      <c r="T18" s="42"/>
      <c r="U18" s="43" t="s">
        <v>832</v>
      </c>
      <c r="V18" s="44">
        <v>6032</v>
      </c>
      <c r="W18" s="43" t="s">
        <v>780</v>
      </c>
      <c r="X18" s="361">
        <v>4176</v>
      </c>
    </row>
    <row r="19" spans="1:24" ht="48.75" thickTop="1" thickBot="1" x14ac:dyDescent="0.35">
      <c r="A19" s="715" t="s">
        <v>131</v>
      </c>
      <c r="B19" s="273" t="s">
        <v>30</v>
      </c>
      <c r="C19" s="274" t="s">
        <v>766</v>
      </c>
      <c r="D19" s="93">
        <v>50</v>
      </c>
      <c r="E19" s="559">
        <f t="shared" si="2"/>
        <v>1151000</v>
      </c>
      <c r="F19" s="275">
        <v>23020</v>
      </c>
      <c r="G19" s="276">
        <v>44455</v>
      </c>
      <c r="H19" s="677" t="s">
        <v>755</v>
      </c>
      <c r="I19" s="51">
        <f>24220-121.1</f>
        <v>24098.9</v>
      </c>
      <c r="J19" s="35">
        <f t="shared" si="0"/>
        <v>1078.9000000000015</v>
      </c>
      <c r="K19" s="581">
        <v>34.5</v>
      </c>
      <c r="L19" s="323"/>
      <c r="M19" s="323"/>
      <c r="N19" s="57">
        <f t="shared" si="1"/>
        <v>831412.05</v>
      </c>
      <c r="O19" s="510" t="s">
        <v>206</v>
      </c>
      <c r="P19" s="699">
        <v>44469</v>
      </c>
      <c r="Q19" s="647">
        <v>25140</v>
      </c>
      <c r="R19" s="646">
        <v>44456</v>
      </c>
      <c r="S19" s="483"/>
      <c r="T19" s="42"/>
      <c r="U19" s="844" t="s">
        <v>835</v>
      </c>
      <c r="V19" s="845">
        <v>6032</v>
      </c>
      <c r="W19" s="43" t="s">
        <v>780</v>
      </c>
      <c r="X19" s="361">
        <v>4176</v>
      </c>
    </row>
    <row r="20" spans="1:24" ht="18.75" thickTop="1" thickBot="1" x14ac:dyDescent="0.35">
      <c r="A20" s="279" t="s">
        <v>363</v>
      </c>
      <c r="B20" s="273" t="s">
        <v>28</v>
      </c>
      <c r="C20" s="274" t="s">
        <v>766</v>
      </c>
      <c r="D20" s="93">
        <v>0</v>
      </c>
      <c r="E20" s="559">
        <f t="shared" si="2"/>
        <v>0</v>
      </c>
      <c r="F20" s="275">
        <v>0</v>
      </c>
      <c r="G20" s="276">
        <v>44455</v>
      </c>
      <c r="H20" s="677" t="s">
        <v>756</v>
      </c>
      <c r="I20" s="51">
        <v>5440</v>
      </c>
      <c r="J20" s="35">
        <f t="shared" si="0"/>
        <v>5440</v>
      </c>
      <c r="K20" s="581">
        <v>34.5</v>
      </c>
      <c r="L20" s="323"/>
      <c r="M20" s="323"/>
      <c r="N20" s="57">
        <f t="shared" si="1"/>
        <v>187680</v>
      </c>
      <c r="O20" s="510" t="s">
        <v>206</v>
      </c>
      <c r="P20" s="699">
        <v>44469</v>
      </c>
      <c r="Q20" s="647">
        <v>0</v>
      </c>
      <c r="R20" s="646">
        <v>44456</v>
      </c>
      <c r="S20" s="483"/>
      <c r="T20" s="42"/>
      <c r="U20" s="844" t="s">
        <v>835</v>
      </c>
      <c r="V20" s="845">
        <v>0</v>
      </c>
      <c r="W20" s="43" t="s">
        <v>780</v>
      </c>
      <c r="X20" s="361">
        <v>0</v>
      </c>
    </row>
    <row r="21" spans="1:24" ht="33" thickTop="1" thickBot="1" x14ac:dyDescent="0.35">
      <c r="A21" s="280" t="s">
        <v>68</v>
      </c>
      <c r="B21" s="273" t="s">
        <v>30</v>
      </c>
      <c r="C21" s="274" t="s">
        <v>767</v>
      </c>
      <c r="D21" s="93">
        <v>49</v>
      </c>
      <c r="E21" s="559">
        <f t="shared" si="2"/>
        <v>931872.2</v>
      </c>
      <c r="F21" s="275">
        <v>19017.8</v>
      </c>
      <c r="G21" s="276">
        <v>44456</v>
      </c>
      <c r="H21" s="50" t="s">
        <v>778</v>
      </c>
      <c r="I21" s="51">
        <v>24490</v>
      </c>
      <c r="J21" s="35">
        <f t="shared" si="0"/>
        <v>5472.2000000000007</v>
      </c>
      <c r="K21" s="581">
        <v>34.5</v>
      </c>
      <c r="L21" s="323"/>
      <c r="M21" s="323"/>
      <c r="N21" s="57">
        <f t="shared" si="1"/>
        <v>844905</v>
      </c>
      <c r="O21" s="814" t="s">
        <v>779</v>
      </c>
      <c r="P21" s="732">
        <v>44470</v>
      </c>
      <c r="Q21" s="647">
        <v>20140</v>
      </c>
      <c r="R21" s="646">
        <v>44456</v>
      </c>
      <c r="S21" s="483"/>
      <c r="T21" s="42"/>
      <c r="U21" s="844" t="s">
        <v>836</v>
      </c>
      <c r="V21" s="845">
        <v>6032</v>
      </c>
      <c r="W21" s="43" t="s">
        <v>780</v>
      </c>
      <c r="X21" s="361">
        <v>4176</v>
      </c>
    </row>
    <row r="22" spans="1:24" ht="32.25" thickTop="1" x14ac:dyDescent="0.3">
      <c r="A22" s="281" t="s">
        <v>68</v>
      </c>
      <c r="B22" s="273" t="s">
        <v>30</v>
      </c>
      <c r="C22" s="274" t="s">
        <v>768</v>
      </c>
      <c r="D22" s="93">
        <v>49</v>
      </c>
      <c r="E22" s="559">
        <f t="shared" si="2"/>
        <v>939330</v>
      </c>
      <c r="F22" s="275">
        <v>19170</v>
      </c>
      <c r="G22" s="276">
        <v>44458</v>
      </c>
      <c r="H22" s="50" t="s">
        <v>790</v>
      </c>
      <c r="I22" s="51">
        <v>23990</v>
      </c>
      <c r="J22" s="35">
        <f t="shared" si="0"/>
        <v>4820</v>
      </c>
      <c r="K22" s="581">
        <v>34.5</v>
      </c>
      <c r="L22" s="323"/>
      <c r="M22" s="323"/>
      <c r="N22" s="57">
        <f t="shared" si="1"/>
        <v>827655</v>
      </c>
      <c r="O22" s="814" t="s">
        <v>206</v>
      </c>
      <c r="P22" s="732">
        <v>44473</v>
      </c>
      <c r="Q22" s="647">
        <v>20140</v>
      </c>
      <c r="R22" s="646">
        <v>44463</v>
      </c>
      <c r="S22" s="483"/>
      <c r="T22" s="42"/>
      <c r="U22" s="844" t="s">
        <v>837</v>
      </c>
      <c r="V22" s="845">
        <v>6032</v>
      </c>
      <c r="W22" s="43" t="s">
        <v>780</v>
      </c>
      <c r="X22" s="361">
        <v>4176</v>
      </c>
    </row>
    <row r="23" spans="1:24" ht="31.5" x14ac:dyDescent="0.3">
      <c r="A23" s="417" t="s">
        <v>37</v>
      </c>
      <c r="B23" s="273" t="s">
        <v>25</v>
      </c>
      <c r="C23" s="274" t="s">
        <v>769</v>
      </c>
      <c r="D23" s="93">
        <v>49</v>
      </c>
      <c r="E23" s="93">
        <f t="shared" si="2"/>
        <v>933450</v>
      </c>
      <c r="F23" s="275">
        <v>19050</v>
      </c>
      <c r="G23" s="276">
        <v>44460</v>
      </c>
      <c r="H23" s="50" t="s">
        <v>791</v>
      </c>
      <c r="I23" s="51">
        <v>24010</v>
      </c>
      <c r="J23" s="35">
        <f t="shared" si="0"/>
        <v>4960</v>
      </c>
      <c r="K23" s="581">
        <v>34.5</v>
      </c>
      <c r="L23" s="323"/>
      <c r="M23" s="323"/>
      <c r="N23" s="62">
        <f t="shared" si="1"/>
        <v>828345</v>
      </c>
      <c r="O23" s="359" t="s">
        <v>206</v>
      </c>
      <c r="P23" s="732">
        <v>44474</v>
      </c>
      <c r="Q23" s="647">
        <v>20140</v>
      </c>
      <c r="R23" s="646">
        <v>44463</v>
      </c>
      <c r="S23" s="484"/>
      <c r="T23" s="65"/>
      <c r="U23" s="844" t="s">
        <v>837</v>
      </c>
      <c r="V23" s="845">
        <v>6032</v>
      </c>
      <c r="W23" s="43" t="s">
        <v>780</v>
      </c>
      <c r="X23" s="361">
        <v>4176</v>
      </c>
    </row>
    <row r="24" spans="1:24" ht="47.25" x14ac:dyDescent="0.3">
      <c r="A24" s="277" t="s">
        <v>125</v>
      </c>
      <c r="B24" s="273" t="s">
        <v>30</v>
      </c>
      <c r="C24" s="274" t="s">
        <v>770</v>
      </c>
      <c r="D24" s="93">
        <v>49</v>
      </c>
      <c r="E24" s="93">
        <f t="shared" si="2"/>
        <v>1018710</v>
      </c>
      <c r="F24" s="275">
        <v>20790</v>
      </c>
      <c r="G24" s="276">
        <v>44462</v>
      </c>
      <c r="H24" s="50" t="s">
        <v>793</v>
      </c>
      <c r="I24" s="51">
        <f>21630-108.15</f>
        <v>21521.85</v>
      </c>
      <c r="J24" s="35">
        <f t="shared" si="0"/>
        <v>731.84999999999854</v>
      </c>
      <c r="K24" s="581">
        <v>33.5</v>
      </c>
      <c r="L24" s="323"/>
      <c r="M24" s="323"/>
      <c r="N24" s="57">
        <f t="shared" si="1"/>
        <v>720981.97499999998</v>
      </c>
      <c r="O24" s="814" t="s">
        <v>206</v>
      </c>
      <c r="P24" s="732">
        <v>44476</v>
      </c>
      <c r="Q24" s="647">
        <v>21090</v>
      </c>
      <c r="R24" s="646">
        <v>44463</v>
      </c>
      <c r="S24" s="483"/>
      <c r="T24" s="42"/>
      <c r="U24" s="844" t="s">
        <v>838</v>
      </c>
      <c r="V24" s="845">
        <v>6032</v>
      </c>
      <c r="W24" s="43" t="s">
        <v>780</v>
      </c>
      <c r="X24" s="361">
        <v>4176</v>
      </c>
    </row>
    <row r="25" spans="1:24" ht="17.25" x14ac:dyDescent="0.3">
      <c r="A25" s="281" t="s">
        <v>42</v>
      </c>
      <c r="B25" s="273" t="s">
        <v>743</v>
      </c>
      <c r="C25" s="274" t="s">
        <v>770</v>
      </c>
      <c r="D25" s="93">
        <v>48</v>
      </c>
      <c r="E25" s="93">
        <f t="shared" si="2"/>
        <v>0</v>
      </c>
      <c r="F25" s="275">
        <v>0</v>
      </c>
      <c r="G25" s="276">
        <v>44462</v>
      </c>
      <c r="H25" s="50" t="s">
        <v>792</v>
      </c>
      <c r="I25" s="51">
        <v>5305</v>
      </c>
      <c r="J25" s="35">
        <f t="shared" si="0"/>
        <v>5305</v>
      </c>
      <c r="K25" s="581">
        <v>33.5</v>
      </c>
      <c r="L25" s="323"/>
      <c r="M25" s="323"/>
      <c r="N25" s="57">
        <f t="shared" si="1"/>
        <v>177717.5</v>
      </c>
      <c r="O25" s="814" t="s">
        <v>294</v>
      </c>
      <c r="P25" s="732">
        <v>44476</v>
      </c>
      <c r="Q25" s="647">
        <v>0</v>
      </c>
      <c r="R25" s="646">
        <v>44463</v>
      </c>
      <c r="S25" s="483"/>
      <c r="T25" s="42"/>
      <c r="U25" s="844" t="s">
        <v>839</v>
      </c>
      <c r="V25" s="845">
        <v>0</v>
      </c>
      <c r="W25" s="43" t="s">
        <v>780</v>
      </c>
      <c r="X25" s="361">
        <v>0</v>
      </c>
    </row>
    <row r="26" spans="1:24" ht="17.25" x14ac:dyDescent="0.3">
      <c r="A26" s="281" t="s">
        <v>37</v>
      </c>
      <c r="B26" s="273" t="s">
        <v>30</v>
      </c>
      <c r="C26" s="274" t="s">
        <v>771</v>
      </c>
      <c r="D26" s="93">
        <v>48</v>
      </c>
      <c r="E26" s="93">
        <f t="shared" si="2"/>
        <v>832800</v>
      </c>
      <c r="F26" s="275">
        <v>17350</v>
      </c>
      <c r="G26" s="276">
        <v>44463</v>
      </c>
      <c r="H26" s="50" t="s">
        <v>789</v>
      </c>
      <c r="I26" s="51">
        <v>22490</v>
      </c>
      <c r="J26" s="35">
        <f t="shared" si="0"/>
        <v>5140</v>
      </c>
      <c r="K26" s="581">
        <v>33.5</v>
      </c>
      <c r="L26" s="323"/>
      <c r="M26" s="323"/>
      <c r="N26" s="57">
        <f t="shared" si="1"/>
        <v>753415</v>
      </c>
      <c r="O26" s="814" t="s">
        <v>35</v>
      </c>
      <c r="P26" s="732">
        <v>44477</v>
      </c>
      <c r="Q26" s="647">
        <v>20100</v>
      </c>
      <c r="R26" s="646">
        <v>44463</v>
      </c>
      <c r="S26" s="485"/>
      <c r="T26" s="67"/>
      <c r="U26" s="844" t="s">
        <v>840</v>
      </c>
      <c r="V26" s="845">
        <v>6032</v>
      </c>
      <c r="W26" s="43" t="s">
        <v>780</v>
      </c>
      <c r="X26" s="361">
        <v>4176</v>
      </c>
    </row>
    <row r="27" spans="1:24" ht="31.5" x14ac:dyDescent="0.3">
      <c r="A27" s="281" t="s">
        <v>744</v>
      </c>
      <c r="B27" s="273" t="s">
        <v>30</v>
      </c>
      <c r="C27" s="274" t="s">
        <v>772</v>
      </c>
      <c r="D27" s="93">
        <v>48</v>
      </c>
      <c r="E27" s="93">
        <f t="shared" si="2"/>
        <v>1057920</v>
      </c>
      <c r="F27" s="275">
        <v>22040</v>
      </c>
      <c r="G27" s="276">
        <v>44465</v>
      </c>
      <c r="H27" s="50" t="s">
        <v>798</v>
      </c>
      <c r="I27" s="51">
        <v>22690</v>
      </c>
      <c r="J27" s="35">
        <f t="shared" si="0"/>
        <v>650</v>
      </c>
      <c r="K27" s="581">
        <v>33.5</v>
      </c>
      <c r="L27" s="323"/>
      <c r="M27" s="323"/>
      <c r="N27" s="57">
        <f t="shared" si="1"/>
        <v>760115</v>
      </c>
      <c r="O27" s="814" t="s">
        <v>206</v>
      </c>
      <c r="P27" s="732">
        <v>44480</v>
      </c>
      <c r="Q27" s="825">
        <v>25140</v>
      </c>
      <c r="R27" s="649">
        <v>44473</v>
      </c>
      <c r="S27" s="485"/>
      <c r="T27" s="67"/>
      <c r="U27" s="844" t="s">
        <v>841</v>
      </c>
      <c r="V27" s="845">
        <v>6032</v>
      </c>
      <c r="W27" s="43" t="s">
        <v>780</v>
      </c>
      <c r="X27" s="361">
        <v>4176</v>
      </c>
    </row>
    <row r="28" spans="1:24" ht="17.25" x14ac:dyDescent="0.3">
      <c r="A28" s="272" t="s">
        <v>48</v>
      </c>
      <c r="B28" s="283" t="s">
        <v>28</v>
      </c>
      <c r="C28" s="274" t="s">
        <v>772</v>
      </c>
      <c r="D28" s="93">
        <v>0</v>
      </c>
      <c r="E28" s="93">
        <f t="shared" si="2"/>
        <v>0</v>
      </c>
      <c r="F28" s="275">
        <v>0</v>
      </c>
      <c r="G28" s="276">
        <v>44465</v>
      </c>
      <c r="H28" s="50" t="s">
        <v>797</v>
      </c>
      <c r="I28" s="51">
        <v>5130</v>
      </c>
      <c r="J28" s="35">
        <f t="shared" si="0"/>
        <v>5130</v>
      </c>
      <c r="K28" s="581">
        <v>33.5</v>
      </c>
      <c r="L28" s="323"/>
      <c r="M28" s="323"/>
      <c r="N28" s="57">
        <f t="shared" si="1"/>
        <v>171855</v>
      </c>
      <c r="O28" s="814" t="s">
        <v>206</v>
      </c>
      <c r="P28" s="732">
        <v>44480</v>
      </c>
      <c r="Q28" s="825">
        <v>0</v>
      </c>
      <c r="R28" s="649">
        <v>44470</v>
      </c>
      <c r="S28" s="485"/>
      <c r="T28" s="67"/>
      <c r="U28" s="844" t="s">
        <v>839</v>
      </c>
      <c r="V28" s="845">
        <v>0</v>
      </c>
      <c r="W28" s="43" t="s">
        <v>780</v>
      </c>
      <c r="X28" s="361">
        <v>0</v>
      </c>
    </row>
    <row r="29" spans="1:24" ht="31.5" x14ac:dyDescent="0.3">
      <c r="A29" s="272" t="s">
        <v>95</v>
      </c>
      <c r="B29" s="283" t="s">
        <v>30</v>
      </c>
      <c r="C29" s="274" t="s">
        <v>773</v>
      </c>
      <c r="D29" s="93">
        <v>48</v>
      </c>
      <c r="E29" s="93">
        <f t="shared" ref="E29:E30" si="3">F29*D29</f>
        <v>850560</v>
      </c>
      <c r="F29" s="275">
        <v>17720</v>
      </c>
      <c r="G29" s="276">
        <v>44466</v>
      </c>
      <c r="H29" s="50" t="s">
        <v>799</v>
      </c>
      <c r="I29" s="51">
        <v>22400</v>
      </c>
      <c r="J29" s="35">
        <f t="shared" si="0"/>
        <v>4680</v>
      </c>
      <c r="K29" s="581">
        <v>33.5</v>
      </c>
      <c r="L29" s="323"/>
      <c r="M29" s="323"/>
      <c r="N29" s="57">
        <f t="shared" si="1"/>
        <v>750400</v>
      </c>
      <c r="O29" s="814" t="s">
        <v>206</v>
      </c>
      <c r="P29" s="732">
        <v>44481</v>
      </c>
      <c r="Q29" s="825">
        <v>20140</v>
      </c>
      <c r="R29" s="649">
        <v>44470</v>
      </c>
      <c r="S29" s="485"/>
      <c r="T29" s="67"/>
      <c r="U29" s="844" t="s">
        <v>840</v>
      </c>
      <c r="V29" s="845">
        <v>6032</v>
      </c>
      <c r="W29" s="43" t="s">
        <v>780</v>
      </c>
      <c r="X29" s="361">
        <v>4176</v>
      </c>
    </row>
    <row r="30" spans="1:24" ht="47.25" x14ac:dyDescent="0.3">
      <c r="A30" s="277" t="s">
        <v>805</v>
      </c>
      <c r="B30" s="283" t="s">
        <v>30</v>
      </c>
      <c r="C30" s="274" t="s">
        <v>774</v>
      </c>
      <c r="D30" s="93">
        <v>48</v>
      </c>
      <c r="E30" s="93">
        <f t="shared" si="3"/>
        <v>1148160</v>
      </c>
      <c r="F30" s="275">
        <v>23920</v>
      </c>
      <c r="G30" s="276">
        <v>44469</v>
      </c>
      <c r="H30" s="50" t="s">
        <v>806</v>
      </c>
      <c r="I30" s="51">
        <f>23480-117.4</f>
        <v>23362.6</v>
      </c>
      <c r="J30" s="35">
        <f t="shared" si="0"/>
        <v>-557.40000000000146</v>
      </c>
      <c r="K30" s="581">
        <v>33.5</v>
      </c>
      <c r="L30" s="323"/>
      <c r="M30" s="323"/>
      <c r="N30" s="57">
        <f t="shared" si="1"/>
        <v>782647.1</v>
      </c>
      <c r="O30" s="814" t="s">
        <v>35</v>
      </c>
      <c r="P30" s="732">
        <v>44483</v>
      </c>
      <c r="Q30" s="825">
        <v>25040</v>
      </c>
      <c r="R30" s="649">
        <v>44470</v>
      </c>
      <c r="S30" s="485"/>
      <c r="T30" s="67"/>
      <c r="U30" s="844" t="s">
        <v>842</v>
      </c>
      <c r="V30" s="845">
        <v>6032</v>
      </c>
      <c r="W30" s="43" t="s">
        <v>780</v>
      </c>
      <c r="X30" s="361">
        <v>4176</v>
      </c>
    </row>
    <row r="31" spans="1:24" ht="31.5" x14ac:dyDescent="0.3">
      <c r="A31" s="277" t="s">
        <v>37</v>
      </c>
      <c r="B31" s="283" t="s">
        <v>449</v>
      </c>
      <c r="C31" s="274" t="s">
        <v>774</v>
      </c>
      <c r="D31" s="93"/>
      <c r="E31" s="560">
        <f t="shared" ref="E31:E46" si="4">D31*F31</f>
        <v>0</v>
      </c>
      <c r="F31" s="275">
        <v>0</v>
      </c>
      <c r="G31" s="276">
        <v>44469</v>
      </c>
      <c r="H31" s="50" t="s">
        <v>807</v>
      </c>
      <c r="I31" s="51">
        <v>6355</v>
      </c>
      <c r="J31" s="35">
        <f t="shared" si="0"/>
        <v>6355</v>
      </c>
      <c r="K31" s="581">
        <v>33.5</v>
      </c>
      <c r="L31" s="323"/>
      <c r="M31" s="323"/>
      <c r="N31" s="57">
        <f t="shared" si="1"/>
        <v>212892.5</v>
      </c>
      <c r="O31" s="826" t="s">
        <v>35</v>
      </c>
      <c r="P31" s="732">
        <v>44483</v>
      </c>
      <c r="Q31" s="492"/>
      <c r="R31" s="493"/>
      <c r="S31" s="485"/>
      <c r="T31" s="67"/>
      <c r="U31" s="844" t="s">
        <v>843</v>
      </c>
      <c r="V31" s="845">
        <v>0</v>
      </c>
      <c r="W31" s="43"/>
      <c r="X31" s="361">
        <v>0</v>
      </c>
    </row>
    <row r="32" spans="1:24" ht="17.25" x14ac:dyDescent="0.3">
      <c r="A32" s="468"/>
      <c r="B32" s="283"/>
      <c r="C32" s="274"/>
      <c r="D32" s="93"/>
      <c r="E32" s="560">
        <f t="shared" si="4"/>
        <v>0</v>
      </c>
      <c r="F32" s="275"/>
      <c r="G32" s="276"/>
      <c r="H32" s="50"/>
      <c r="I32" s="51"/>
      <c r="J32" s="35">
        <f t="shared" si="0"/>
        <v>0</v>
      </c>
      <c r="K32" s="581"/>
      <c r="L32" s="52"/>
      <c r="M32" s="52"/>
      <c r="N32" s="57">
        <f t="shared" si="1"/>
        <v>0</v>
      </c>
      <c r="O32" s="156"/>
      <c r="P32" s="699"/>
      <c r="Q32" s="492"/>
      <c r="R32" s="493"/>
      <c r="S32" s="485"/>
      <c r="T32" s="67"/>
      <c r="U32" s="846"/>
      <c r="V32" s="44"/>
      <c r="W32" s="43"/>
      <c r="X32" s="361">
        <f>SUM(X4:X31)</f>
        <v>75168</v>
      </c>
    </row>
    <row r="33" spans="1:24" ht="17.25" x14ac:dyDescent="0.3">
      <c r="A33" s="281"/>
      <c r="B33" s="283"/>
      <c r="C33" s="274"/>
      <c r="D33" s="93"/>
      <c r="E33" s="560">
        <f t="shared" si="4"/>
        <v>0</v>
      </c>
      <c r="F33" s="275"/>
      <c r="G33" s="276"/>
      <c r="H33" s="50"/>
      <c r="I33" s="51"/>
      <c r="J33" s="35">
        <f t="shared" si="0"/>
        <v>0</v>
      </c>
      <c r="K33" s="581"/>
      <c r="L33" s="52"/>
      <c r="M33" s="52"/>
      <c r="N33" s="57">
        <f t="shared" si="1"/>
        <v>0</v>
      </c>
      <c r="O33" s="156"/>
      <c r="P33" s="699"/>
      <c r="Q33" s="492"/>
      <c r="R33" s="493"/>
      <c r="S33" s="485"/>
      <c r="T33" s="67"/>
      <c r="U33" s="846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0">
        <f t="shared" si="4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699"/>
      <c r="Q34" s="492"/>
      <c r="R34" s="493"/>
      <c r="S34" s="485"/>
      <c r="T34" s="67"/>
      <c r="U34" s="846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0">
        <f t="shared" si="4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699"/>
      <c r="Q35" s="492"/>
      <c r="R35" s="493"/>
      <c r="S35" s="485"/>
      <c r="T35" s="67"/>
      <c r="U35" s="846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0">
        <f t="shared" si="4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699"/>
      <c r="Q36" s="492"/>
      <c r="R36" s="493"/>
      <c r="S36" s="485"/>
      <c r="T36" s="67"/>
      <c r="U36" s="846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0">
        <f t="shared" si="4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699"/>
      <c r="Q37" s="492"/>
      <c r="R37" s="493"/>
      <c r="S37" s="485"/>
      <c r="T37" s="67"/>
      <c r="U37" s="846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0">
        <f t="shared" si="4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699"/>
      <c r="Q38" s="492"/>
      <c r="R38" s="493"/>
      <c r="S38" s="485"/>
      <c r="T38" s="67"/>
      <c r="U38" s="846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0">
        <f t="shared" si="4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699"/>
      <c r="Q39" s="492"/>
      <c r="R39" s="493"/>
      <c r="S39" s="485"/>
      <c r="T39" s="67"/>
      <c r="U39" s="846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0">
        <f t="shared" si="4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699"/>
      <c r="Q40" s="492"/>
      <c r="R40" s="493"/>
      <c r="S40" s="485"/>
      <c r="T40" s="67"/>
      <c r="U40" s="846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4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699"/>
      <c r="Q41" s="488"/>
      <c r="R41" s="494"/>
      <c r="S41" s="485"/>
      <c r="T41" s="67"/>
      <c r="U41" s="846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4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695"/>
      <c r="Q42" s="488"/>
      <c r="R42" s="489"/>
      <c r="S42" s="485"/>
      <c r="T42" s="67"/>
      <c r="U42" s="846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4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695"/>
      <c r="Q43" s="488"/>
      <c r="R43" s="489"/>
      <c r="S43" s="485"/>
      <c r="T43" s="67"/>
      <c r="U43" s="846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4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695"/>
      <c r="Q44" s="488"/>
      <c r="R44" s="489"/>
      <c r="S44" s="485"/>
      <c r="T44" s="67"/>
      <c r="U44" s="846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4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695"/>
      <c r="Q45" s="488"/>
      <c r="R45" s="489"/>
      <c r="S45" s="485"/>
      <c r="T45" s="67"/>
      <c r="U45" s="846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4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695"/>
      <c r="Q46" s="488"/>
      <c r="R46" s="489"/>
      <c r="S46" s="485"/>
      <c r="T46" s="67"/>
      <c r="U46" s="846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695"/>
      <c r="Q47" s="495"/>
      <c r="R47" s="496"/>
      <c r="S47" s="485"/>
      <c r="T47" s="67"/>
      <c r="U47" s="846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700"/>
      <c r="Q48" s="486"/>
      <c r="R48" s="487"/>
      <c r="S48" s="67"/>
      <c r="T48" s="67"/>
      <c r="U48" s="846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700"/>
      <c r="Q49" s="39"/>
      <c r="R49" s="40"/>
      <c r="S49" s="67"/>
      <c r="T49" s="67"/>
      <c r="U49" s="846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700"/>
      <c r="Q50" s="39"/>
      <c r="R50" s="40"/>
      <c r="S50" s="67"/>
      <c r="T50" s="67"/>
      <c r="U50" s="846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700"/>
      <c r="Q51" s="39"/>
      <c r="R51" s="40"/>
      <c r="S51" s="67"/>
      <c r="T51" s="67"/>
      <c r="U51" s="846"/>
      <c r="V51" s="44"/>
    </row>
    <row r="52" spans="1:24" ht="17.25" x14ac:dyDescent="0.3">
      <c r="A52" s="745"/>
      <c r="B52" s="71"/>
      <c r="C52" s="319"/>
      <c r="D52" s="319"/>
      <c r="E52" s="614"/>
      <c r="F52" s="744"/>
      <c r="G52" s="616"/>
      <c r="H52" s="76"/>
      <c r="I52" s="615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701"/>
      <c r="Q52" s="631"/>
      <c r="R52" s="82"/>
      <c r="S52" s="83"/>
      <c r="T52" s="83"/>
      <c r="U52" s="847"/>
      <c r="V52" s="85"/>
    </row>
    <row r="53" spans="1:24" s="327" customFormat="1" ht="24.75" customHeight="1" x14ac:dyDescent="0.3">
      <c r="A53" s="791" t="s">
        <v>55</v>
      </c>
      <c r="B53" s="292" t="s">
        <v>56</v>
      </c>
      <c r="C53" s="796" t="s">
        <v>717</v>
      </c>
      <c r="D53" s="792"/>
      <c r="E53" s="793"/>
      <c r="F53" s="794">
        <f>184.3+187.4</f>
        <v>371.70000000000005</v>
      </c>
      <c r="G53" s="627">
        <v>44440</v>
      </c>
      <c r="H53" s="597">
        <v>562</v>
      </c>
      <c r="I53" s="626">
        <v>371.7</v>
      </c>
      <c r="J53" s="35">
        <f t="shared" si="0"/>
        <v>0</v>
      </c>
      <c r="K53" s="322">
        <v>78</v>
      </c>
      <c r="L53" s="323"/>
      <c r="M53" s="323"/>
      <c r="N53" s="331">
        <f t="shared" si="1"/>
        <v>28992.6</v>
      </c>
      <c r="O53" s="782" t="s">
        <v>35</v>
      </c>
      <c r="P53" s="713">
        <v>44456</v>
      </c>
      <c r="Q53" s="795"/>
      <c r="R53" s="324"/>
      <c r="S53" s="67"/>
      <c r="T53" s="67"/>
      <c r="U53" s="846"/>
      <c r="V53" s="326"/>
    </row>
    <row r="54" spans="1:24" s="327" customFormat="1" ht="19.5" thickBot="1" x14ac:dyDescent="0.35">
      <c r="A54" s="279" t="s">
        <v>55</v>
      </c>
      <c r="B54" s="292" t="s">
        <v>56</v>
      </c>
      <c r="C54" s="801" t="s">
        <v>725</v>
      </c>
      <c r="D54" s="716"/>
      <c r="E54" s="607"/>
      <c r="F54" s="766">
        <v>384.5</v>
      </c>
      <c r="G54" s="276">
        <v>44445</v>
      </c>
      <c r="H54" s="693">
        <v>591</v>
      </c>
      <c r="I54" s="320">
        <v>384.5</v>
      </c>
      <c r="J54" s="35">
        <f t="shared" si="0"/>
        <v>0</v>
      </c>
      <c r="K54" s="322">
        <v>78</v>
      </c>
      <c r="L54" s="323"/>
      <c r="M54" s="323"/>
      <c r="N54" s="331">
        <f t="shared" si="1"/>
        <v>29991</v>
      </c>
      <c r="O54" s="710" t="s">
        <v>35</v>
      </c>
      <c r="P54" s="713">
        <v>44459</v>
      </c>
      <c r="Q54" s="508"/>
      <c r="R54" s="324"/>
      <c r="S54" s="67"/>
      <c r="T54" s="67"/>
      <c r="U54" s="846"/>
      <c r="V54" s="326"/>
      <c r="W54"/>
      <c r="X54"/>
    </row>
    <row r="55" spans="1:24" ht="30.75" customHeight="1" x14ac:dyDescent="0.3">
      <c r="A55" s="1023" t="s">
        <v>55</v>
      </c>
      <c r="B55" s="292" t="s">
        <v>56</v>
      </c>
      <c r="C55" s="1018" t="s">
        <v>726</v>
      </c>
      <c r="D55" s="717"/>
      <c r="E55" s="607"/>
      <c r="F55" s="51">
        <v>1598</v>
      </c>
      <c r="G55" s="87">
        <v>44445</v>
      </c>
      <c r="H55" s="995">
        <v>590</v>
      </c>
      <c r="I55" s="48">
        <v>1598</v>
      </c>
      <c r="J55" s="35">
        <f t="shared" si="0"/>
        <v>0</v>
      </c>
      <c r="K55" s="36">
        <v>78</v>
      </c>
      <c r="L55" s="52"/>
      <c r="M55" s="52"/>
      <c r="N55" s="331">
        <f t="shared" si="1"/>
        <v>124644</v>
      </c>
      <c r="O55" s="1026" t="s">
        <v>35</v>
      </c>
      <c r="P55" s="1028">
        <v>44459</v>
      </c>
      <c r="Q55" s="712"/>
      <c r="R55" s="40"/>
      <c r="S55" s="67"/>
      <c r="T55" s="67"/>
      <c r="U55" s="43"/>
      <c r="V55" s="44"/>
    </row>
    <row r="56" spans="1:24" ht="18.75" customHeight="1" thickBot="1" x14ac:dyDescent="0.35">
      <c r="A56" s="1024"/>
      <c r="B56" s="292" t="s">
        <v>441</v>
      </c>
      <c r="C56" s="1025"/>
      <c r="D56" s="717"/>
      <c r="E56" s="607"/>
      <c r="F56" s="51">
        <v>91.6</v>
      </c>
      <c r="G56" s="87">
        <v>44445</v>
      </c>
      <c r="H56" s="996"/>
      <c r="I56" s="48">
        <v>91.6</v>
      </c>
      <c r="J56" s="35">
        <f t="shared" si="0"/>
        <v>0</v>
      </c>
      <c r="K56" s="36">
        <v>86</v>
      </c>
      <c r="L56" s="52"/>
      <c r="M56" s="52"/>
      <c r="N56" s="331">
        <f t="shared" si="1"/>
        <v>7877.5999999999995</v>
      </c>
      <c r="O56" s="1027"/>
      <c r="P56" s="1029"/>
      <c r="Q56" s="712"/>
      <c r="R56" s="40"/>
      <c r="S56" s="67"/>
      <c r="T56" s="67"/>
      <c r="U56" s="43"/>
      <c r="V56" s="44"/>
    </row>
    <row r="57" spans="1:24" ht="18.75" customHeight="1" x14ac:dyDescent="0.3">
      <c r="A57" s="816" t="s">
        <v>55</v>
      </c>
      <c r="B57" s="292" t="s">
        <v>56</v>
      </c>
      <c r="C57" s="821" t="s">
        <v>782</v>
      </c>
      <c r="D57" s="717"/>
      <c r="E57" s="607"/>
      <c r="F57" s="51">
        <v>194.1</v>
      </c>
      <c r="G57" s="87">
        <v>44447</v>
      </c>
      <c r="H57" s="770">
        <v>595</v>
      </c>
      <c r="I57" s="48">
        <v>194.1</v>
      </c>
      <c r="J57" s="35">
        <f t="shared" si="0"/>
        <v>0</v>
      </c>
      <c r="K57" s="36">
        <v>78</v>
      </c>
      <c r="L57" s="52"/>
      <c r="M57" s="52"/>
      <c r="N57" s="331">
        <f t="shared" si="1"/>
        <v>15139.8</v>
      </c>
      <c r="O57" s="819" t="s">
        <v>35</v>
      </c>
      <c r="P57" s="820">
        <v>44474</v>
      </c>
      <c r="Q57" s="712"/>
      <c r="R57" s="40"/>
      <c r="S57" s="67"/>
      <c r="T57" s="67"/>
      <c r="U57" s="43"/>
      <c r="V57" s="44"/>
    </row>
    <row r="58" spans="1:24" ht="18.75" customHeight="1" x14ac:dyDescent="0.3">
      <c r="A58" s="816" t="s">
        <v>55</v>
      </c>
      <c r="B58" s="292" t="s">
        <v>56</v>
      </c>
      <c r="C58" s="821" t="s">
        <v>783</v>
      </c>
      <c r="D58" s="717"/>
      <c r="E58" s="607"/>
      <c r="F58" s="51">
        <v>342.3</v>
      </c>
      <c r="G58" s="87">
        <v>44449</v>
      </c>
      <c r="H58" s="770">
        <v>610</v>
      </c>
      <c r="I58" s="48">
        <v>342.3</v>
      </c>
      <c r="J58" s="35">
        <f t="shared" si="0"/>
        <v>0</v>
      </c>
      <c r="K58" s="36">
        <v>78</v>
      </c>
      <c r="L58" s="52"/>
      <c r="M58" s="52"/>
      <c r="N58" s="331">
        <f t="shared" si="1"/>
        <v>26699.4</v>
      </c>
      <c r="O58" s="819" t="s">
        <v>35</v>
      </c>
      <c r="P58" s="820">
        <v>44474</v>
      </c>
      <c r="Q58" s="712"/>
      <c r="R58" s="40"/>
      <c r="S58" s="67"/>
      <c r="T58" s="67"/>
      <c r="U58" s="43"/>
      <c r="V58" s="44"/>
    </row>
    <row r="59" spans="1:24" ht="18.75" customHeight="1" x14ac:dyDescent="0.3">
      <c r="A59" s="816" t="s">
        <v>55</v>
      </c>
      <c r="B59" s="292" t="s">
        <v>56</v>
      </c>
      <c r="C59" s="821" t="s">
        <v>784</v>
      </c>
      <c r="D59" s="717"/>
      <c r="E59" s="607"/>
      <c r="F59" s="51">
        <f>147.2+146</f>
        <v>293.2</v>
      </c>
      <c r="G59" s="87">
        <v>44452</v>
      </c>
      <c r="H59" s="770">
        <v>602</v>
      </c>
      <c r="I59" s="48">
        <v>293.2</v>
      </c>
      <c r="J59" s="35">
        <f t="shared" si="0"/>
        <v>0</v>
      </c>
      <c r="K59" s="36">
        <v>79</v>
      </c>
      <c r="L59" s="52"/>
      <c r="M59" s="52"/>
      <c r="N59" s="331">
        <f t="shared" si="1"/>
        <v>23162.799999999999</v>
      </c>
      <c r="O59" s="819" t="s">
        <v>35</v>
      </c>
      <c r="P59" s="820">
        <v>44474</v>
      </c>
      <c r="Q59" s="712"/>
      <c r="R59" s="40"/>
      <c r="S59" s="67"/>
      <c r="T59" s="67"/>
      <c r="U59" s="43"/>
      <c r="V59" s="44"/>
    </row>
    <row r="60" spans="1:24" ht="30" x14ac:dyDescent="0.3">
      <c r="A60" s="816" t="s">
        <v>55</v>
      </c>
      <c r="B60" s="292" t="s">
        <v>56</v>
      </c>
      <c r="C60" s="817" t="s">
        <v>785</v>
      </c>
      <c r="D60" s="717"/>
      <c r="E60" s="607"/>
      <c r="F60" s="51">
        <v>1128.4000000000001</v>
      </c>
      <c r="G60" s="87">
        <v>44452</v>
      </c>
      <c r="H60" s="770">
        <v>603</v>
      </c>
      <c r="I60" s="48">
        <v>1128.4000000000001</v>
      </c>
      <c r="J60" s="35">
        <f t="shared" si="0"/>
        <v>0</v>
      </c>
      <c r="K60" s="36">
        <v>79</v>
      </c>
      <c r="L60" s="52"/>
      <c r="M60" s="52"/>
      <c r="N60" s="331">
        <f t="shared" si="1"/>
        <v>89143.6</v>
      </c>
      <c r="O60" s="819" t="s">
        <v>35</v>
      </c>
      <c r="P60" s="820">
        <v>44474</v>
      </c>
      <c r="Q60" s="712"/>
      <c r="R60" s="40"/>
      <c r="S60" s="67"/>
      <c r="T60" s="67"/>
      <c r="U60" s="43"/>
      <c r="V60" s="44"/>
    </row>
    <row r="61" spans="1:24" ht="18.75" x14ac:dyDescent="0.3">
      <c r="A61" s="816" t="s">
        <v>55</v>
      </c>
      <c r="B61" s="292" t="s">
        <v>56</v>
      </c>
      <c r="C61" s="821" t="s">
        <v>786</v>
      </c>
      <c r="D61" s="717"/>
      <c r="E61" s="607"/>
      <c r="F61" s="51">
        <f>181.4+182.9</f>
        <v>364.3</v>
      </c>
      <c r="G61" s="87">
        <v>44453</v>
      </c>
      <c r="H61" s="770">
        <v>611</v>
      </c>
      <c r="I61" s="48">
        <v>364.3</v>
      </c>
      <c r="J61" s="35">
        <f t="shared" si="0"/>
        <v>0</v>
      </c>
      <c r="K61" s="36">
        <v>79</v>
      </c>
      <c r="L61" s="52"/>
      <c r="M61" s="52"/>
      <c r="N61" s="331">
        <f t="shared" si="1"/>
        <v>28779.7</v>
      </c>
      <c r="O61" s="819" t="s">
        <v>35</v>
      </c>
      <c r="P61" s="820">
        <v>44474</v>
      </c>
      <c r="Q61" s="712"/>
      <c r="R61" s="40"/>
      <c r="S61" s="67"/>
      <c r="T61" s="67"/>
      <c r="U61" s="43"/>
      <c r="V61" s="44"/>
    </row>
    <row r="62" spans="1:24" s="327" customFormat="1" ht="47.25" x14ac:dyDescent="0.3">
      <c r="A62" s="279" t="s">
        <v>55</v>
      </c>
      <c r="B62" s="292" t="s">
        <v>56</v>
      </c>
      <c r="C62" s="771" t="s">
        <v>672</v>
      </c>
      <c r="D62" s="716"/>
      <c r="E62" s="607"/>
      <c r="F62" s="766">
        <v>1464</v>
      </c>
      <c r="G62" s="276">
        <v>44455</v>
      </c>
      <c r="H62" s="802">
        <v>564</v>
      </c>
      <c r="I62" s="320">
        <v>1464</v>
      </c>
      <c r="J62" s="35">
        <f t="shared" ref="J62:J63" si="5">I62-F62</f>
        <v>0</v>
      </c>
      <c r="K62" s="322">
        <v>78</v>
      </c>
      <c r="L62" s="323"/>
      <c r="M62" s="323"/>
      <c r="N62" s="331">
        <f t="shared" ref="N62:N63" si="6">K62*I62</f>
        <v>114192</v>
      </c>
      <c r="O62" s="711" t="s">
        <v>35</v>
      </c>
      <c r="P62" s="714">
        <v>44442</v>
      </c>
      <c r="Q62" s="508"/>
      <c r="R62" s="324"/>
      <c r="S62" s="67"/>
      <c r="T62" s="67"/>
      <c r="U62" s="325"/>
      <c r="V62" s="326"/>
      <c r="W62"/>
      <c r="X62"/>
    </row>
    <row r="63" spans="1:24" s="327" customFormat="1" ht="47.25" x14ac:dyDescent="0.3">
      <c r="A63" s="799" t="s">
        <v>55</v>
      </c>
      <c r="B63" s="292" t="s">
        <v>56</v>
      </c>
      <c r="C63" s="823" t="s">
        <v>788</v>
      </c>
      <c r="D63" s="716"/>
      <c r="E63" s="607"/>
      <c r="F63" s="766">
        <v>930</v>
      </c>
      <c r="G63" s="276">
        <v>44459</v>
      </c>
      <c r="H63" s="802">
        <v>615</v>
      </c>
      <c r="I63" s="320">
        <v>930</v>
      </c>
      <c r="J63" s="35">
        <f t="shared" si="5"/>
        <v>0</v>
      </c>
      <c r="K63" s="322">
        <v>79</v>
      </c>
      <c r="L63" s="323"/>
      <c r="M63" s="323"/>
      <c r="N63" s="824">
        <f t="shared" si="6"/>
        <v>73470</v>
      </c>
      <c r="O63" s="774" t="s">
        <v>35</v>
      </c>
      <c r="P63" s="815">
        <v>44474</v>
      </c>
      <c r="Q63" s="508"/>
      <c r="R63" s="324"/>
      <c r="S63" s="67"/>
      <c r="T63" s="67"/>
      <c r="U63" s="325"/>
      <c r="V63" s="326"/>
      <c r="W63"/>
      <c r="X63"/>
    </row>
    <row r="64" spans="1:24" ht="21" customHeight="1" x14ac:dyDescent="0.3">
      <c r="A64" s="799" t="s">
        <v>55</v>
      </c>
      <c r="B64" s="328" t="s">
        <v>56</v>
      </c>
      <c r="C64" s="822" t="s">
        <v>787</v>
      </c>
      <c r="D64" s="608"/>
      <c r="E64" s="607"/>
      <c r="F64" s="51">
        <v>599.4</v>
      </c>
      <c r="G64" s="49">
        <v>44460</v>
      </c>
      <c r="H64" s="802">
        <v>616</v>
      </c>
      <c r="I64" s="51">
        <v>599.4</v>
      </c>
      <c r="J64" s="35">
        <f t="shared" si="0"/>
        <v>0</v>
      </c>
      <c r="K64" s="36">
        <v>79</v>
      </c>
      <c r="L64" s="52"/>
      <c r="M64" s="52"/>
      <c r="N64" s="38">
        <f t="shared" si="1"/>
        <v>47352.6</v>
      </c>
      <c r="O64" s="454" t="s">
        <v>35</v>
      </c>
      <c r="P64" s="818">
        <v>44474</v>
      </c>
      <c r="Q64" s="508"/>
      <c r="R64" s="40"/>
      <c r="S64" s="67"/>
      <c r="T64" s="67"/>
      <c r="U64" s="43"/>
      <c r="V64" s="44"/>
    </row>
    <row r="65" spans="1:22" ht="18.75" customHeight="1" x14ac:dyDescent="0.3">
      <c r="A65" s="756" t="s">
        <v>55</v>
      </c>
      <c r="B65" s="328" t="s">
        <v>56</v>
      </c>
      <c r="C65" s="610" t="s">
        <v>821</v>
      </c>
      <c r="D65" s="608"/>
      <c r="E65" s="607"/>
      <c r="F65" s="51">
        <f>173.3+174.2</f>
        <v>347.5</v>
      </c>
      <c r="G65" s="49">
        <v>44462</v>
      </c>
      <c r="H65" s="620">
        <v>623</v>
      </c>
      <c r="I65" s="51">
        <v>347.5</v>
      </c>
      <c r="J65" s="35">
        <f t="shared" si="0"/>
        <v>0</v>
      </c>
      <c r="K65" s="36">
        <v>79</v>
      </c>
      <c r="L65" s="52"/>
      <c r="M65" s="52"/>
      <c r="N65" s="38">
        <f t="shared" si="1"/>
        <v>27452.5</v>
      </c>
      <c r="O65" s="454" t="s">
        <v>35</v>
      </c>
      <c r="P65" s="737">
        <v>44491</v>
      </c>
      <c r="Q65" s="508"/>
      <c r="R65" s="40"/>
      <c r="S65" s="67"/>
      <c r="T65" s="67"/>
      <c r="U65" s="43"/>
      <c r="V65" s="44"/>
    </row>
    <row r="66" spans="1:22" ht="47.25" x14ac:dyDescent="0.3">
      <c r="A66" s="840" t="s">
        <v>55</v>
      </c>
      <c r="B66" s="759" t="s">
        <v>56</v>
      </c>
      <c r="C66" s="831" t="s">
        <v>822</v>
      </c>
      <c r="D66" s="760"/>
      <c r="E66" s="761"/>
      <c r="F66" s="762">
        <v>1073.2</v>
      </c>
      <c r="G66" s="419">
        <v>44466</v>
      </c>
      <c r="H66" s="620">
        <v>631</v>
      </c>
      <c r="I66" s="51">
        <v>1073.2</v>
      </c>
      <c r="J66" s="35">
        <f t="shared" si="0"/>
        <v>0</v>
      </c>
      <c r="K66" s="36">
        <v>79</v>
      </c>
      <c r="L66" s="52"/>
      <c r="M66" s="52"/>
      <c r="N66" s="38">
        <f t="shared" si="1"/>
        <v>84782.8</v>
      </c>
      <c r="O66" s="454" t="s">
        <v>35</v>
      </c>
      <c r="P66" s="737">
        <v>44491</v>
      </c>
      <c r="Q66" s="508"/>
      <c r="R66" s="40"/>
      <c r="S66" s="67"/>
      <c r="T66" s="67"/>
      <c r="U66" s="43"/>
      <c r="V66" s="44"/>
    </row>
    <row r="67" spans="1:22" ht="17.25" x14ac:dyDescent="0.3">
      <c r="A67" s="840" t="s">
        <v>55</v>
      </c>
      <c r="B67" s="759" t="s">
        <v>56</v>
      </c>
      <c r="C67" s="832" t="s">
        <v>823</v>
      </c>
      <c r="D67" s="760"/>
      <c r="E67" s="761"/>
      <c r="F67" s="762">
        <f>189.5+189.5</f>
        <v>379</v>
      </c>
      <c r="G67" s="419">
        <v>44469</v>
      </c>
      <c r="H67" s="620">
        <v>638</v>
      </c>
      <c r="I67" s="51">
        <v>379</v>
      </c>
      <c r="J67" s="35">
        <f t="shared" si="0"/>
        <v>0</v>
      </c>
      <c r="K67" s="36">
        <v>81</v>
      </c>
      <c r="L67" s="52"/>
      <c r="M67" s="52"/>
      <c r="N67" s="38">
        <f t="shared" si="1"/>
        <v>30699</v>
      </c>
      <c r="O67" s="454" t="s">
        <v>35</v>
      </c>
      <c r="P67" s="737">
        <v>44491</v>
      </c>
      <c r="Q67" s="508"/>
      <c r="R67" s="40"/>
      <c r="S67" s="67"/>
      <c r="T67" s="67"/>
      <c r="U67" s="43"/>
      <c r="V67" s="44"/>
    </row>
    <row r="68" spans="1:22" ht="17.25" x14ac:dyDescent="0.3">
      <c r="A68" s="291"/>
      <c r="B68" s="759"/>
      <c r="C68" s="708"/>
      <c r="D68" s="760"/>
      <c r="E68" s="761"/>
      <c r="F68" s="762"/>
      <c r="G68" s="419"/>
      <c r="H68" s="620"/>
      <c r="I68" s="51"/>
      <c r="J68" s="35">
        <f t="shared" si="0"/>
        <v>0</v>
      </c>
      <c r="K68" s="36"/>
      <c r="L68" s="52"/>
      <c r="M68" s="52"/>
      <c r="N68" s="38">
        <f t="shared" si="1"/>
        <v>0</v>
      </c>
      <c r="O68" s="508"/>
      <c r="P68" s="702"/>
      <c r="Q68" s="508"/>
      <c r="R68" s="40"/>
      <c r="S68" s="67"/>
      <c r="T68" s="67"/>
      <c r="U68" s="43"/>
      <c r="V68" s="44"/>
    </row>
    <row r="69" spans="1:22" ht="18" customHeight="1" x14ac:dyDescent="0.3">
      <c r="A69" s="102" t="s">
        <v>32</v>
      </c>
      <c r="B69" s="286" t="s">
        <v>666</v>
      </c>
      <c r="C69" s="619" t="s">
        <v>667</v>
      </c>
      <c r="D69" s="610"/>
      <c r="E69" s="609"/>
      <c r="F69" s="51">
        <v>500</v>
      </c>
      <c r="G69" s="49">
        <v>44440</v>
      </c>
      <c r="H69" s="621" t="s">
        <v>668</v>
      </c>
      <c r="I69" s="51">
        <v>500</v>
      </c>
      <c r="J69" s="35">
        <f t="shared" si="0"/>
        <v>0</v>
      </c>
      <c r="K69" s="36">
        <v>60</v>
      </c>
      <c r="L69" s="52"/>
      <c r="M69" s="52"/>
      <c r="N69" s="38">
        <f t="shared" si="1"/>
        <v>30000</v>
      </c>
      <c r="O69" s="508" t="s">
        <v>35</v>
      </c>
      <c r="P69" s="702">
        <v>44441</v>
      </c>
      <c r="Q69" s="508"/>
      <c r="R69" s="40"/>
      <c r="S69" s="41"/>
      <c r="T69" s="42"/>
      <c r="U69" s="43"/>
      <c r="V69" s="44"/>
    </row>
    <row r="70" spans="1:22" ht="18" customHeight="1" x14ac:dyDescent="0.3">
      <c r="A70" s="102" t="s">
        <v>24</v>
      </c>
      <c r="B70" s="286" t="s">
        <v>485</v>
      </c>
      <c r="C70" s="619" t="s">
        <v>712</v>
      </c>
      <c r="D70" s="610"/>
      <c r="E70" s="609"/>
      <c r="F70" s="51">
        <v>735.2</v>
      </c>
      <c r="G70" s="49">
        <v>44441</v>
      </c>
      <c r="H70" s="621">
        <v>34568</v>
      </c>
      <c r="I70" s="51">
        <v>735.2</v>
      </c>
      <c r="J70" s="35">
        <f t="shared" si="0"/>
        <v>0</v>
      </c>
      <c r="K70" s="36">
        <v>74</v>
      </c>
      <c r="L70" s="52"/>
      <c r="M70" s="52"/>
      <c r="N70" s="38">
        <f t="shared" si="1"/>
        <v>54404.800000000003</v>
      </c>
      <c r="O70" s="508" t="s">
        <v>224</v>
      </c>
      <c r="P70" s="702">
        <v>44456</v>
      </c>
      <c r="Q70" s="508"/>
      <c r="R70" s="40"/>
      <c r="S70" s="41"/>
      <c r="T70" s="42"/>
      <c r="U70" s="43"/>
      <c r="V70" s="44"/>
    </row>
    <row r="71" spans="1:22" ht="18.600000000000001" customHeight="1" x14ac:dyDescent="0.3">
      <c r="A71" s="102" t="s">
        <v>32</v>
      </c>
      <c r="B71" s="286" t="s">
        <v>666</v>
      </c>
      <c r="C71" s="619" t="s">
        <v>686</v>
      </c>
      <c r="D71" s="610"/>
      <c r="E71" s="609"/>
      <c r="F71" s="51">
        <v>438</v>
      </c>
      <c r="G71" s="49">
        <v>44448</v>
      </c>
      <c r="H71" s="621" t="s">
        <v>687</v>
      </c>
      <c r="I71" s="51">
        <v>438</v>
      </c>
      <c r="J71" s="35">
        <f t="shared" si="0"/>
        <v>0</v>
      </c>
      <c r="K71" s="36">
        <v>60</v>
      </c>
      <c r="L71" s="52"/>
      <c r="M71" s="52"/>
      <c r="N71" s="38">
        <f t="shared" si="1"/>
        <v>26280</v>
      </c>
      <c r="O71" s="508" t="s">
        <v>212</v>
      </c>
      <c r="P71" s="702">
        <v>44449</v>
      </c>
      <c r="Q71" s="508"/>
      <c r="R71" s="40"/>
      <c r="S71" s="41"/>
      <c r="T71" s="42"/>
      <c r="U71" s="43"/>
      <c r="V71" s="44"/>
    </row>
    <row r="72" spans="1:22" ht="18.75" x14ac:dyDescent="0.3">
      <c r="A72" s="53" t="s">
        <v>59</v>
      </c>
      <c r="B72" s="286"/>
      <c r="C72" s="610"/>
      <c r="D72" s="610"/>
      <c r="E72" s="609"/>
      <c r="F72" s="51"/>
      <c r="G72" s="49"/>
      <c r="H72" s="622"/>
      <c r="I72" s="51"/>
      <c r="J72" s="35">
        <f t="shared" si="0"/>
        <v>0</v>
      </c>
      <c r="K72" s="36"/>
      <c r="L72" s="52"/>
      <c r="M72" s="52"/>
      <c r="N72" s="38">
        <f t="shared" si="1"/>
        <v>0</v>
      </c>
      <c r="O72" s="508"/>
      <c r="P72" s="702"/>
      <c r="Q72" s="508"/>
      <c r="R72" s="40"/>
      <c r="S72" s="41"/>
      <c r="T72" s="42"/>
      <c r="U72" s="43"/>
      <c r="V72" s="44"/>
    </row>
    <row r="73" spans="1:22" ht="17.25" customHeight="1" x14ac:dyDescent="0.3">
      <c r="A73" s="102" t="s">
        <v>59</v>
      </c>
      <c r="B73" s="286"/>
      <c r="C73" s="619"/>
      <c r="D73" s="610"/>
      <c r="E73" s="609"/>
      <c r="F73" s="51"/>
      <c r="G73" s="49"/>
      <c r="H73" s="622"/>
      <c r="I73" s="51"/>
      <c r="J73" s="35">
        <f t="shared" si="0"/>
        <v>0</v>
      </c>
      <c r="K73" s="36"/>
      <c r="L73" s="52"/>
      <c r="M73" s="52"/>
      <c r="N73" s="38">
        <f t="shared" si="1"/>
        <v>0</v>
      </c>
      <c r="O73" s="508"/>
      <c r="P73" s="276"/>
      <c r="Q73" s="508"/>
      <c r="R73" s="40"/>
      <c r="S73" s="41"/>
      <c r="T73" s="42"/>
      <c r="U73" s="43"/>
      <c r="V73" s="44"/>
    </row>
    <row r="74" spans="1:22" ht="18.75" customHeight="1" x14ac:dyDescent="0.3">
      <c r="A74" s="102" t="s">
        <v>701</v>
      </c>
      <c r="B74" s="777" t="s">
        <v>702</v>
      </c>
      <c r="C74" s="619" t="s">
        <v>781</v>
      </c>
      <c r="D74" s="610"/>
      <c r="E74" s="609"/>
      <c r="F74" s="51">
        <v>1845.2</v>
      </c>
      <c r="G74" s="49">
        <v>44453</v>
      </c>
      <c r="H74" s="621">
        <v>125730</v>
      </c>
      <c r="I74" s="51">
        <v>1845.2</v>
      </c>
      <c r="J74" s="35">
        <f t="shared" si="0"/>
        <v>0</v>
      </c>
      <c r="K74" s="322">
        <v>50</v>
      </c>
      <c r="L74" s="52"/>
      <c r="M74" s="52"/>
      <c r="N74" s="38">
        <f t="shared" si="1"/>
        <v>92260</v>
      </c>
      <c r="O74" s="454" t="s">
        <v>35</v>
      </c>
      <c r="P74" s="818">
        <v>44474</v>
      </c>
      <c r="Q74" s="508"/>
      <c r="R74" s="40"/>
      <c r="S74" s="41"/>
      <c r="T74" s="42"/>
      <c r="U74" s="43"/>
      <c r="V74" s="44"/>
    </row>
    <row r="75" spans="1:22" ht="18.75" x14ac:dyDescent="0.3">
      <c r="A75" s="53" t="s">
        <v>701</v>
      </c>
      <c r="B75" s="777" t="s">
        <v>703</v>
      </c>
      <c r="C75" s="610"/>
      <c r="D75" s="610"/>
      <c r="E75" s="609"/>
      <c r="F75" s="51">
        <v>2713</v>
      </c>
      <c r="G75" s="49">
        <v>44456</v>
      </c>
      <c r="H75" s="622">
        <v>125857</v>
      </c>
      <c r="I75" s="51">
        <v>2737</v>
      </c>
      <c r="J75" s="35">
        <f t="shared" si="0"/>
        <v>24</v>
      </c>
      <c r="K75" s="477">
        <v>50</v>
      </c>
      <c r="L75" s="52"/>
      <c r="M75" s="52"/>
      <c r="N75" s="38">
        <f t="shared" si="1"/>
        <v>136850</v>
      </c>
      <c r="O75" s="508" t="s">
        <v>35</v>
      </c>
      <c r="P75" s="702">
        <v>44474</v>
      </c>
      <c r="Q75" s="508"/>
      <c r="R75" s="40"/>
      <c r="S75" s="41"/>
      <c r="T75" s="42"/>
      <c r="U75" s="43"/>
      <c r="V75" s="44"/>
    </row>
    <row r="76" spans="1:22" ht="18.75" customHeight="1" x14ac:dyDescent="0.3">
      <c r="A76" s="287" t="s">
        <v>733</v>
      </c>
      <c r="B76" s="286" t="s">
        <v>607</v>
      </c>
      <c r="C76" s="619" t="s">
        <v>737</v>
      </c>
      <c r="D76" s="610"/>
      <c r="E76" s="609"/>
      <c r="F76" s="51">
        <v>3328.27</v>
      </c>
      <c r="G76" s="49">
        <v>44452</v>
      </c>
      <c r="H76" s="622" t="s">
        <v>738</v>
      </c>
      <c r="I76" s="51">
        <v>3328.27</v>
      </c>
      <c r="J76" s="35">
        <f>I76-F76</f>
        <v>0</v>
      </c>
      <c r="K76" s="36">
        <v>20</v>
      </c>
      <c r="L76" s="52"/>
      <c r="M76" s="52"/>
      <c r="N76" s="38">
        <f>K76*I76</f>
        <v>66565.399999999994</v>
      </c>
      <c r="O76" s="508" t="s">
        <v>459</v>
      </c>
      <c r="P76" s="702">
        <v>44462</v>
      </c>
      <c r="Q76" s="508"/>
      <c r="R76" s="40"/>
      <c r="S76" s="41"/>
      <c r="T76" s="42"/>
      <c r="U76" s="43"/>
      <c r="V76" s="44"/>
    </row>
    <row r="77" spans="1:22" ht="18.75" customHeight="1" x14ac:dyDescent="0.3">
      <c r="A77" s="287" t="s">
        <v>733</v>
      </c>
      <c r="B77" s="286" t="s">
        <v>734</v>
      </c>
      <c r="C77" s="619" t="s">
        <v>735</v>
      </c>
      <c r="D77" s="610"/>
      <c r="E77" s="609"/>
      <c r="F77" s="51">
        <v>2080</v>
      </c>
      <c r="G77" s="49">
        <v>44453</v>
      </c>
      <c r="H77" s="622" t="s">
        <v>736</v>
      </c>
      <c r="I77" s="51">
        <v>2080</v>
      </c>
      <c r="J77" s="35">
        <f>I77-F77</f>
        <v>0</v>
      </c>
      <c r="K77" s="36">
        <v>52</v>
      </c>
      <c r="L77" s="52"/>
      <c r="M77" s="52"/>
      <c r="N77" s="38">
        <f>K77*I77</f>
        <v>108160</v>
      </c>
      <c r="O77" s="508" t="s">
        <v>224</v>
      </c>
      <c r="P77" s="702">
        <v>44462</v>
      </c>
      <c r="Q77" s="508"/>
      <c r="R77" s="40"/>
      <c r="S77" s="41"/>
      <c r="T77" s="42"/>
      <c r="U77" s="43"/>
      <c r="V77" s="44"/>
    </row>
    <row r="78" spans="1:22" ht="18.75" x14ac:dyDescent="0.3">
      <c r="A78" s="53" t="s">
        <v>32</v>
      </c>
      <c r="B78" s="286" t="s">
        <v>666</v>
      </c>
      <c r="C78" s="610" t="s">
        <v>741</v>
      </c>
      <c r="D78" s="610"/>
      <c r="E78" s="609"/>
      <c r="F78" s="51">
        <v>200</v>
      </c>
      <c r="G78" s="49">
        <v>44459</v>
      </c>
      <c r="H78" s="622" t="s">
        <v>742</v>
      </c>
      <c r="I78" s="51">
        <v>200</v>
      </c>
      <c r="J78" s="35">
        <f t="shared" si="0"/>
        <v>0</v>
      </c>
      <c r="K78" s="36">
        <v>60</v>
      </c>
      <c r="L78" s="52"/>
      <c r="M78" s="52"/>
      <c r="N78" s="38">
        <f t="shared" si="1"/>
        <v>12000</v>
      </c>
      <c r="O78" s="508" t="s">
        <v>35</v>
      </c>
      <c r="P78" s="702">
        <v>44462</v>
      </c>
      <c r="Q78" s="508"/>
      <c r="R78" s="40"/>
      <c r="S78" s="41"/>
      <c r="T78" s="42"/>
      <c r="U78" s="43"/>
      <c r="V78" s="44"/>
    </row>
    <row r="79" spans="1:22" ht="16.5" customHeight="1" x14ac:dyDescent="0.3">
      <c r="A79" s="53" t="s">
        <v>32</v>
      </c>
      <c r="B79" s="286" t="s">
        <v>666</v>
      </c>
      <c r="C79" s="181" t="s">
        <v>750</v>
      </c>
      <c r="D79" s="612"/>
      <c r="E79" s="613"/>
      <c r="F79" s="51">
        <v>442</v>
      </c>
      <c r="G79" s="49">
        <v>44462</v>
      </c>
      <c r="H79" s="620" t="s">
        <v>751</v>
      </c>
      <c r="I79" s="51">
        <v>442</v>
      </c>
      <c r="J79" s="35">
        <f t="shared" si="0"/>
        <v>0</v>
      </c>
      <c r="K79" s="56">
        <v>60</v>
      </c>
      <c r="L79" s="52"/>
      <c r="M79" s="52"/>
      <c r="N79" s="38">
        <f t="shared" si="1"/>
        <v>26520</v>
      </c>
      <c r="O79" s="508" t="s">
        <v>212</v>
      </c>
      <c r="P79" s="702">
        <v>44463</v>
      </c>
      <c r="Q79" s="508"/>
      <c r="R79" s="40"/>
      <c r="S79" s="41"/>
      <c r="T79" s="42"/>
      <c r="U79" s="43"/>
      <c r="V79" s="44"/>
    </row>
    <row r="80" spans="1:22" ht="16.5" customHeight="1" x14ac:dyDescent="0.3">
      <c r="A80" s="53" t="s">
        <v>733</v>
      </c>
      <c r="B80" s="286" t="s">
        <v>607</v>
      </c>
      <c r="C80" s="181" t="s">
        <v>800</v>
      </c>
      <c r="D80" s="612"/>
      <c r="E80" s="613"/>
      <c r="F80" s="51">
        <v>3184.12</v>
      </c>
      <c r="G80" s="49">
        <v>44462</v>
      </c>
      <c r="H80" s="827" t="s">
        <v>801</v>
      </c>
      <c r="I80" s="762">
        <v>3184.12</v>
      </c>
      <c r="J80" s="35">
        <f t="shared" si="0"/>
        <v>0</v>
      </c>
      <c r="K80" s="56">
        <v>20</v>
      </c>
      <c r="L80" s="52"/>
      <c r="M80" s="52"/>
      <c r="N80" s="38">
        <f t="shared" si="1"/>
        <v>63682.399999999994</v>
      </c>
      <c r="O80" s="454" t="s">
        <v>35</v>
      </c>
      <c r="P80" s="737">
        <v>44483</v>
      </c>
      <c r="Q80" s="508"/>
      <c r="R80" s="40"/>
      <c r="S80" s="41"/>
      <c r="T80" s="42"/>
      <c r="U80" s="43"/>
      <c r="V80" s="44"/>
    </row>
    <row r="81" spans="1:22" ht="16.5" customHeight="1" x14ac:dyDescent="0.3">
      <c r="A81" s="53" t="s">
        <v>733</v>
      </c>
      <c r="B81" s="286" t="s">
        <v>607</v>
      </c>
      <c r="C81" s="181" t="s">
        <v>802</v>
      </c>
      <c r="D81" s="612"/>
      <c r="E81" s="613"/>
      <c r="F81" s="51">
        <v>3362.81</v>
      </c>
      <c r="G81" s="49">
        <v>44462</v>
      </c>
      <c r="H81" s="827" t="s">
        <v>803</v>
      </c>
      <c r="I81" s="762">
        <v>3362.81</v>
      </c>
      <c r="J81" s="35">
        <f t="shared" si="0"/>
        <v>0</v>
      </c>
      <c r="K81" s="56">
        <v>20</v>
      </c>
      <c r="L81" s="52"/>
      <c r="M81" s="52"/>
      <c r="N81" s="38">
        <f t="shared" si="1"/>
        <v>67256.2</v>
      </c>
      <c r="O81" s="454" t="s">
        <v>804</v>
      </c>
      <c r="P81" s="737">
        <v>44483</v>
      </c>
      <c r="Q81" s="508"/>
      <c r="R81" s="40"/>
      <c r="S81" s="41"/>
      <c r="T81" s="42"/>
      <c r="U81" s="43"/>
      <c r="V81" s="44"/>
    </row>
    <row r="82" spans="1:22" s="327" customFormat="1" ht="16.5" customHeight="1" x14ac:dyDescent="0.3">
      <c r="A82" s="277" t="s">
        <v>32</v>
      </c>
      <c r="B82" s="286" t="s">
        <v>666</v>
      </c>
      <c r="C82" s="763" t="s">
        <v>752</v>
      </c>
      <c r="D82" s="596"/>
      <c r="E82" s="97"/>
      <c r="F82" s="320">
        <v>384</v>
      </c>
      <c r="G82" s="276">
        <v>44466</v>
      </c>
      <c r="H82" s="597" t="s">
        <v>753</v>
      </c>
      <c r="I82" s="626">
        <v>384</v>
      </c>
      <c r="J82" s="35">
        <f t="shared" si="0"/>
        <v>0</v>
      </c>
      <c r="K82" s="581">
        <v>60</v>
      </c>
      <c r="L82" s="323"/>
      <c r="M82" s="323"/>
      <c r="N82" s="38">
        <f t="shared" si="1"/>
        <v>23040</v>
      </c>
      <c r="O82" s="508" t="s">
        <v>754</v>
      </c>
      <c r="P82" s="702">
        <v>44468</v>
      </c>
      <c r="Q82" s="508"/>
      <c r="R82" s="324"/>
      <c r="S82" s="41"/>
      <c r="T82" s="42"/>
      <c r="U82" s="325"/>
      <c r="V82" s="326"/>
    </row>
    <row r="83" spans="1:22" s="327" customFormat="1" ht="16.5" customHeight="1" x14ac:dyDescent="0.3">
      <c r="A83" s="279"/>
      <c r="B83" s="286"/>
      <c r="C83" s="629"/>
      <c r="D83" s="628"/>
      <c r="E83" s="613"/>
      <c r="F83" s="320"/>
      <c r="G83" s="276"/>
      <c r="H83" s="630"/>
      <c r="I83" s="320"/>
      <c r="J83" s="35">
        <f t="shared" si="0"/>
        <v>0</v>
      </c>
      <c r="K83" s="581"/>
      <c r="L83" s="323"/>
      <c r="M83" s="323"/>
      <c r="N83" s="38">
        <f t="shared" si="1"/>
        <v>0</v>
      </c>
      <c r="O83" s="508"/>
      <c r="P83" s="702"/>
      <c r="Q83" s="508"/>
      <c r="R83" s="324"/>
      <c r="S83" s="41"/>
      <c r="T83" s="42"/>
      <c r="U83" s="325"/>
      <c r="V83" s="326"/>
    </row>
    <row r="84" spans="1:22" s="327" customFormat="1" ht="16.5" customHeight="1" x14ac:dyDescent="0.3">
      <c r="A84" s="279"/>
      <c r="B84" s="425"/>
      <c r="C84" s="629"/>
      <c r="D84" s="628"/>
      <c r="E84" s="613"/>
      <c r="F84" s="320"/>
      <c r="G84" s="276"/>
      <c r="H84" s="630"/>
      <c r="I84" s="320"/>
      <c r="J84" s="35">
        <f t="shared" si="0"/>
        <v>0</v>
      </c>
      <c r="K84" s="581"/>
      <c r="L84" s="323"/>
      <c r="M84" s="323"/>
      <c r="N84" s="38">
        <f t="shared" si="1"/>
        <v>0</v>
      </c>
      <c r="O84" s="508"/>
      <c r="P84" s="702"/>
      <c r="Q84" s="508"/>
      <c r="R84" s="324"/>
      <c r="S84" s="41"/>
      <c r="T84" s="42"/>
      <c r="U84" s="325"/>
      <c r="V84" s="326"/>
    </row>
    <row r="85" spans="1:22" s="327" customFormat="1" ht="16.5" customHeight="1" x14ac:dyDescent="0.3">
      <c r="A85" s="279"/>
      <c r="B85" s="425"/>
      <c r="C85" s="629"/>
      <c r="D85" s="628"/>
      <c r="E85" s="613"/>
      <c r="F85" s="320"/>
      <c r="G85" s="276"/>
      <c r="H85" s="630"/>
      <c r="I85" s="320"/>
      <c r="J85" s="35">
        <f t="shared" si="0"/>
        <v>0</v>
      </c>
      <c r="K85" s="581"/>
      <c r="L85" s="323"/>
      <c r="M85" s="323"/>
      <c r="N85" s="38">
        <f t="shared" si="1"/>
        <v>0</v>
      </c>
      <c r="O85" s="508"/>
      <c r="P85" s="702"/>
      <c r="Q85" s="508"/>
      <c r="R85" s="324"/>
      <c r="S85" s="41"/>
      <c r="T85" s="42"/>
      <c r="U85" s="325"/>
      <c r="V85" s="326"/>
    </row>
    <row r="86" spans="1:22" ht="16.5" customHeight="1" x14ac:dyDescent="0.3">
      <c r="A86" s="58"/>
      <c r="B86" s="61"/>
      <c r="C86" s="181"/>
      <c r="D86" s="612"/>
      <c r="E86" s="613"/>
      <c r="F86" s="51"/>
      <c r="G86" s="49"/>
      <c r="H86" s="620"/>
      <c r="I86" s="51"/>
      <c r="J86" s="35">
        <f t="shared" si="0"/>
        <v>0</v>
      </c>
      <c r="K86" s="56"/>
      <c r="L86" s="323"/>
      <c r="M86" s="323"/>
      <c r="N86" s="38">
        <f t="shared" si="1"/>
        <v>0</v>
      </c>
      <c r="O86" s="508"/>
      <c r="P86" s="702"/>
      <c r="Q86" s="508"/>
      <c r="R86" s="40"/>
      <c r="S86" s="41"/>
      <c r="T86" s="42"/>
      <c r="U86" s="43"/>
      <c r="V86" s="44"/>
    </row>
    <row r="87" spans="1:22" ht="17.25" x14ac:dyDescent="0.3">
      <c r="A87" s="58"/>
      <c r="B87" s="61"/>
      <c r="C87" s="116"/>
      <c r="D87" s="612"/>
      <c r="E87" s="613"/>
      <c r="F87" s="51"/>
      <c r="G87" s="49"/>
      <c r="H87" s="684"/>
      <c r="I87" s="51"/>
      <c r="J87" s="35">
        <f t="shared" si="0"/>
        <v>0</v>
      </c>
      <c r="K87" s="56"/>
      <c r="L87" s="997"/>
      <c r="M87" s="998"/>
      <c r="N87" s="57">
        <f t="shared" si="1"/>
        <v>0</v>
      </c>
      <c r="O87" s="508"/>
      <c r="P87" s="702"/>
      <c r="Q87" s="508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116"/>
      <c r="D88" s="612"/>
      <c r="E88" s="613"/>
      <c r="F88" s="51"/>
      <c r="G88" s="49"/>
      <c r="H88" s="684"/>
      <c r="I88" s="51"/>
      <c r="J88" s="35">
        <f t="shared" si="0"/>
        <v>0</v>
      </c>
      <c r="K88" s="56"/>
      <c r="L88" s="997"/>
      <c r="M88" s="998"/>
      <c r="N88" s="57">
        <f t="shared" si="1"/>
        <v>0</v>
      </c>
      <c r="O88" s="508"/>
      <c r="P88" s="702"/>
      <c r="Q88" s="508"/>
      <c r="R88" s="40"/>
      <c r="S88" s="41"/>
      <c r="T88" s="42"/>
      <c r="U88" s="43"/>
      <c r="V88" s="44"/>
    </row>
    <row r="89" spans="1:22" ht="26.25" customHeight="1" x14ac:dyDescent="0.3">
      <c r="A89" s="683"/>
      <c r="B89" s="61"/>
      <c r="C89" s="757"/>
      <c r="D89" s="612"/>
      <c r="E89" s="613"/>
      <c r="F89" s="51"/>
      <c r="G89" s="49"/>
      <c r="H89" s="620"/>
      <c r="I89" s="51"/>
      <c r="J89" s="35">
        <f t="shared" si="0"/>
        <v>0</v>
      </c>
      <c r="K89" s="56"/>
      <c r="L89" s="685"/>
      <c r="M89" s="685"/>
      <c r="N89" s="57">
        <f t="shared" si="1"/>
        <v>0</v>
      </c>
      <c r="O89" s="508"/>
      <c r="P89" s="702"/>
      <c r="Q89" s="508"/>
      <c r="R89" s="40"/>
      <c r="S89" s="41"/>
      <c r="T89" s="42"/>
      <c r="U89" s="43"/>
      <c r="V89" s="44"/>
    </row>
    <row r="90" spans="1:22" ht="26.25" customHeight="1" x14ac:dyDescent="0.3">
      <c r="A90" s="683"/>
      <c r="B90" s="61"/>
      <c r="C90" s="757"/>
      <c r="D90" s="612"/>
      <c r="E90" s="613"/>
      <c r="F90" s="51"/>
      <c r="G90" s="49"/>
      <c r="H90" s="620"/>
      <c r="I90" s="51"/>
      <c r="J90" s="35">
        <f t="shared" si="0"/>
        <v>0</v>
      </c>
      <c r="K90" s="56"/>
      <c r="L90" s="685"/>
      <c r="M90" s="685"/>
      <c r="N90" s="57">
        <f t="shared" si="1"/>
        <v>0</v>
      </c>
      <c r="O90" s="508"/>
      <c r="P90" s="702"/>
      <c r="Q90" s="508"/>
      <c r="R90" s="40"/>
      <c r="S90" s="41"/>
      <c r="T90" s="42"/>
      <c r="U90" s="43"/>
      <c r="V90" s="44"/>
    </row>
    <row r="91" spans="1:22" ht="17.25" x14ac:dyDescent="0.3">
      <c r="A91" s="287"/>
      <c r="B91" s="61"/>
      <c r="C91" s="612"/>
      <c r="D91" s="612"/>
      <c r="E91" s="613"/>
      <c r="F91" s="51"/>
      <c r="G91" s="49"/>
      <c r="H91" s="620"/>
      <c r="I91" s="51"/>
      <c r="J91" s="35">
        <f t="shared" si="0"/>
        <v>0</v>
      </c>
      <c r="K91" s="56"/>
      <c r="L91" s="323"/>
      <c r="M91" s="323"/>
      <c r="N91" s="57">
        <f t="shared" si="1"/>
        <v>0</v>
      </c>
      <c r="O91" s="508"/>
      <c r="P91" s="702"/>
      <c r="Q91" s="508"/>
      <c r="R91" s="40"/>
      <c r="S91" s="41"/>
      <c r="T91" s="42"/>
      <c r="U91" s="43"/>
      <c r="V91" s="44"/>
    </row>
    <row r="92" spans="1:22" ht="17.25" x14ac:dyDescent="0.3">
      <c r="A92" s="287"/>
      <c r="B92" s="61"/>
      <c r="C92" s="612"/>
      <c r="D92" s="612"/>
      <c r="E92" s="613"/>
      <c r="F92" s="51"/>
      <c r="G92" s="49"/>
      <c r="H92" s="620"/>
      <c r="I92" s="51"/>
      <c r="J92" s="35">
        <f t="shared" si="0"/>
        <v>0</v>
      </c>
      <c r="K92" s="56"/>
      <c r="L92" s="323"/>
      <c r="M92" s="323"/>
      <c r="N92" s="57">
        <f t="shared" si="1"/>
        <v>0</v>
      </c>
      <c r="O92" s="508"/>
      <c r="P92" s="702"/>
      <c r="Q92" s="508"/>
      <c r="R92" s="40"/>
      <c r="S92" s="41"/>
      <c r="T92" s="42"/>
      <c r="U92" s="43"/>
      <c r="V92" s="44"/>
    </row>
    <row r="93" spans="1:22" ht="17.25" x14ac:dyDescent="0.3">
      <c r="A93" s="287"/>
      <c r="B93" s="61"/>
      <c r="C93" s="612"/>
      <c r="D93" s="612"/>
      <c r="E93" s="613"/>
      <c r="F93" s="51"/>
      <c r="G93" s="49"/>
      <c r="H93" s="62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8"/>
      <c r="P93" s="702"/>
      <c r="Q93" s="508"/>
      <c r="R93" s="40"/>
      <c r="S93" s="41"/>
      <c r="T93" s="42"/>
      <c r="U93" s="43"/>
      <c r="V93" s="44"/>
    </row>
    <row r="94" spans="1:22" ht="17.25" x14ac:dyDescent="0.3">
      <c r="A94" s="287"/>
      <c r="B94" s="61"/>
      <c r="C94" s="612"/>
      <c r="D94" s="612"/>
      <c r="E94" s="613"/>
      <c r="F94" s="51"/>
      <c r="G94" s="49"/>
      <c r="H94" s="62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8"/>
      <c r="P94" s="702"/>
      <c r="Q94" s="508"/>
      <c r="R94" s="40"/>
      <c r="S94" s="41"/>
      <c r="T94" s="42"/>
      <c r="U94" s="43"/>
      <c r="V94" s="44"/>
    </row>
    <row r="95" spans="1:22" ht="17.25" x14ac:dyDescent="0.3">
      <c r="A95" s="61"/>
      <c r="B95" s="61"/>
      <c r="C95" s="612"/>
      <c r="D95" s="612"/>
      <c r="E95" s="613"/>
      <c r="F95" s="51"/>
      <c r="G95" s="49"/>
      <c r="H95" s="62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8"/>
      <c r="P95" s="702"/>
      <c r="Q95" s="508"/>
      <c r="R95" s="40"/>
      <c r="S95" s="41"/>
      <c r="T95" s="42"/>
      <c r="U95" s="43"/>
      <c r="V95" s="44"/>
    </row>
    <row r="96" spans="1:22" ht="17.25" x14ac:dyDescent="0.3">
      <c r="A96" s="61"/>
      <c r="B96" s="61"/>
      <c r="C96" s="612"/>
      <c r="D96" s="612"/>
      <c r="E96" s="613"/>
      <c r="F96" s="51"/>
      <c r="G96" s="49"/>
      <c r="H96" s="62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8"/>
      <c r="P96" s="702"/>
      <c r="Q96" s="508"/>
      <c r="R96" s="40"/>
      <c r="S96" s="41"/>
      <c r="T96" s="42"/>
      <c r="U96" s="43"/>
      <c r="V96" s="44"/>
    </row>
    <row r="97" spans="1:22" ht="17.25" x14ac:dyDescent="0.3">
      <c r="A97" s="45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8"/>
      <c r="P97" s="702"/>
      <c r="Q97" s="508"/>
      <c r="R97" s="40"/>
      <c r="S97" s="41"/>
      <c r="T97" s="42"/>
      <c r="U97" s="43"/>
      <c r="V97" s="44"/>
    </row>
    <row r="98" spans="1:22" ht="17.25" x14ac:dyDescent="0.25">
      <c r="A98" s="102"/>
      <c r="B98" s="58"/>
      <c r="C98" s="91"/>
      <c r="D98" s="91"/>
      <c r="E98" s="93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8"/>
      <c r="P98" s="702"/>
      <c r="Q98" s="508"/>
      <c r="R98" s="40"/>
      <c r="S98" s="41"/>
      <c r="T98" s="42"/>
      <c r="U98" s="43"/>
      <c r="V98" s="44"/>
    </row>
    <row r="99" spans="1:22" ht="17.25" x14ac:dyDescent="0.25">
      <c r="A99" s="102"/>
      <c r="B99" s="58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8"/>
      <c r="P99" s="702"/>
      <c r="Q99" s="508"/>
      <c r="R99" s="40"/>
      <c r="S99" s="41"/>
      <c r="T99" s="42"/>
      <c r="U99" s="43"/>
      <c r="V99" s="44"/>
    </row>
    <row r="100" spans="1:22" ht="17.25" x14ac:dyDescent="0.25">
      <c r="A100" s="102"/>
      <c r="B100" s="58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8"/>
      <c r="P100" s="702"/>
      <c r="Q100" s="508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8"/>
      <c r="P101" s="702"/>
      <c r="Q101" s="508"/>
      <c r="R101" s="40"/>
      <c r="S101" s="41"/>
      <c r="T101" s="41"/>
      <c r="U101" s="43"/>
      <c r="V101" s="44"/>
    </row>
    <row r="102" spans="1:22" ht="17.25" x14ac:dyDescent="0.3">
      <c r="A102" s="60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8"/>
      <c r="P102" s="702"/>
      <c r="Q102" s="508"/>
      <c r="R102" s="40"/>
      <c r="S102" s="41"/>
      <c r="T102" s="41"/>
      <c r="U102" s="43"/>
      <c r="V102" s="44"/>
    </row>
    <row r="103" spans="1:22" ht="17.25" x14ac:dyDescent="0.3">
      <c r="A103" s="60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8"/>
      <c r="P103" s="702"/>
      <c r="Q103" s="508"/>
      <c r="R103" s="40"/>
      <c r="S103" s="41"/>
      <c r="T103" s="41"/>
      <c r="U103" s="43"/>
      <c r="V103" s="44"/>
    </row>
    <row r="104" spans="1:22" ht="18.75" x14ac:dyDescent="0.3">
      <c r="A104" s="61"/>
      <c r="B104" s="103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8"/>
      <c r="P104" s="702"/>
      <c r="Q104" s="508"/>
      <c r="R104" s="40"/>
      <c r="S104" s="41"/>
      <c r="T104" s="42"/>
      <c r="U104" s="43"/>
      <c r="V104" s="44"/>
    </row>
    <row r="105" spans="1:22" ht="17.25" x14ac:dyDescent="0.3">
      <c r="A105" s="61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8"/>
      <c r="P105" s="702"/>
      <c r="Q105" s="508"/>
      <c r="R105" s="40"/>
      <c r="S105" s="41"/>
      <c r="T105" s="42"/>
      <c r="U105" s="43"/>
      <c r="V105" s="44"/>
    </row>
    <row r="106" spans="1:22" ht="17.25" x14ac:dyDescent="0.3">
      <c r="A106" s="61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8"/>
      <c r="P106" s="702"/>
      <c r="Q106" s="508"/>
      <c r="R106" s="40"/>
      <c r="S106" s="41"/>
      <c r="T106" s="42"/>
      <c r="U106" s="43"/>
      <c r="V106" s="44"/>
    </row>
    <row r="107" spans="1:22" ht="17.25" x14ac:dyDescent="0.3">
      <c r="A107" s="102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8"/>
      <c r="P107" s="702"/>
      <c r="Q107" s="508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8"/>
      <c r="P108" s="702"/>
      <c r="Q108" s="508"/>
      <c r="R108" s="40"/>
      <c r="S108" s="41"/>
      <c r="T108" s="42"/>
      <c r="U108" s="43"/>
      <c r="V108" s="44"/>
    </row>
    <row r="109" spans="1:22" ht="17.25" x14ac:dyDescent="0.3">
      <c r="A109" s="61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8"/>
      <c r="P109" s="702"/>
      <c r="Q109" s="508"/>
      <c r="R109" s="40"/>
      <c r="S109" s="41"/>
      <c r="T109" s="42"/>
      <c r="U109" s="43"/>
      <c r="V109" s="44"/>
    </row>
    <row r="110" spans="1:22" ht="17.25" x14ac:dyDescent="0.3">
      <c r="A110" s="58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8"/>
      <c r="P110" s="702"/>
      <c r="Q110" s="508"/>
      <c r="R110" s="40"/>
      <c r="S110" s="41"/>
      <c r="T110" s="42"/>
      <c r="U110" s="43"/>
      <c r="V110" s="44"/>
    </row>
    <row r="111" spans="1:22" ht="17.25" x14ac:dyDescent="0.3">
      <c r="A111" s="58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8"/>
      <c r="P111" s="702"/>
      <c r="Q111" s="508"/>
      <c r="R111" s="40"/>
      <c r="S111" s="41"/>
      <c r="T111" s="42"/>
      <c r="U111" s="43"/>
      <c r="V111" s="44"/>
    </row>
    <row r="112" spans="1:22" ht="17.25" x14ac:dyDescent="0.3">
      <c r="A112" s="58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8"/>
      <c r="P112" s="702"/>
      <c r="Q112" s="508"/>
      <c r="R112" s="40"/>
      <c r="S112" s="41"/>
      <c r="T112" s="42"/>
      <c r="U112" s="43"/>
      <c r="V112" s="44"/>
    </row>
    <row r="113" spans="1:22" ht="17.25" x14ac:dyDescent="0.3">
      <c r="A113" s="61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8"/>
      <c r="P113" s="702"/>
      <c r="Q113" s="508"/>
      <c r="R113" s="40"/>
      <c r="S113" s="41"/>
      <c r="T113" s="42"/>
      <c r="U113" s="43"/>
      <c r="V113" s="44"/>
    </row>
    <row r="114" spans="1:22" ht="17.25" x14ac:dyDescent="0.3">
      <c r="A114" s="53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508"/>
      <c r="P114" s="702"/>
      <c r="Q114" s="508"/>
      <c r="R114" s="40"/>
      <c r="S114" s="41"/>
      <c r="T114" s="42"/>
      <c r="U114" s="43"/>
      <c r="V114" s="44"/>
    </row>
    <row r="115" spans="1:22" ht="17.25" x14ac:dyDescent="0.3">
      <c r="A115" s="60"/>
      <c r="B115" s="61"/>
      <c r="C115" s="96"/>
      <c r="D115" s="96"/>
      <c r="E115" s="97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508"/>
      <c r="P115" s="702"/>
      <c r="Q115" s="508"/>
      <c r="R115" s="40"/>
      <c r="S115" s="41"/>
      <c r="T115" s="42"/>
      <c r="U115" s="43"/>
      <c r="V115" s="44"/>
    </row>
    <row r="116" spans="1:22" ht="17.25" x14ac:dyDescent="0.3">
      <c r="A116" s="60"/>
      <c r="B116" s="61"/>
      <c r="C116" s="96"/>
      <c r="D116" s="96"/>
      <c r="E116" s="97"/>
      <c r="F116" s="51"/>
      <c r="G116" s="49"/>
      <c r="H116" s="5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508"/>
      <c r="P116" s="702"/>
      <c r="Q116" s="508"/>
      <c r="R116" s="40"/>
      <c r="S116" s="41"/>
      <c r="T116" s="42"/>
      <c r="U116" s="43"/>
      <c r="V116" s="44"/>
    </row>
    <row r="117" spans="1:22" ht="17.25" x14ac:dyDescent="0.3">
      <c r="A117" s="105"/>
      <c r="B117" s="61"/>
      <c r="C117" s="96"/>
      <c r="D117" s="96"/>
      <c r="E117" s="97"/>
      <c r="F117" s="51"/>
      <c r="G117" s="49"/>
      <c r="H117" s="5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508"/>
      <c r="P117" s="702"/>
      <c r="Q117" s="508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5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508"/>
      <c r="P118" s="702"/>
      <c r="Q118" s="508"/>
      <c r="R118" s="40"/>
      <c r="S118" s="41"/>
      <c r="T118" s="42"/>
      <c r="U118" s="43"/>
      <c r="V118" s="44"/>
    </row>
    <row r="119" spans="1:22" ht="17.25" x14ac:dyDescent="0.3">
      <c r="A119" s="108"/>
      <c r="B119" s="61"/>
      <c r="C119" s="96"/>
      <c r="D119" s="96"/>
      <c r="E119" s="97"/>
      <c r="F119" s="51"/>
      <c r="G119" s="49"/>
      <c r="H119" s="5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508"/>
      <c r="P119" s="702"/>
      <c r="Q119" s="508"/>
      <c r="R119" s="40"/>
      <c r="S119" s="41"/>
      <c r="T119" s="42"/>
      <c r="U119" s="43"/>
      <c r="V119" s="44"/>
    </row>
    <row r="120" spans="1:22" ht="17.25" x14ac:dyDescent="0.3">
      <c r="A120" s="108"/>
      <c r="B120" s="61"/>
      <c r="C120" s="757"/>
      <c r="D120" s="757"/>
      <c r="E120" s="109"/>
      <c r="F120" s="51"/>
      <c r="G120" s="49"/>
      <c r="H120" s="50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508"/>
      <c r="P120" s="702"/>
      <c r="Q120" s="508"/>
      <c r="R120" s="40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508"/>
      <c r="P121" s="702"/>
      <c r="Q121" s="508"/>
      <c r="R121" s="40"/>
      <c r="S121" s="41"/>
      <c r="T121" s="42"/>
      <c r="U121" s="43"/>
      <c r="V121" s="44"/>
    </row>
    <row r="122" spans="1:22" ht="17.25" x14ac:dyDescent="0.3">
      <c r="A122" s="107"/>
      <c r="B122" s="61"/>
      <c r="C122" s="757"/>
      <c r="D122" s="757"/>
      <c r="E122" s="109"/>
      <c r="F122" s="51"/>
      <c r="G122" s="49"/>
      <c r="H122" s="110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508"/>
      <c r="P122" s="702"/>
      <c r="Q122" s="508"/>
      <c r="R122" s="40"/>
      <c r="S122" s="41"/>
      <c r="T122" s="42"/>
      <c r="U122" s="43"/>
      <c r="V122" s="44"/>
    </row>
    <row r="123" spans="1:22" ht="17.25" x14ac:dyDescent="0.3">
      <c r="A123" s="107"/>
      <c r="B123" s="61"/>
      <c r="C123" s="96"/>
      <c r="D123" s="96"/>
      <c r="E123" s="97"/>
      <c r="F123" s="51"/>
      <c r="G123" s="49"/>
      <c r="H123" s="110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508"/>
      <c r="P123" s="702"/>
      <c r="Q123" s="508"/>
      <c r="R123" s="40"/>
      <c r="S123" s="41"/>
      <c r="T123" s="42"/>
      <c r="U123" s="43"/>
      <c r="V123" s="44"/>
    </row>
    <row r="124" spans="1:22" ht="17.25" x14ac:dyDescent="0.3">
      <c r="A124" s="107"/>
      <c r="B124" s="61"/>
      <c r="C124" s="91"/>
      <c r="D124" s="91"/>
      <c r="E124" s="93"/>
      <c r="F124" s="51"/>
      <c r="G124" s="49"/>
      <c r="H124" s="110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508"/>
      <c r="P124" s="690"/>
      <c r="Q124" s="508"/>
      <c r="R124" s="40"/>
      <c r="S124" s="41"/>
      <c r="T124" s="42"/>
      <c r="U124" s="43"/>
      <c r="V124" s="44"/>
    </row>
    <row r="125" spans="1:22" ht="18.75" x14ac:dyDescent="0.3">
      <c r="A125" s="61"/>
      <c r="B125" s="61"/>
      <c r="C125" s="96"/>
      <c r="D125" s="96"/>
      <c r="E125" s="97"/>
      <c r="F125" s="51"/>
      <c r="G125" s="49"/>
      <c r="H125" s="111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508"/>
      <c r="P125" s="690"/>
      <c r="Q125" s="508"/>
      <c r="R125" s="112"/>
      <c r="S125" s="41"/>
      <c r="T125" s="42"/>
      <c r="U125" s="43"/>
      <c r="V125" s="44"/>
    </row>
    <row r="126" spans="1:22" ht="18.75" x14ac:dyDescent="0.3">
      <c r="A126" s="61"/>
      <c r="B126" s="61"/>
      <c r="C126" s="96"/>
      <c r="D126" s="96"/>
      <c r="E126" s="97"/>
      <c r="F126" s="51"/>
      <c r="G126" s="49"/>
      <c r="H126" s="111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508"/>
      <c r="P126" s="690"/>
      <c r="Q126" s="508"/>
      <c r="R126" s="112"/>
      <c r="S126" s="41"/>
      <c r="T126" s="42"/>
      <c r="U126" s="43"/>
      <c r="V126" s="44"/>
    </row>
    <row r="127" spans="1:22" ht="18.75" x14ac:dyDescent="0.3">
      <c r="A127" s="61"/>
      <c r="B127" s="61"/>
      <c r="C127" s="96"/>
      <c r="D127" s="96"/>
      <c r="E127" s="97"/>
      <c r="F127" s="51"/>
      <c r="G127" s="49"/>
      <c r="H127" s="111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508"/>
      <c r="P127" s="690"/>
      <c r="Q127" s="508"/>
      <c r="R127" s="112"/>
      <c r="S127" s="41"/>
      <c r="T127" s="42"/>
      <c r="U127" s="43"/>
      <c r="V127" s="44"/>
    </row>
    <row r="128" spans="1:22" ht="18.75" x14ac:dyDescent="0.3">
      <c r="A128" s="61"/>
      <c r="B128" s="61"/>
      <c r="C128" s="96"/>
      <c r="D128" s="96"/>
      <c r="E128" s="97"/>
      <c r="F128" s="51"/>
      <c r="G128" s="49"/>
      <c r="H128" s="111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508"/>
      <c r="P128" s="690"/>
      <c r="Q128" s="508"/>
      <c r="R128" s="112"/>
      <c r="S128" s="41"/>
      <c r="T128" s="42"/>
      <c r="U128" s="43"/>
      <c r="V128" s="44"/>
    </row>
    <row r="129" spans="1:22" ht="17.25" x14ac:dyDescent="0.3">
      <c r="A129" s="45"/>
      <c r="B129" s="61"/>
      <c r="C129" s="96"/>
      <c r="D129" s="96"/>
      <c r="E129" s="97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1"/>
      <c r="B130" s="61"/>
      <c r="C130" s="96"/>
      <c r="D130" s="96"/>
      <c r="E130" s="97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60"/>
      <c r="B131" s="61"/>
      <c r="C131" s="95"/>
      <c r="D131" s="95"/>
      <c r="E131" s="114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60"/>
      <c r="B132" s="61"/>
      <c r="C132" s="95"/>
      <c r="D132" s="95"/>
      <c r="E132" s="114"/>
      <c r="F132" s="51"/>
      <c r="G132" s="49"/>
      <c r="H132" s="113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60"/>
      <c r="B133" s="61"/>
      <c r="C133" s="95"/>
      <c r="D133" s="95"/>
      <c r="E133" s="114"/>
      <c r="F133" s="51"/>
      <c r="G133" s="49"/>
      <c r="H133" s="113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64"/>
      <c r="R133" s="112"/>
      <c r="S133" s="41"/>
      <c r="T133" s="42"/>
      <c r="U133" s="43"/>
      <c r="V133" s="44"/>
    </row>
    <row r="134" spans="1:22" ht="17.25" x14ac:dyDescent="0.3">
      <c r="A134" s="60"/>
      <c r="B134" s="61"/>
      <c r="C134" s="95"/>
      <c r="D134" s="95"/>
      <c r="E134" s="114"/>
      <c r="F134" s="51"/>
      <c r="G134" s="49"/>
      <c r="H134" s="113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60"/>
      <c r="B135" s="61"/>
      <c r="C135" s="95"/>
      <c r="D135" s="95"/>
      <c r="E135" s="114"/>
      <c r="F135" s="51"/>
      <c r="G135" s="49"/>
      <c r="H135" s="113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312"/>
      <c r="Q135" s="64"/>
      <c r="R135" s="112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49"/>
      <c r="H136" s="113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312"/>
      <c r="Q136" s="64"/>
      <c r="R136" s="112"/>
      <c r="S136" s="41"/>
      <c r="T136" s="42"/>
      <c r="U136" s="43"/>
      <c r="V136" s="44"/>
    </row>
    <row r="137" spans="1:22" ht="17.25" x14ac:dyDescent="0.3">
      <c r="A137" s="115"/>
      <c r="B137" s="61"/>
      <c r="C137" s="116"/>
      <c r="D137" s="116"/>
      <c r="E137" s="117"/>
      <c r="F137" s="51"/>
      <c r="G137" s="49"/>
      <c r="H137" s="118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312"/>
      <c r="Q137" s="64"/>
      <c r="R137" s="112"/>
      <c r="S137" s="41"/>
      <c r="T137" s="42"/>
      <c r="U137" s="43"/>
      <c r="V137" s="44"/>
    </row>
    <row r="138" spans="1:22" ht="17.25" x14ac:dyDescent="0.3">
      <c r="A138" s="115"/>
      <c r="B138" s="61"/>
      <c r="C138" s="116"/>
      <c r="D138" s="116"/>
      <c r="E138" s="117"/>
      <c r="F138" s="51"/>
      <c r="G138" s="49"/>
      <c r="H138" s="118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312"/>
      <c r="Q138" s="104"/>
      <c r="R138" s="112"/>
      <c r="S138" s="41"/>
      <c r="T138" s="42"/>
      <c r="U138" s="43"/>
      <c r="V138" s="44"/>
    </row>
    <row r="139" spans="1:22" ht="17.25" x14ac:dyDescent="0.3">
      <c r="A139" s="115"/>
      <c r="B139" s="61"/>
      <c r="C139" s="116"/>
      <c r="D139" s="116"/>
      <c r="E139" s="117"/>
      <c r="F139" s="51"/>
      <c r="G139" s="49"/>
      <c r="H139" s="118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156"/>
      <c r="P139" s="312"/>
      <c r="Q139" s="64"/>
      <c r="R139" s="112"/>
      <c r="S139" s="41"/>
      <c r="T139" s="42"/>
      <c r="U139" s="43"/>
      <c r="V139" s="44"/>
    </row>
    <row r="140" spans="1:22" ht="17.25" x14ac:dyDescent="0.3">
      <c r="A140" s="107"/>
      <c r="B140" s="61"/>
      <c r="C140" s="96"/>
      <c r="D140" s="96"/>
      <c r="E140" s="97"/>
      <c r="F140" s="51"/>
      <c r="G140" s="49"/>
      <c r="H140" s="110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156"/>
      <c r="P140" s="59"/>
      <c r="Q140" s="64"/>
      <c r="R140" s="112"/>
      <c r="S140" s="41"/>
      <c r="T140" s="42"/>
      <c r="U140" s="43"/>
      <c r="V140" s="44"/>
    </row>
    <row r="141" spans="1:22" ht="18.75" x14ac:dyDescent="0.3">
      <c r="A141" s="107"/>
      <c r="B141" s="61"/>
      <c r="C141" s="96"/>
      <c r="D141" s="96"/>
      <c r="E141" s="97"/>
      <c r="F141" s="51"/>
      <c r="G141" s="49"/>
      <c r="H141" s="119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156"/>
      <c r="P141" s="59"/>
      <c r="Q141" s="64"/>
      <c r="R141" s="112"/>
      <c r="S141" s="41"/>
      <c r="T141" s="42"/>
      <c r="U141" s="43"/>
      <c r="V141" s="44"/>
    </row>
    <row r="142" spans="1:22" ht="17.25" x14ac:dyDescent="0.3">
      <c r="A142" s="107"/>
      <c r="B142" s="61"/>
      <c r="C142" s="96"/>
      <c r="D142" s="96"/>
      <c r="E142" s="97"/>
      <c r="F142" s="51"/>
      <c r="G142" s="49"/>
      <c r="H142" s="120"/>
      <c r="I142" s="51"/>
      <c r="J142" s="35">
        <f t="shared" si="0"/>
        <v>0</v>
      </c>
      <c r="K142" s="56"/>
      <c r="L142" s="52"/>
      <c r="M142" s="52"/>
      <c r="N142" s="57">
        <f t="shared" si="1"/>
        <v>0</v>
      </c>
      <c r="O142" s="156"/>
      <c r="P142" s="59"/>
      <c r="Q142" s="64"/>
      <c r="R142" s="112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49"/>
      <c r="H143" s="110"/>
      <c r="I143" s="51"/>
      <c r="J143" s="35">
        <f t="shared" si="0"/>
        <v>0</v>
      </c>
      <c r="K143" s="56"/>
      <c r="L143" s="52"/>
      <c r="M143" s="52"/>
      <c r="N143" s="57">
        <f t="shared" si="1"/>
        <v>0</v>
      </c>
      <c r="O143" s="156"/>
      <c r="P143" s="59"/>
      <c r="Q143" s="64"/>
      <c r="R143" s="112"/>
      <c r="S143" s="41"/>
      <c r="T143" s="42"/>
      <c r="U143" s="43"/>
      <c r="V143" s="44"/>
    </row>
    <row r="144" spans="1:22" ht="17.25" x14ac:dyDescent="0.3">
      <c r="A144" s="121"/>
      <c r="B144" s="61"/>
      <c r="C144" s="96"/>
      <c r="D144" s="96"/>
      <c r="E144" s="97"/>
      <c r="F144" s="51"/>
      <c r="G144" s="49"/>
      <c r="H144" s="122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66"/>
      <c r="B145" s="61"/>
      <c r="C145" s="96"/>
      <c r="D145" s="96"/>
      <c r="E145" s="97"/>
      <c r="F145" s="51"/>
      <c r="G145" s="125"/>
      <c r="H145" s="126"/>
      <c r="I145" s="51"/>
      <c r="J145" s="35">
        <f t="shared" si="0"/>
        <v>0</v>
      </c>
      <c r="K145" s="56"/>
      <c r="L145" s="52"/>
      <c r="M145" s="52"/>
      <c r="N145" s="57">
        <f t="shared" si="1"/>
        <v>0</v>
      </c>
      <c r="O145" s="299"/>
      <c r="P145" s="127"/>
      <c r="Q145" s="64"/>
      <c r="R145" s="112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22"/>
      <c r="I146" s="51"/>
      <c r="J146" s="35">
        <f t="shared" si="0"/>
        <v>0</v>
      </c>
      <c r="K146" s="56"/>
      <c r="L146" s="52"/>
      <c r="M146" s="52"/>
      <c r="N146" s="57">
        <f t="shared" si="1"/>
        <v>0</v>
      </c>
      <c r="O146" s="299"/>
      <c r="P146" s="127"/>
      <c r="Q146" s="64"/>
      <c r="R146" s="112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26"/>
      <c r="I147" s="51"/>
      <c r="J147" s="35">
        <f t="shared" si="0"/>
        <v>0</v>
      </c>
      <c r="K147" s="128"/>
      <c r="L147" s="52"/>
      <c r="M147" s="52" t="s">
        <v>18</v>
      </c>
      <c r="N147" s="57">
        <f t="shared" si="1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7"/>
      <c r="B148" s="61"/>
      <c r="C148" s="96"/>
      <c r="D148" s="96"/>
      <c r="E148" s="97"/>
      <c r="F148" s="51"/>
      <c r="G148" s="127"/>
      <c r="H148" s="126"/>
      <c r="I148" s="51"/>
      <c r="J148" s="35">
        <f t="shared" si="0"/>
        <v>0</v>
      </c>
      <c r="K148" s="128"/>
      <c r="L148" s="52"/>
      <c r="M148" s="52"/>
      <c r="N148" s="57">
        <f t="shared" si="1"/>
        <v>0</v>
      </c>
      <c r="O148" s="299"/>
      <c r="P148" s="127"/>
      <c r="Q148" s="64"/>
      <c r="R148" s="112"/>
      <c r="S148" s="41"/>
      <c r="T148" s="42"/>
      <c r="U148" s="43"/>
      <c r="V148" s="44"/>
    </row>
    <row r="149" spans="1:22" ht="17.25" x14ac:dyDescent="0.3">
      <c r="A149" s="115"/>
      <c r="B149" s="61"/>
      <c r="C149" s="129"/>
      <c r="D149" s="129"/>
      <c r="E149" s="130"/>
      <c r="F149" s="51"/>
      <c r="G149" s="127"/>
      <c r="H149" s="131"/>
      <c r="I149" s="51"/>
      <c r="J149" s="35">
        <f t="shared" si="0"/>
        <v>0</v>
      </c>
      <c r="K149" s="56"/>
      <c r="L149" s="52"/>
      <c r="M149" s="52"/>
      <c r="N149" s="57">
        <f t="shared" si="1"/>
        <v>0</v>
      </c>
      <c r="O149" s="300"/>
      <c r="P149" s="315"/>
      <c r="Q149" s="39"/>
      <c r="R149" s="40"/>
      <c r="S149" s="41"/>
      <c r="T149" s="42"/>
      <c r="U149" s="43"/>
      <c r="V149" s="44"/>
    </row>
    <row r="150" spans="1:22" ht="17.25" x14ac:dyDescent="0.3">
      <c r="A150" s="132"/>
      <c r="B150" s="61"/>
      <c r="C150" s="96"/>
      <c r="D150" s="96"/>
      <c r="E150" s="97"/>
      <c r="F150" s="51"/>
      <c r="G150" s="127"/>
      <c r="H150" s="110"/>
      <c r="I150" s="51"/>
      <c r="J150" s="35">
        <f t="shared" ref="J150:J213" si="7">I150-F150</f>
        <v>0</v>
      </c>
      <c r="K150" s="128"/>
      <c r="L150" s="133"/>
      <c r="M150" s="133"/>
      <c r="N150" s="57">
        <f t="shared" si="1"/>
        <v>0</v>
      </c>
      <c r="O150" s="300"/>
      <c r="P150" s="315"/>
      <c r="Q150" s="123"/>
      <c r="R150" s="124"/>
      <c r="S150" s="41"/>
      <c r="T150" s="42"/>
      <c r="U150" s="43"/>
      <c r="V150" s="44"/>
    </row>
    <row r="151" spans="1:22" ht="17.25" x14ac:dyDescent="0.3">
      <c r="A151" s="107"/>
      <c r="B151" s="61"/>
      <c r="C151" s="96"/>
      <c r="D151" s="96"/>
      <c r="E151" s="97"/>
      <c r="F151" s="51"/>
      <c r="G151" s="127"/>
      <c r="H151" s="110"/>
      <c r="I151" s="51"/>
      <c r="J151" s="35">
        <f t="shared" si="7"/>
        <v>0</v>
      </c>
      <c r="K151" s="128"/>
      <c r="L151" s="133"/>
      <c r="M151" s="133"/>
      <c r="N151" s="57">
        <f t="shared" si="1"/>
        <v>0</v>
      </c>
      <c r="O151" s="156"/>
      <c r="P151" s="312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34"/>
      <c r="I152" s="51"/>
      <c r="J152" s="35">
        <f t="shared" si="7"/>
        <v>0</v>
      </c>
      <c r="K152" s="135"/>
      <c r="L152" s="133"/>
      <c r="M152" s="133"/>
      <c r="N152" s="136">
        <f t="shared" si="1"/>
        <v>0</v>
      </c>
      <c r="O152" s="299"/>
      <c r="P152" s="127"/>
      <c r="Q152" s="123"/>
      <c r="R152" s="124"/>
      <c r="S152" s="41"/>
      <c r="T152" s="42"/>
      <c r="U152" s="43"/>
      <c r="V152" s="44"/>
    </row>
    <row r="153" spans="1:22" ht="18.75" x14ac:dyDescent="0.3">
      <c r="A153" s="108"/>
      <c r="B153" s="61"/>
      <c r="C153" s="96"/>
      <c r="D153" s="96"/>
      <c r="E153" s="97"/>
      <c r="F153" s="51"/>
      <c r="G153" s="127"/>
      <c r="H153" s="110"/>
      <c r="I153" s="51"/>
      <c r="J153" s="35">
        <f t="shared" si="7"/>
        <v>0</v>
      </c>
      <c r="K153" s="137"/>
      <c r="L153" s="138"/>
      <c r="M153" s="138"/>
      <c r="N153" s="136">
        <f t="shared" si="1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39"/>
      <c r="B154" s="61"/>
      <c r="C154" s="96"/>
      <c r="D154" s="96"/>
      <c r="E154" s="97"/>
      <c r="F154" s="140"/>
      <c r="G154" s="127"/>
      <c r="H154" s="120"/>
      <c r="I154" s="51"/>
      <c r="J154" s="35">
        <f t="shared" si="7"/>
        <v>0</v>
      </c>
      <c r="K154" s="137"/>
      <c r="L154" s="141"/>
      <c r="M154" s="141"/>
      <c r="N154" s="136">
        <f>K154*I154</f>
        <v>0</v>
      </c>
      <c r="O154" s="299"/>
      <c r="P154" s="127"/>
      <c r="Q154" s="123"/>
      <c r="R154" s="124"/>
      <c r="S154" s="41"/>
      <c r="T154" s="42"/>
      <c r="U154" s="43"/>
      <c r="V154" s="44"/>
    </row>
    <row r="155" spans="1:22" ht="17.25" x14ac:dyDescent="0.3">
      <c r="A155" s="121"/>
      <c r="B155" s="61"/>
      <c r="C155" s="96"/>
      <c r="D155" s="96"/>
      <c r="E155" s="97"/>
      <c r="F155" s="51"/>
      <c r="G155" s="127"/>
      <c r="H155" s="110"/>
      <c r="I155" s="51"/>
      <c r="J155" s="35">
        <f t="shared" si="7"/>
        <v>0</v>
      </c>
      <c r="K155" s="137"/>
      <c r="L155" s="133"/>
      <c r="M155" s="133"/>
      <c r="N155" s="136">
        <f t="shared" ref="N155:N239" si="8">K155*I155</f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8.75" x14ac:dyDescent="0.3">
      <c r="A156" s="108"/>
      <c r="B156" s="61"/>
      <c r="C156" s="96"/>
      <c r="D156" s="96"/>
      <c r="E156" s="97"/>
      <c r="F156" s="51"/>
      <c r="G156" s="127"/>
      <c r="H156" s="142"/>
      <c r="I156" s="51"/>
      <c r="J156" s="35">
        <f t="shared" si="7"/>
        <v>0</v>
      </c>
      <c r="K156" s="56"/>
      <c r="L156" s="133"/>
      <c r="M156" s="133"/>
      <c r="N156" s="57">
        <f t="shared" si="8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22"/>
      <c r="I157" s="51"/>
      <c r="J157" s="35">
        <f t="shared" si="7"/>
        <v>0</v>
      </c>
      <c r="K157" s="137"/>
      <c r="L157" s="133"/>
      <c r="M157" s="133"/>
      <c r="N157" s="136">
        <f t="shared" si="8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96"/>
      <c r="D158" s="96"/>
      <c r="E158" s="97"/>
      <c r="F158" s="51"/>
      <c r="G158" s="127"/>
      <c r="H158" s="143"/>
      <c r="I158" s="51"/>
      <c r="J158" s="35">
        <f t="shared" si="7"/>
        <v>0</v>
      </c>
      <c r="K158" s="137"/>
      <c r="L158" s="133"/>
      <c r="M158" s="133"/>
      <c r="N158" s="136">
        <f t="shared" si="8"/>
        <v>0</v>
      </c>
      <c r="O158" s="298"/>
      <c r="P158" s="314"/>
      <c r="Q158" s="123"/>
      <c r="R158" s="124"/>
      <c r="S158" s="41"/>
      <c r="T158" s="42"/>
      <c r="U158" s="43"/>
      <c r="V158" s="44"/>
    </row>
    <row r="159" spans="1:22" ht="17.25" x14ac:dyDescent="0.3">
      <c r="A159" s="108"/>
      <c r="B159" s="61"/>
      <c r="C159" s="96"/>
      <c r="D159" s="96"/>
      <c r="E159" s="97"/>
      <c r="F159" s="51"/>
      <c r="G159" s="127"/>
      <c r="H159" s="144"/>
      <c r="I159" s="51"/>
      <c r="J159" s="35">
        <f t="shared" si="7"/>
        <v>0</v>
      </c>
      <c r="K159" s="137"/>
      <c r="L159" s="145"/>
      <c r="M159" s="145"/>
      <c r="N159" s="136">
        <f t="shared" si="8"/>
        <v>0</v>
      </c>
      <c r="O159" s="298"/>
      <c r="P159" s="314"/>
      <c r="Q159" s="123"/>
      <c r="R159" s="124"/>
      <c r="S159" s="41"/>
      <c r="T159" s="42"/>
      <c r="U159" s="43"/>
      <c r="V159" s="44"/>
    </row>
    <row r="160" spans="1:22" ht="17.25" x14ac:dyDescent="0.3">
      <c r="A160" s="108"/>
      <c r="B160" s="61"/>
      <c r="C160" s="96"/>
      <c r="D160" s="96"/>
      <c r="E160" s="97"/>
      <c r="F160" s="51"/>
      <c r="G160" s="127"/>
      <c r="H160" s="143"/>
      <c r="I160" s="51"/>
      <c r="J160" s="35">
        <f t="shared" si="7"/>
        <v>0</v>
      </c>
      <c r="K160" s="137"/>
      <c r="L160" s="145"/>
      <c r="M160" s="145"/>
      <c r="N160" s="136">
        <f t="shared" si="8"/>
        <v>0</v>
      </c>
      <c r="O160" s="298"/>
      <c r="P160" s="314"/>
      <c r="Q160" s="123"/>
      <c r="R160" s="124"/>
      <c r="S160" s="41"/>
      <c r="T160" s="42"/>
      <c r="U160" s="43"/>
      <c r="V160" s="44"/>
    </row>
    <row r="161" spans="1:22" ht="17.25" x14ac:dyDescent="0.3">
      <c r="A161" s="108"/>
      <c r="B161" s="61"/>
      <c r="C161" s="96"/>
      <c r="D161" s="96"/>
      <c r="E161" s="97"/>
      <c r="F161" s="51"/>
      <c r="G161" s="127"/>
      <c r="H161" s="143"/>
      <c r="I161" s="51"/>
      <c r="J161" s="35">
        <f t="shared" si="7"/>
        <v>0</v>
      </c>
      <c r="K161" s="137"/>
      <c r="L161" s="145"/>
      <c r="M161" s="145"/>
      <c r="N161" s="136">
        <f t="shared" si="8"/>
        <v>0</v>
      </c>
      <c r="O161" s="298"/>
      <c r="P161" s="314"/>
      <c r="Q161" s="123"/>
      <c r="R161" s="124"/>
      <c r="S161" s="41"/>
      <c r="T161" s="42"/>
      <c r="U161" s="43"/>
      <c r="V161" s="44"/>
    </row>
    <row r="162" spans="1:22" ht="17.25" x14ac:dyDescent="0.3">
      <c r="A162" s="108"/>
      <c r="B162" s="61"/>
      <c r="C162" s="96"/>
      <c r="D162" s="96"/>
      <c r="E162" s="97"/>
      <c r="F162" s="51"/>
      <c r="G162" s="127"/>
      <c r="H162" s="143"/>
      <c r="I162" s="51"/>
      <c r="J162" s="35">
        <f t="shared" si="7"/>
        <v>0</v>
      </c>
      <c r="K162" s="56"/>
      <c r="L162" s="52"/>
      <c r="M162" s="52"/>
      <c r="N162" s="57">
        <f t="shared" si="8"/>
        <v>0</v>
      </c>
      <c r="O162" s="298"/>
      <c r="P162" s="314"/>
      <c r="Q162" s="123"/>
      <c r="R162" s="124"/>
      <c r="S162" s="41"/>
      <c r="T162" s="42"/>
      <c r="U162" s="43"/>
      <c r="V162" s="44"/>
    </row>
    <row r="163" spans="1:22" ht="17.25" x14ac:dyDescent="0.3">
      <c r="A163" s="108"/>
      <c r="B163" s="61"/>
      <c r="C163" s="146"/>
      <c r="D163" s="146"/>
      <c r="E163" s="147"/>
      <c r="F163" s="51"/>
      <c r="G163" s="127"/>
      <c r="H163" s="143"/>
      <c r="I163" s="51"/>
      <c r="J163" s="35">
        <f t="shared" si="7"/>
        <v>0</v>
      </c>
      <c r="K163" s="56"/>
      <c r="L163" s="52"/>
      <c r="M163" s="52"/>
      <c r="N163" s="57">
        <f t="shared" si="8"/>
        <v>0</v>
      </c>
      <c r="O163" s="299"/>
      <c r="P163" s="316"/>
      <c r="Q163" s="39"/>
      <c r="R163" s="40"/>
      <c r="S163" s="41"/>
      <c r="T163" s="42"/>
      <c r="U163" s="43"/>
      <c r="V163" s="44"/>
    </row>
    <row r="164" spans="1:22" ht="17.25" x14ac:dyDescent="0.3">
      <c r="A164" s="108"/>
      <c r="B164" s="61"/>
      <c r="C164" s="146"/>
      <c r="D164" s="146"/>
      <c r="E164" s="147"/>
      <c r="F164" s="51"/>
      <c r="G164" s="127"/>
      <c r="H164" s="143"/>
      <c r="I164" s="51"/>
      <c r="J164" s="35">
        <f t="shared" si="7"/>
        <v>0</v>
      </c>
      <c r="K164" s="56"/>
      <c r="L164" s="52"/>
      <c r="M164" s="52"/>
      <c r="N164" s="57">
        <f t="shared" si="8"/>
        <v>0</v>
      </c>
      <c r="O164" s="299"/>
      <c r="P164" s="316"/>
      <c r="Q164" s="39"/>
      <c r="R164" s="40"/>
      <c r="S164" s="41"/>
      <c r="T164" s="42"/>
      <c r="U164" s="43"/>
      <c r="V164" s="44"/>
    </row>
    <row r="165" spans="1:22" ht="17.25" x14ac:dyDescent="0.3">
      <c r="A165" s="60"/>
      <c r="B165" s="61"/>
      <c r="C165" s="129"/>
      <c r="D165" s="129"/>
      <c r="E165" s="130"/>
      <c r="F165" s="51"/>
      <c r="G165" s="127"/>
      <c r="H165" s="131"/>
      <c r="I165" s="51"/>
      <c r="J165" s="35">
        <f t="shared" si="7"/>
        <v>0</v>
      </c>
      <c r="K165" s="56"/>
      <c r="L165" s="52"/>
      <c r="M165" s="52"/>
      <c r="N165" s="57">
        <f t="shared" si="8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08"/>
      <c r="B166" s="61"/>
      <c r="C166" s="148"/>
      <c r="D166" s="148"/>
      <c r="E166" s="130"/>
      <c r="F166" s="51"/>
      <c r="G166" s="127"/>
      <c r="H166" s="50"/>
      <c r="I166" s="51"/>
      <c r="J166" s="35">
        <f t="shared" si="7"/>
        <v>0</v>
      </c>
      <c r="K166" s="56"/>
      <c r="L166" s="52"/>
      <c r="M166" s="52"/>
      <c r="N166" s="57">
        <f t="shared" si="8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29"/>
      <c r="D167" s="129"/>
      <c r="E167" s="130"/>
      <c r="F167" s="51"/>
      <c r="G167" s="127"/>
      <c r="H167" s="131"/>
      <c r="I167" s="51"/>
      <c r="J167" s="35">
        <f t="shared" si="7"/>
        <v>0</v>
      </c>
      <c r="K167" s="56"/>
      <c r="L167" s="52"/>
      <c r="M167" s="52"/>
      <c r="N167" s="57">
        <f t="shared" si="8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8.75" x14ac:dyDescent="0.3">
      <c r="A168" s="149"/>
      <c r="B168" s="150"/>
      <c r="C168" s="95"/>
      <c r="D168" s="95"/>
      <c r="E168" s="114"/>
      <c r="F168" s="51"/>
      <c r="G168" s="127"/>
      <c r="H168" s="131"/>
      <c r="I168" s="51"/>
      <c r="J168" s="35">
        <f t="shared" si="7"/>
        <v>0</v>
      </c>
      <c r="K168" s="56"/>
      <c r="L168" s="52"/>
      <c r="M168" s="52"/>
      <c r="N168" s="57">
        <f t="shared" si="8"/>
        <v>0</v>
      </c>
      <c r="O168" s="300"/>
      <c r="P168" s="315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51"/>
      <c r="D169" s="151"/>
      <c r="E169" s="152"/>
      <c r="F169" s="51"/>
      <c r="G169" s="127"/>
      <c r="H169" s="131"/>
      <c r="I169" s="51"/>
      <c r="J169" s="35">
        <f t="shared" si="7"/>
        <v>0</v>
      </c>
      <c r="K169" s="56"/>
      <c r="L169" s="52"/>
      <c r="M169" s="52"/>
      <c r="N169" s="57">
        <f t="shared" si="8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51"/>
      <c r="D170" s="151"/>
      <c r="E170" s="152"/>
      <c r="F170" s="51"/>
      <c r="G170" s="127"/>
      <c r="H170" s="131"/>
      <c r="I170" s="51"/>
      <c r="J170" s="35">
        <f t="shared" si="7"/>
        <v>0</v>
      </c>
      <c r="K170" s="56"/>
      <c r="L170" s="52"/>
      <c r="M170" s="52"/>
      <c r="N170" s="57">
        <f t="shared" si="8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53"/>
      <c r="B171" s="61"/>
      <c r="C171" s="154"/>
      <c r="D171" s="154"/>
      <c r="E171" s="155"/>
      <c r="F171" s="51"/>
      <c r="G171" s="127"/>
      <c r="H171" s="131"/>
      <c r="I171" s="51"/>
      <c r="J171" s="35">
        <f t="shared" si="7"/>
        <v>0</v>
      </c>
      <c r="K171" s="56"/>
      <c r="L171" s="52"/>
      <c r="M171" s="52"/>
      <c r="N171" s="57">
        <f t="shared" si="8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7"/>
      <c r="D172" s="157"/>
      <c r="E172" s="158"/>
      <c r="F172" s="51"/>
      <c r="G172" s="63"/>
      <c r="H172" s="131"/>
      <c r="I172" s="51"/>
      <c r="J172" s="35">
        <f t="shared" si="7"/>
        <v>0</v>
      </c>
      <c r="K172" s="56"/>
      <c r="L172" s="52"/>
      <c r="M172" s="52"/>
      <c r="N172" s="57">
        <f t="shared" si="8"/>
        <v>0</v>
      </c>
      <c r="O172" s="301"/>
      <c r="P172" s="317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57"/>
      <c r="D173" s="157"/>
      <c r="E173" s="158"/>
      <c r="F173" s="51"/>
      <c r="G173" s="49"/>
      <c r="H173" s="131"/>
      <c r="I173" s="51"/>
      <c r="J173" s="35">
        <f t="shared" si="7"/>
        <v>0</v>
      </c>
      <c r="K173" s="56"/>
      <c r="L173" s="52"/>
      <c r="M173" s="52"/>
      <c r="N173" s="57">
        <f t="shared" si="8"/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x14ac:dyDescent="0.25">
      <c r="A174" s="115"/>
      <c r="B174" s="107"/>
      <c r="C174" s="159"/>
      <c r="D174" s="159"/>
      <c r="E174" s="160"/>
      <c r="F174" s="161"/>
      <c r="G174" s="127"/>
      <c r="H174" s="162"/>
      <c r="I174" s="161"/>
      <c r="J174" s="35">
        <f t="shared" si="7"/>
        <v>0</v>
      </c>
      <c r="N174" s="57">
        <f t="shared" si="8"/>
        <v>0</v>
      </c>
      <c r="O174" s="302"/>
      <c r="P174" s="316"/>
      <c r="Q174" s="163"/>
      <c r="R174" s="164"/>
      <c r="S174" s="165"/>
      <c r="T174" s="166"/>
      <c r="U174" s="167"/>
      <c r="V174" s="168"/>
    </row>
    <row r="175" spans="1:22" ht="17.25" x14ac:dyDescent="0.3">
      <c r="A175" s="115"/>
      <c r="B175" s="61"/>
      <c r="C175" s="154"/>
      <c r="D175" s="154"/>
      <c r="E175" s="155"/>
      <c r="F175" s="161"/>
      <c r="G175" s="127"/>
      <c r="H175" s="162"/>
      <c r="I175" s="161"/>
      <c r="J175" s="35">
        <f t="shared" si="7"/>
        <v>0</v>
      </c>
      <c r="N175" s="57">
        <f t="shared" si="8"/>
        <v>0</v>
      </c>
      <c r="O175" s="302"/>
      <c r="P175" s="316"/>
      <c r="Q175" s="163"/>
      <c r="R175" s="164"/>
      <c r="S175" s="165"/>
      <c r="T175" s="166"/>
      <c r="U175" s="167"/>
      <c r="V175" s="168"/>
    </row>
    <row r="176" spans="1:22" ht="17.25" x14ac:dyDescent="0.3">
      <c r="A176" s="115"/>
      <c r="B176" s="61"/>
      <c r="C176" s="154"/>
      <c r="D176" s="154"/>
      <c r="E176" s="155"/>
      <c r="F176" s="51"/>
      <c r="G176" s="127"/>
      <c r="H176" s="131"/>
      <c r="I176" s="51"/>
      <c r="J176" s="35">
        <f t="shared" si="7"/>
        <v>0</v>
      </c>
      <c r="K176" s="56"/>
      <c r="L176" s="52"/>
      <c r="M176" s="52"/>
      <c r="N176" s="57">
        <f t="shared" si="8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54"/>
      <c r="D177" s="154"/>
      <c r="E177" s="155"/>
      <c r="F177" s="51"/>
      <c r="G177" s="127"/>
      <c r="H177" s="131"/>
      <c r="I177" s="51"/>
      <c r="J177" s="35">
        <f t="shared" si="7"/>
        <v>0</v>
      </c>
      <c r="K177" s="56"/>
      <c r="L177" s="52"/>
      <c r="M177" s="52"/>
      <c r="N177" s="57">
        <f t="shared" si="8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69"/>
      <c r="D178" s="169"/>
      <c r="E178" s="114"/>
      <c r="F178" s="51"/>
      <c r="G178" s="63"/>
      <c r="H178" s="131"/>
      <c r="I178" s="51"/>
      <c r="J178" s="35">
        <f t="shared" si="7"/>
        <v>0</v>
      </c>
      <c r="K178" s="56"/>
      <c r="L178" s="52"/>
      <c r="M178" s="52"/>
      <c r="N178" s="57">
        <f t="shared" si="8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69"/>
      <c r="D179" s="169"/>
      <c r="E179" s="114"/>
      <c r="F179" s="51"/>
      <c r="G179" s="63"/>
      <c r="H179" s="131"/>
      <c r="I179" s="51"/>
      <c r="J179" s="35">
        <f t="shared" si="7"/>
        <v>0</v>
      </c>
      <c r="K179" s="56"/>
      <c r="L179" s="52"/>
      <c r="M179" s="52"/>
      <c r="N179" s="57">
        <f t="shared" si="8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69"/>
      <c r="D180" s="169"/>
      <c r="E180" s="114"/>
      <c r="F180" s="51"/>
      <c r="G180" s="63"/>
      <c r="H180" s="131"/>
      <c r="I180" s="51"/>
      <c r="J180" s="35">
        <f t="shared" si="7"/>
        <v>0</v>
      </c>
      <c r="K180" s="56"/>
      <c r="L180" s="52"/>
      <c r="M180" s="52"/>
      <c r="N180" s="57">
        <f t="shared" si="8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0"/>
      <c r="D181" s="170"/>
      <c r="E181" s="109"/>
      <c r="F181" s="51"/>
      <c r="G181" s="63"/>
      <c r="H181" s="131"/>
      <c r="I181" s="51"/>
      <c r="J181" s="35">
        <f t="shared" si="7"/>
        <v>0</v>
      </c>
      <c r="K181" s="56"/>
      <c r="L181" s="52"/>
      <c r="M181" s="52"/>
      <c r="N181" s="57">
        <f t="shared" si="8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3">
      <c r="A182" s="115"/>
      <c r="B182" s="61"/>
      <c r="C182" s="169"/>
      <c r="D182" s="169"/>
      <c r="E182" s="114"/>
      <c r="F182" s="51"/>
      <c r="G182" s="63"/>
      <c r="H182" s="131"/>
      <c r="I182" s="51"/>
      <c r="J182" s="35">
        <f t="shared" si="7"/>
        <v>0</v>
      </c>
      <c r="K182" s="56"/>
      <c r="L182" s="52"/>
      <c r="M182" s="52"/>
      <c r="N182" s="57">
        <f t="shared" si="8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15"/>
      <c r="B183" s="61"/>
      <c r="C183" s="148"/>
      <c r="D183" s="148"/>
      <c r="E183" s="130"/>
      <c r="F183" s="51"/>
      <c r="G183" s="127"/>
      <c r="H183" s="131"/>
      <c r="I183" s="51"/>
      <c r="J183" s="35">
        <f t="shared" si="7"/>
        <v>0</v>
      </c>
      <c r="K183" s="56"/>
      <c r="L183" s="52"/>
      <c r="M183" s="52"/>
      <c r="N183" s="57">
        <f t="shared" si="8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3">
      <c r="A184" s="115"/>
      <c r="B184" s="61"/>
      <c r="C184" s="148"/>
      <c r="D184" s="148"/>
      <c r="E184" s="130"/>
      <c r="F184" s="51"/>
      <c r="G184" s="127"/>
      <c r="H184" s="131"/>
      <c r="I184" s="51"/>
      <c r="J184" s="35">
        <f t="shared" si="7"/>
        <v>0</v>
      </c>
      <c r="K184" s="56"/>
      <c r="L184" s="52"/>
      <c r="M184" s="52"/>
      <c r="N184" s="57">
        <f t="shared" si="8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3">
      <c r="A185" s="115"/>
      <c r="B185" s="61"/>
      <c r="C185" s="148"/>
      <c r="D185" s="148"/>
      <c r="E185" s="130"/>
      <c r="F185" s="51"/>
      <c r="G185" s="127"/>
      <c r="H185" s="131"/>
      <c r="I185" s="51"/>
      <c r="J185" s="35">
        <f t="shared" si="7"/>
        <v>0</v>
      </c>
      <c r="K185" s="56"/>
      <c r="L185" s="52"/>
      <c r="M185" s="52"/>
      <c r="N185" s="57">
        <f t="shared" si="8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3">
      <c r="A186" s="115"/>
      <c r="B186" s="61"/>
      <c r="C186" s="148"/>
      <c r="D186" s="148"/>
      <c r="E186" s="130"/>
      <c r="F186" s="51"/>
      <c r="G186" s="127"/>
      <c r="H186" s="131"/>
      <c r="I186" s="51"/>
      <c r="J186" s="35">
        <f t="shared" si="7"/>
        <v>0</v>
      </c>
      <c r="K186" s="56"/>
      <c r="L186" s="52"/>
      <c r="M186" s="52"/>
      <c r="N186" s="57">
        <f t="shared" si="8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53"/>
      <c r="B187" s="107"/>
      <c r="C187" s="154"/>
      <c r="D187" s="154"/>
      <c r="E187" s="155"/>
      <c r="F187" s="51"/>
      <c r="G187" s="127"/>
      <c r="H187" s="131"/>
      <c r="I187" s="51"/>
      <c r="J187" s="35">
        <f t="shared" si="7"/>
        <v>0</v>
      </c>
      <c r="K187" s="56"/>
      <c r="L187" s="52"/>
      <c r="M187" s="52"/>
      <c r="N187" s="57">
        <f t="shared" si="8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3">
      <c r="A188" s="171"/>
      <c r="B188" s="61"/>
      <c r="C188" s="157"/>
      <c r="D188" s="157"/>
      <c r="E188" s="158"/>
      <c r="F188" s="51"/>
      <c r="G188" s="49"/>
      <c r="H188" s="131"/>
      <c r="I188" s="51"/>
      <c r="J188" s="35">
        <f t="shared" si="7"/>
        <v>0</v>
      </c>
      <c r="K188" s="56"/>
      <c r="L188" s="52"/>
      <c r="M188" s="52"/>
      <c r="N188" s="57">
        <f>K188*I188</f>
        <v>0</v>
      </c>
      <c r="O188" s="301"/>
      <c r="P188" s="317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51"/>
      <c r="G189" s="127"/>
      <c r="H189" s="131"/>
      <c r="I189" s="51"/>
      <c r="J189" s="35">
        <f t="shared" si="7"/>
        <v>0</v>
      </c>
      <c r="K189" s="56"/>
      <c r="L189" s="52"/>
      <c r="M189" s="52"/>
      <c r="N189" s="57">
        <f t="shared" si="8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51"/>
      <c r="G190" s="127"/>
      <c r="H190" s="131"/>
      <c r="I190" s="51"/>
      <c r="J190" s="35">
        <f t="shared" si="7"/>
        <v>0</v>
      </c>
      <c r="K190" s="56"/>
      <c r="L190" s="52"/>
      <c r="M190" s="52"/>
      <c r="N190" s="57">
        <f t="shared" si="8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51"/>
      <c r="G191" s="127"/>
      <c r="H191" s="174"/>
      <c r="I191" s="51"/>
      <c r="J191" s="35">
        <f t="shared" si="7"/>
        <v>0</v>
      </c>
      <c r="K191" s="56"/>
      <c r="L191" s="52"/>
      <c r="M191" s="52"/>
      <c r="N191" s="57">
        <f t="shared" si="8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74"/>
      <c r="I192" s="51"/>
      <c r="J192" s="35">
        <f t="shared" si="7"/>
        <v>0</v>
      </c>
      <c r="K192" s="56"/>
      <c r="L192" s="52"/>
      <c r="M192" s="52"/>
      <c r="N192" s="57">
        <f t="shared" si="8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7"/>
        <v>0</v>
      </c>
      <c r="K193" s="56"/>
      <c r="L193" s="52"/>
      <c r="M193" s="52"/>
      <c r="N193" s="57">
        <f t="shared" si="8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175"/>
      <c r="G194" s="63"/>
      <c r="H194" s="131"/>
      <c r="I194" s="51"/>
      <c r="J194" s="35">
        <f t="shared" si="7"/>
        <v>0</v>
      </c>
      <c r="K194" s="56"/>
      <c r="L194" s="52"/>
      <c r="M194" s="52"/>
      <c r="N194" s="57">
        <f t="shared" si="8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72"/>
      <c r="D195" s="172"/>
      <c r="E195" s="173"/>
      <c r="F195" s="175"/>
      <c r="G195" s="63"/>
      <c r="H195" s="131"/>
      <c r="I195" s="51"/>
      <c r="J195" s="35">
        <f t="shared" si="7"/>
        <v>0</v>
      </c>
      <c r="K195" s="56"/>
      <c r="L195" s="52"/>
      <c r="M195" s="52"/>
      <c r="N195" s="57">
        <f t="shared" si="8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72"/>
      <c r="D196" s="172"/>
      <c r="E196" s="173"/>
      <c r="F196" s="175"/>
      <c r="G196" s="63"/>
      <c r="H196" s="131"/>
      <c r="I196" s="51"/>
      <c r="J196" s="35">
        <f t="shared" si="7"/>
        <v>0</v>
      </c>
      <c r="K196" s="56"/>
      <c r="L196" s="52"/>
      <c r="M196" s="52"/>
      <c r="N196" s="57">
        <f t="shared" si="8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72"/>
      <c r="D197" s="172"/>
      <c r="E197" s="173"/>
      <c r="F197" s="175"/>
      <c r="G197" s="63"/>
      <c r="H197" s="131"/>
      <c r="I197" s="51"/>
      <c r="J197" s="35">
        <f t="shared" si="7"/>
        <v>0</v>
      </c>
      <c r="K197" s="56"/>
      <c r="L197" s="52"/>
      <c r="M197" s="52"/>
      <c r="N197" s="57">
        <f t="shared" si="8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72"/>
      <c r="D198" s="172"/>
      <c r="E198" s="173"/>
      <c r="F198" s="175"/>
      <c r="G198" s="63"/>
      <c r="H198" s="131"/>
      <c r="I198" s="51"/>
      <c r="J198" s="35">
        <f t="shared" si="7"/>
        <v>0</v>
      </c>
      <c r="K198" s="56"/>
      <c r="L198" s="52"/>
      <c r="M198" s="52"/>
      <c r="N198" s="57">
        <f t="shared" si="8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72"/>
      <c r="D199" s="172"/>
      <c r="E199" s="173"/>
      <c r="F199" s="51"/>
      <c r="G199" s="63"/>
      <c r="H199" s="131"/>
      <c r="I199" s="51"/>
      <c r="J199" s="35">
        <f t="shared" si="7"/>
        <v>0</v>
      </c>
      <c r="K199" s="56"/>
      <c r="L199" s="52"/>
      <c r="M199" s="52"/>
      <c r="N199" s="57">
        <f t="shared" si="8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7"/>
        <v>0</v>
      </c>
      <c r="K200" s="56"/>
      <c r="L200" s="52"/>
      <c r="M200" s="52"/>
      <c r="N200" s="57">
        <f t="shared" si="8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7"/>
        <v>0</v>
      </c>
      <c r="K201" s="56"/>
      <c r="L201" s="52"/>
      <c r="M201" s="52"/>
      <c r="N201" s="57">
        <f t="shared" si="8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7"/>
        <v>0</v>
      </c>
      <c r="K202" s="56"/>
      <c r="L202" s="52"/>
      <c r="M202" s="52"/>
      <c r="N202" s="57">
        <f t="shared" si="8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7"/>
        <v>0</v>
      </c>
      <c r="K203" s="56"/>
      <c r="L203" s="52"/>
      <c r="M203" s="52"/>
      <c r="N203" s="57">
        <f t="shared" si="8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7"/>
        <v>0</v>
      </c>
      <c r="K204" s="56"/>
      <c r="L204" s="52"/>
      <c r="M204" s="52"/>
      <c r="N204" s="57">
        <f t="shared" si="8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7"/>
        <v>0</v>
      </c>
      <c r="K205" s="56"/>
      <c r="L205" s="52"/>
      <c r="M205" s="52"/>
      <c r="N205" s="57">
        <f t="shared" si="8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7"/>
        <v>0</v>
      </c>
      <c r="K206" s="56"/>
      <c r="L206" s="52"/>
      <c r="M206" s="52"/>
      <c r="N206" s="57">
        <f t="shared" si="8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7"/>
        <v>0</v>
      </c>
      <c r="K207" s="56"/>
      <c r="L207" s="52"/>
      <c r="M207" s="52"/>
      <c r="N207" s="57">
        <f t="shared" si="8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x14ac:dyDescent="0.25">
      <c r="A208" s="107"/>
      <c r="B208" s="159"/>
      <c r="C208" s="148"/>
      <c r="D208" s="148"/>
      <c r="E208" s="130"/>
      <c r="F208" s="51"/>
      <c r="G208" s="49"/>
      <c r="H208" s="50"/>
      <c r="I208" s="51"/>
      <c r="J208" s="35">
        <f t="shared" si="7"/>
        <v>0</v>
      </c>
      <c r="K208" s="56"/>
      <c r="L208" s="52"/>
      <c r="M208" s="52"/>
      <c r="N208" s="57">
        <f t="shared" si="8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71"/>
      <c r="B209" s="107"/>
      <c r="C209" s="148"/>
      <c r="D209" s="148"/>
      <c r="E209" s="130"/>
      <c r="F209" s="51"/>
      <c r="G209" s="127"/>
      <c r="H209" s="131"/>
      <c r="I209" s="51"/>
      <c r="J209" s="35">
        <f t="shared" si="7"/>
        <v>0</v>
      </c>
      <c r="K209" s="56"/>
      <c r="L209" s="52"/>
      <c r="M209" s="52"/>
      <c r="N209" s="57">
        <f t="shared" si="8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71"/>
      <c r="B210" s="107"/>
      <c r="C210" s="148"/>
      <c r="D210" s="148"/>
      <c r="E210" s="130"/>
      <c r="F210" s="51"/>
      <c r="G210" s="127"/>
      <c r="H210" s="131"/>
      <c r="I210" s="51"/>
      <c r="J210" s="35">
        <f t="shared" si="7"/>
        <v>0</v>
      </c>
      <c r="K210" s="56"/>
      <c r="L210" s="52"/>
      <c r="M210" s="52"/>
      <c r="N210" s="57">
        <f t="shared" si="8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71"/>
      <c r="B211" s="107"/>
      <c r="C211" s="148"/>
      <c r="D211" s="148"/>
      <c r="E211" s="130"/>
      <c r="F211" s="51"/>
      <c r="G211" s="127"/>
      <c r="H211" s="131"/>
      <c r="I211" s="51"/>
      <c r="J211" s="35">
        <f t="shared" si="7"/>
        <v>0</v>
      </c>
      <c r="K211" s="56"/>
      <c r="L211" s="52"/>
      <c r="M211" s="52"/>
      <c r="N211" s="57">
        <f t="shared" si="8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1"/>
      <c r="B212" s="107"/>
      <c r="C212" s="148"/>
      <c r="D212" s="148"/>
      <c r="E212" s="130"/>
      <c r="F212" s="51"/>
      <c r="G212" s="127"/>
      <c r="H212" s="131"/>
      <c r="I212" s="51"/>
      <c r="J212" s="35">
        <f t="shared" si="7"/>
        <v>0</v>
      </c>
      <c r="K212" s="56"/>
      <c r="L212" s="52"/>
      <c r="M212" s="52"/>
      <c r="N212" s="57">
        <f t="shared" si="8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76"/>
      <c r="B213" s="107"/>
      <c r="C213" s="148"/>
      <c r="D213" s="148"/>
      <c r="E213" s="130"/>
      <c r="F213" s="51"/>
      <c r="G213" s="127"/>
      <c r="H213" s="131"/>
      <c r="I213" s="51"/>
      <c r="J213" s="35">
        <f t="shared" si="7"/>
        <v>0</v>
      </c>
      <c r="K213" s="56"/>
      <c r="L213" s="52"/>
      <c r="M213" s="52"/>
      <c r="N213" s="57">
        <f t="shared" si="8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ref="J214:J257" si="9">I214-F214</f>
        <v>0</v>
      </c>
      <c r="K214" s="56"/>
      <c r="L214" s="52"/>
      <c r="M214" s="52"/>
      <c r="N214" s="57">
        <f t="shared" si="8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9"/>
        <v>0</v>
      </c>
      <c r="K215" s="56"/>
      <c r="L215" s="52"/>
      <c r="M215" s="52"/>
      <c r="N215" s="57">
        <f t="shared" si="8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9"/>
        <v>0</v>
      </c>
      <c r="K216" s="56"/>
      <c r="L216" s="52"/>
      <c r="M216" s="52"/>
      <c r="N216" s="57">
        <f t="shared" si="8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9"/>
        <v>0</v>
      </c>
      <c r="K217" s="56"/>
      <c r="L217" s="52"/>
      <c r="M217" s="52"/>
      <c r="N217" s="57">
        <f t="shared" si="8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48"/>
      <c r="D218" s="148"/>
      <c r="E218" s="130"/>
      <c r="F218" s="51"/>
      <c r="G218" s="127"/>
      <c r="H218" s="131"/>
      <c r="I218" s="51"/>
      <c r="J218" s="35">
        <f t="shared" si="9"/>
        <v>0</v>
      </c>
      <c r="K218" s="56"/>
      <c r="L218" s="52"/>
      <c r="M218" s="52"/>
      <c r="N218" s="57">
        <f t="shared" si="8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9"/>
        <v>0</v>
      </c>
      <c r="K219" s="56"/>
      <c r="L219" s="52"/>
      <c r="M219" s="52"/>
      <c r="N219" s="57">
        <f t="shared" si="8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48"/>
      <c r="D220" s="148"/>
      <c r="E220" s="130"/>
      <c r="F220" s="51"/>
      <c r="G220" s="127"/>
      <c r="H220" s="131"/>
      <c r="I220" s="51"/>
      <c r="J220" s="35">
        <f t="shared" si="9"/>
        <v>0</v>
      </c>
      <c r="K220" s="56"/>
      <c r="L220" s="52"/>
      <c r="M220" s="52"/>
      <c r="N220" s="57">
        <f t="shared" si="8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48"/>
      <c r="D221" s="148"/>
      <c r="E221" s="130"/>
      <c r="F221" s="51"/>
      <c r="G221" s="127"/>
      <c r="H221" s="131"/>
      <c r="I221" s="51"/>
      <c r="J221" s="35">
        <f t="shared" si="9"/>
        <v>0</v>
      </c>
      <c r="K221" s="56"/>
      <c r="L221" s="52"/>
      <c r="M221" s="52"/>
      <c r="N221" s="57">
        <f t="shared" si="8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48"/>
      <c r="D222" s="148"/>
      <c r="E222" s="130"/>
      <c r="F222" s="51"/>
      <c r="G222" s="127"/>
      <c r="H222" s="131"/>
      <c r="I222" s="51"/>
      <c r="J222" s="35">
        <f t="shared" si="9"/>
        <v>0</v>
      </c>
      <c r="K222" s="56"/>
      <c r="L222" s="52"/>
      <c r="M222" s="52"/>
      <c r="N222" s="57">
        <f t="shared" si="8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77"/>
      <c r="D223" s="177"/>
      <c r="E223" s="97"/>
      <c r="F223" s="51"/>
      <c r="G223" s="127"/>
      <c r="H223" s="131"/>
      <c r="I223" s="51"/>
      <c r="J223" s="35">
        <f t="shared" si="9"/>
        <v>0</v>
      </c>
      <c r="K223" s="56"/>
      <c r="L223" s="52"/>
      <c r="M223" s="52"/>
      <c r="N223" s="57">
        <f t="shared" si="8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48"/>
      <c r="D224" s="148"/>
      <c r="E224" s="130"/>
      <c r="F224" s="51"/>
      <c r="G224" s="127"/>
      <c r="H224" s="131"/>
      <c r="I224" s="51"/>
      <c r="J224" s="35">
        <f t="shared" si="9"/>
        <v>0</v>
      </c>
      <c r="K224" s="56"/>
      <c r="L224" s="52"/>
      <c r="M224" s="52"/>
      <c r="N224" s="57">
        <f t="shared" si="8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169"/>
      <c r="D225" s="169"/>
      <c r="E225" s="114"/>
      <c r="F225" s="51"/>
      <c r="G225" s="127"/>
      <c r="H225" s="131"/>
      <c r="I225" s="51"/>
      <c r="J225" s="35">
        <f t="shared" si="9"/>
        <v>0</v>
      </c>
      <c r="K225" s="56"/>
      <c r="L225" s="52"/>
      <c r="M225" s="52"/>
      <c r="N225" s="57">
        <f t="shared" si="8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15"/>
      <c r="B226" s="107"/>
      <c r="C226" s="170"/>
      <c r="D226" s="170"/>
      <c r="E226" s="109"/>
      <c r="F226" s="51"/>
      <c r="G226" s="127"/>
      <c r="H226" s="131"/>
      <c r="I226" s="51"/>
      <c r="J226" s="35">
        <f t="shared" si="9"/>
        <v>0</v>
      </c>
      <c r="K226" s="56"/>
      <c r="L226" s="52"/>
      <c r="M226" s="52"/>
      <c r="N226" s="57">
        <f t="shared" si="8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70"/>
      <c r="D227" s="170"/>
      <c r="E227" s="109"/>
      <c r="F227" s="51"/>
      <c r="G227" s="127"/>
      <c r="H227" s="131"/>
      <c r="I227" s="51"/>
      <c r="J227" s="35">
        <f t="shared" si="9"/>
        <v>0</v>
      </c>
      <c r="K227" s="56"/>
      <c r="L227" s="52"/>
      <c r="M227" s="52"/>
      <c r="N227" s="57">
        <f t="shared" si="8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69"/>
      <c r="D228" s="169"/>
      <c r="E228" s="114"/>
      <c r="F228" s="51"/>
      <c r="G228" s="127"/>
      <c r="H228" s="131"/>
      <c r="I228" s="51"/>
      <c r="J228" s="35">
        <f t="shared" si="9"/>
        <v>0</v>
      </c>
      <c r="K228" s="56"/>
      <c r="L228" s="52"/>
      <c r="M228" s="52"/>
      <c r="N228" s="57">
        <f t="shared" si="8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15"/>
      <c r="B229" s="107"/>
      <c r="C229" s="154"/>
      <c r="D229" s="154"/>
      <c r="E229" s="155"/>
      <c r="F229" s="51"/>
      <c r="G229" s="127"/>
      <c r="H229" s="131"/>
      <c r="I229" s="51"/>
      <c r="J229" s="35">
        <f t="shared" si="9"/>
        <v>0</v>
      </c>
      <c r="K229" s="56"/>
      <c r="L229" s="52"/>
      <c r="M229" s="52"/>
      <c r="N229" s="57">
        <f t="shared" si="8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ht="17.25" x14ac:dyDescent="0.25">
      <c r="A230" s="115"/>
      <c r="B230" s="107"/>
      <c r="C230" s="96"/>
      <c r="D230" s="96"/>
      <c r="E230" s="97"/>
      <c r="F230" s="51"/>
      <c r="G230" s="127"/>
      <c r="H230" s="131"/>
      <c r="I230" s="51"/>
      <c r="J230" s="35">
        <f t="shared" si="9"/>
        <v>0</v>
      </c>
      <c r="K230" s="56"/>
      <c r="L230" s="52"/>
      <c r="M230" s="52"/>
      <c r="N230" s="57">
        <f t="shared" si="8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07"/>
      <c r="C231" s="129"/>
      <c r="D231" s="129"/>
      <c r="E231" s="130"/>
      <c r="F231" s="51"/>
      <c r="G231" s="127"/>
      <c r="H231" s="131"/>
      <c r="I231" s="51"/>
      <c r="J231" s="35">
        <f t="shared" si="9"/>
        <v>0</v>
      </c>
      <c r="K231" s="56"/>
      <c r="L231" s="52"/>
      <c r="M231" s="52"/>
      <c r="N231" s="57">
        <f t="shared" si="8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07"/>
      <c r="C232" s="129"/>
      <c r="D232" s="129"/>
      <c r="E232" s="130"/>
      <c r="F232" s="51"/>
      <c r="G232" s="127"/>
      <c r="H232" s="131"/>
      <c r="I232" s="51"/>
      <c r="J232" s="35">
        <f t="shared" si="9"/>
        <v>0</v>
      </c>
      <c r="K232" s="56"/>
      <c r="L232" s="52"/>
      <c r="M232" s="52"/>
      <c r="N232" s="57">
        <f t="shared" si="8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07"/>
      <c r="C233" s="129"/>
      <c r="D233" s="129"/>
      <c r="E233" s="130"/>
      <c r="F233" s="51"/>
      <c r="G233" s="127"/>
      <c r="H233" s="131"/>
      <c r="I233" s="51"/>
      <c r="J233" s="35">
        <f t="shared" si="9"/>
        <v>0</v>
      </c>
      <c r="K233" s="56"/>
      <c r="L233" s="52"/>
      <c r="M233" s="52"/>
      <c r="N233" s="57">
        <f t="shared" si="8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ht="17.25" x14ac:dyDescent="0.25">
      <c r="A234" s="178"/>
      <c r="B234" s="179"/>
      <c r="C234" s="129"/>
      <c r="D234" s="129"/>
      <c r="E234" s="130"/>
      <c r="F234" s="51"/>
      <c r="G234" s="127"/>
      <c r="H234" s="131"/>
      <c r="I234" s="51"/>
      <c r="J234" s="35">
        <f t="shared" si="9"/>
        <v>0</v>
      </c>
      <c r="K234" s="56"/>
      <c r="L234" s="52"/>
      <c r="M234" s="52"/>
      <c r="N234" s="57">
        <f t="shared" si="8"/>
        <v>0</v>
      </c>
      <c r="O234" s="156"/>
      <c r="P234" s="312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29"/>
      <c r="D235" s="129"/>
      <c r="E235" s="130"/>
      <c r="F235" s="51"/>
      <c r="G235" s="127"/>
      <c r="H235" s="50"/>
      <c r="I235" s="51"/>
      <c r="J235" s="35">
        <f t="shared" si="9"/>
        <v>0</v>
      </c>
      <c r="K235" s="56"/>
      <c r="L235" s="52"/>
      <c r="M235" s="52"/>
      <c r="N235" s="57">
        <f t="shared" si="8"/>
        <v>0</v>
      </c>
      <c r="O235" s="156"/>
      <c r="P235" s="312"/>
      <c r="Q235" s="39"/>
      <c r="R235" s="40"/>
      <c r="S235" s="41"/>
      <c r="T235" s="42"/>
      <c r="U235" s="43"/>
      <c r="V235" s="44"/>
    </row>
    <row r="236" spans="1:22" ht="17.25" x14ac:dyDescent="0.25">
      <c r="A236" s="108"/>
      <c r="B236" s="179"/>
      <c r="C236" s="129"/>
      <c r="D236" s="129"/>
      <c r="E236" s="130"/>
      <c r="F236" s="51"/>
      <c r="G236" s="127"/>
      <c r="H236" s="131"/>
      <c r="I236" s="51"/>
      <c r="J236" s="35">
        <f t="shared" si="9"/>
        <v>0</v>
      </c>
      <c r="K236" s="56"/>
      <c r="L236" s="52"/>
      <c r="M236" s="52"/>
      <c r="N236" s="57">
        <f t="shared" si="8"/>
        <v>0</v>
      </c>
      <c r="O236" s="156"/>
      <c r="P236" s="312"/>
      <c r="Q236" s="39"/>
      <c r="R236" s="40"/>
      <c r="S236" s="41"/>
      <c r="T236" s="42"/>
      <c r="U236" s="43"/>
      <c r="V236" s="44"/>
    </row>
    <row r="237" spans="1:22" ht="17.25" x14ac:dyDescent="0.25">
      <c r="A237" s="115"/>
      <c r="B237" s="179"/>
      <c r="C237" s="95"/>
      <c r="D237" s="95"/>
      <c r="E237" s="114"/>
      <c r="F237" s="51"/>
      <c r="G237" s="127"/>
      <c r="H237" s="131"/>
      <c r="I237" s="51"/>
      <c r="J237" s="35">
        <f t="shared" si="9"/>
        <v>0</v>
      </c>
      <c r="K237" s="56"/>
      <c r="L237" s="52"/>
      <c r="M237" s="52"/>
      <c r="N237" s="57">
        <f t="shared" si="8"/>
        <v>0</v>
      </c>
      <c r="O237" s="156"/>
      <c r="P237" s="312"/>
      <c r="Q237" s="39"/>
      <c r="R237" s="40"/>
      <c r="S237" s="41"/>
      <c r="T237" s="42"/>
      <c r="U237" s="43"/>
      <c r="V237" s="44"/>
    </row>
    <row r="238" spans="1:22" ht="17.25" x14ac:dyDescent="0.25">
      <c r="A238" s="115"/>
      <c r="B238" s="179"/>
      <c r="C238" s="95"/>
      <c r="D238" s="95"/>
      <c r="E238" s="114"/>
      <c r="F238" s="51"/>
      <c r="G238" s="127"/>
      <c r="H238" s="131"/>
      <c r="I238" s="51"/>
      <c r="J238" s="35">
        <f t="shared" si="9"/>
        <v>0</v>
      </c>
      <c r="K238" s="56"/>
      <c r="L238" s="52"/>
      <c r="M238" s="52"/>
      <c r="N238" s="57">
        <f t="shared" si="8"/>
        <v>0</v>
      </c>
      <c r="O238" s="156"/>
      <c r="P238" s="312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79"/>
      <c r="C239" s="146"/>
      <c r="D239" s="146"/>
      <c r="E239" s="147"/>
      <c r="F239" s="51"/>
      <c r="G239" s="127"/>
      <c r="H239" s="143"/>
      <c r="I239" s="51"/>
      <c r="J239" s="35">
        <f t="shared" si="9"/>
        <v>0</v>
      </c>
      <c r="K239" s="56"/>
      <c r="L239" s="52"/>
      <c r="M239" s="52"/>
      <c r="N239" s="57">
        <f t="shared" si="8"/>
        <v>0</v>
      </c>
      <c r="O239" s="299"/>
      <c r="P239" s="316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79"/>
      <c r="C240" s="181"/>
      <c r="D240" s="181"/>
      <c r="E240" s="158"/>
      <c r="F240" s="51"/>
      <c r="G240" s="127"/>
      <c r="H240" s="143"/>
      <c r="I240" s="51"/>
      <c r="J240" s="35">
        <f t="shared" si="9"/>
        <v>0</v>
      </c>
      <c r="K240" s="56"/>
      <c r="L240" s="182"/>
      <c r="M240" s="183"/>
      <c r="N240" s="57">
        <f t="shared" ref="N240:N249" si="10">K240*I240-M240</f>
        <v>0</v>
      </c>
      <c r="O240" s="299"/>
      <c r="P240" s="316"/>
      <c r="Q240" s="39"/>
      <c r="R240" s="40"/>
      <c r="S240" s="41"/>
      <c r="T240" s="42"/>
      <c r="U240" s="43"/>
      <c r="V240" s="44"/>
    </row>
    <row r="241" spans="1:22" x14ac:dyDescent="0.25">
      <c r="A241" s="108"/>
      <c r="B241" s="184"/>
      <c r="C241" s="116"/>
      <c r="D241" s="116"/>
      <c r="E241" s="117"/>
      <c r="F241" s="116"/>
      <c r="G241" s="116"/>
      <c r="H241" s="757"/>
      <c r="I241" s="48"/>
      <c r="J241" s="35">
        <f t="shared" si="9"/>
        <v>0</v>
      </c>
      <c r="K241" s="56"/>
      <c r="L241" s="182"/>
      <c r="M241" s="183"/>
      <c r="N241" s="57">
        <f t="shared" si="10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x14ac:dyDescent="0.25">
      <c r="A242" s="108"/>
      <c r="B242" s="184"/>
      <c r="C242" s="116"/>
      <c r="D242" s="116"/>
      <c r="E242" s="117"/>
      <c r="F242" s="116"/>
      <c r="G242" s="116"/>
      <c r="H242" s="757"/>
      <c r="I242" s="48"/>
      <c r="J242" s="35">
        <f t="shared" si="9"/>
        <v>0</v>
      </c>
      <c r="K242" s="56"/>
      <c r="L242" s="182"/>
      <c r="M242" s="183"/>
      <c r="N242" s="57">
        <f t="shared" si="10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x14ac:dyDescent="0.25">
      <c r="A243" s="108"/>
      <c r="B243" s="185"/>
      <c r="C243" s="116"/>
      <c r="D243" s="116"/>
      <c r="E243" s="117"/>
      <c r="F243" s="116"/>
      <c r="G243" s="116"/>
      <c r="H243" s="757"/>
      <c r="I243" s="48"/>
      <c r="J243" s="35">
        <f t="shared" si="9"/>
        <v>0</v>
      </c>
      <c r="K243" s="56"/>
      <c r="L243" s="182"/>
      <c r="M243" s="183"/>
      <c r="N243" s="57">
        <f t="shared" si="10"/>
        <v>0</v>
      </c>
      <c r="O243" s="156"/>
      <c r="P243" s="59"/>
      <c r="Q243" s="39"/>
      <c r="R243" s="40"/>
      <c r="S243" s="41"/>
      <c r="T243" s="42"/>
      <c r="U243" s="43"/>
      <c r="V243" s="44"/>
    </row>
    <row r="244" spans="1:22" x14ac:dyDescent="0.25">
      <c r="A244" s="108"/>
      <c r="B244" s="185"/>
      <c r="C244" s="116"/>
      <c r="D244" s="116"/>
      <c r="E244" s="117"/>
      <c r="F244" s="116"/>
      <c r="G244" s="116"/>
      <c r="H244" s="757"/>
      <c r="I244" s="48"/>
      <c r="J244" s="35">
        <f t="shared" si="9"/>
        <v>0</v>
      </c>
      <c r="K244" s="56"/>
      <c r="L244" s="182"/>
      <c r="M244" s="183"/>
      <c r="N244" s="57">
        <f t="shared" si="10"/>
        <v>0</v>
      </c>
      <c r="O244" s="156"/>
      <c r="P244" s="59"/>
      <c r="Q244" s="39"/>
      <c r="R244" s="40"/>
      <c r="S244" s="41"/>
      <c r="T244" s="42"/>
      <c r="U244" s="43"/>
      <c r="V244" s="44"/>
    </row>
    <row r="245" spans="1:22" x14ac:dyDescent="0.25">
      <c r="A245" s="108"/>
      <c r="B245" s="185"/>
      <c r="C245" s="116"/>
      <c r="D245" s="116"/>
      <c r="E245" s="117"/>
      <c r="F245" s="116"/>
      <c r="G245" s="116"/>
      <c r="H245" s="757"/>
      <c r="I245" s="48"/>
      <c r="J245" s="35">
        <f t="shared" si="9"/>
        <v>0</v>
      </c>
      <c r="K245" s="56"/>
      <c r="L245" s="182"/>
      <c r="M245" s="183"/>
      <c r="N245" s="57">
        <f t="shared" si="10"/>
        <v>0</v>
      </c>
      <c r="O245" s="156"/>
      <c r="P245" s="59"/>
      <c r="Q245" s="39"/>
      <c r="R245" s="40"/>
      <c r="S245" s="41"/>
      <c r="T245" s="42"/>
      <c r="U245" s="43"/>
      <c r="V245" s="44"/>
    </row>
    <row r="246" spans="1:22" ht="18.75" x14ac:dyDescent="0.3">
      <c r="A246" s="108"/>
      <c r="B246" s="107"/>
      <c r="C246" s="186"/>
      <c r="D246" s="187"/>
      <c r="E246" s="188"/>
      <c r="F246" s="34"/>
      <c r="G246" s="189"/>
      <c r="H246" s="190"/>
      <c r="I246" s="51"/>
      <c r="J246" s="35">
        <f t="shared" si="9"/>
        <v>0</v>
      </c>
      <c r="K246" s="56"/>
      <c r="L246" s="182"/>
      <c r="M246" s="191"/>
      <c r="N246" s="57">
        <f t="shared" si="10"/>
        <v>0</v>
      </c>
      <c r="O246" s="299"/>
      <c r="P246" s="316"/>
      <c r="Q246" s="39"/>
      <c r="R246" s="40"/>
      <c r="S246" s="41"/>
      <c r="T246" s="42"/>
      <c r="U246" s="43"/>
      <c r="V246" s="44"/>
    </row>
    <row r="247" spans="1:22" ht="18.75" x14ac:dyDescent="0.3">
      <c r="A247" s="108"/>
      <c r="B247" s="107"/>
      <c r="C247" s="186"/>
      <c r="D247" s="186"/>
      <c r="E247" s="192"/>
      <c r="F247" s="51"/>
      <c r="G247" s="127"/>
      <c r="H247" s="143"/>
      <c r="I247" s="51"/>
      <c r="J247" s="35">
        <f t="shared" si="9"/>
        <v>0</v>
      </c>
      <c r="K247" s="56"/>
      <c r="L247" s="182"/>
      <c r="M247" s="191"/>
      <c r="N247" s="57">
        <f t="shared" si="10"/>
        <v>0</v>
      </c>
      <c r="O247" s="299"/>
      <c r="P247" s="316"/>
      <c r="Q247" s="39"/>
      <c r="R247" s="40"/>
      <c r="S247" s="41"/>
      <c r="T247" s="42"/>
      <c r="U247" s="43"/>
      <c r="V247" s="44"/>
    </row>
    <row r="248" spans="1:22" ht="18.75" x14ac:dyDescent="0.3">
      <c r="A248" s="108"/>
      <c r="B248" s="107"/>
      <c r="C248" s="186"/>
      <c r="D248" s="186"/>
      <c r="E248" s="192"/>
      <c r="F248" s="51"/>
      <c r="G248" s="127"/>
      <c r="H248" s="143"/>
      <c r="I248" s="51"/>
      <c r="J248" s="35">
        <f t="shared" si="9"/>
        <v>0</v>
      </c>
      <c r="K248" s="56"/>
      <c r="L248" s="182"/>
      <c r="M248" s="191"/>
      <c r="N248" s="57">
        <f t="shared" si="10"/>
        <v>0</v>
      </c>
      <c r="O248" s="299"/>
      <c r="P248" s="316"/>
      <c r="Q248" s="39"/>
      <c r="R248" s="40"/>
      <c r="S248" s="41"/>
      <c r="T248" s="42"/>
      <c r="U248" s="43"/>
      <c r="V248" s="44"/>
    </row>
    <row r="249" spans="1:22" ht="18.75" x14ac:dyDescent="0.3">
      <c r="A249" s="108"/>
      <c r="B249" s="107"/>
      <c r="C249" s="193"/>
      <c r="D249" s="193"/>
      <c r="E249" s="194"/>
      <c r="F249" s="51"/>
      <c r="G249" s="127"/>
      <c r="H249" s="143"/>
      <c r="I249" s="51"/>
      <c r="J249" s="35">
        <f t="shared" si="9"/>
        <v>0</v>
      </c>
      <c r="K249" s="56"/>
      <c r="L249" s="182"/>
      <c r="M249" s="191"/>
      <c r="N249" s="57">
        <f t="shared" si="10"/>
        <v>0</v>
      </c>
      <c r="O249" s="299"/>
      <c r="P249" s="316"/>
      <c r="Q249" s="39"/>
      <c r="R249" s="40"/>
      <c r="S249" s="41"/>
      <c r="T249" s="42"/>
      <c r="U249" s="43"/>
      <c r="V249" s="44"/>
    </row>
    <row r="250" spans="1:22" x14ac:dyDescent="0.25">
      <c r="A250" s="195"/>
      <c r="B250" s="107"/>
      <c r="C250" s="107"/>
      <c r="D250" s="107"/>
      <c r="E250" s="196"/>
      <c r="F250" s="161"/>
      <c r="G250" s="127"/>
      <c r="H250" s="162"/>
      <c r="I250" s="161">
        <v>0</v>
      </c>
      <c r="J250" s="35">
        <f t="shared" si="9"/>
        <v>0</v>
      </c>
      <c r="K250" s="198"/>
      <c r="L250" s="198"/>
      <c r="M250" s="198"/>
      <c r="N250" s="199">
        <f t="shared" ref="N250:N261" si="11">K250*I250</f>
        <v>0</v>
      </c>
      <c r="O250" s="303"/>
      <c r="P250" s="316"/>
      <c r="Q250" s="39"/>
      <c r="R250" s="200"/>
      <c r="S250" s="201"/>
      <c r="T250" s="202"/>
      <c r="U250" s="164"/>
      <c r="V250" s="168"/>
    </row>
    <row r="251" spans="1:22" x14ac:dyDescent="0.25">
      <c r="A251" s="195"/>
      <c r="B251" s="107"/>
      <c r="C251" s="107"/>
      <c r="D251" s="107"/>
      <c r="E251" s="196"/>
      <c r="F251" s="161"/>
      <c r="G251" s="127"/>
      <c r="H251" s="162"/>
      <c r="I251" s="161">
        <v>0</v>
      </c>
      <c r="J251" s="35">
        <f t="shared" si="9"/>
        <v>0</v>
      </c>
      <c r="K251" s="198"/>
      <c r="L251" s="198"/>
      <c r="M251" s="198"/>
      <c r="N251" s="199">
        <f t="shared" si="11"/>
        <v>0</v>
      </c>
      <c r="O251" s="303"/>
      <c r="P251" s="316"/>
      <c r="Q251" s="39"/>
      <c r="R251" s="200"/>
      <c r="S251" s="201"/>
      <c r="T251" s="202"/>
      <c r="U251" s="164"/>
      <c r="V251" s="168"/>
    </row>
    <row r="252" spans="1:22" x14ac:dyDescent="0.25">
      <c r="A252" s="195"/>
      <c r="B252" s="107"/>
      <c r="C252" s="107"/>
      <c r="D252" s="107"/>
      <c r="E252" s="196"/>
      <c r="F252" s="161"/>
      <c r="G252" s="127"/>
      <c r="H252" s="162"/>
      <c r="I252" s="161">
        <v>0</v>
      </c>
      <c r="J252" s="35">
        <f t="shared" si="9"/>
        <v>0</v>
      </c>
      <c r="K252" s="198"/>
      <c r="L252" s="198"/>
      <c r="M252" s="198"/>
      <c r="N252" s="199">
        <f t="shared" si="11"/>
        <v>0</v>
      </c>
      <c r="O252" s="303"/>
      <c r="P252" s="316"/>
      <c r="Q252" s="39"/>
      <c r="R252" s="200"/>
      <c r="S252" s="201"/>
      <c r="T252" s="202"/>
      <c r="U252" s="164"/>
      <c r="V252" s="168"/>
    </row>
    <row r="253" spans="1:22" x14ac:dyDescent="0.25">
      <c r="A253" s="195"/>
      <c r="B253" s="107"/>
      <c r="C253" s="107"/>
      <c r="D253" s="107"/>
      <c r="E253" s="196"/>
      <c r="F253" s="161"/>
      <c r="G253" s="127"/>
      <c r="H253" s="203"/>
      <c r="I253" s="161">
        <v>0</v>
      </c>
      <c r="J253" s="35">
        <f t="shared" si="9"/>
        <v>0</v>
      </c>
      <c r="K253" s="198"/>
      <c r="L253" s="198"/>
      <c r="M253" s="198"/>
      <c r="N253" s="199">
        <f t="shared" si="11"/>
        <v>0</v>
      </c>
      <c r="O253" s="303"/>
      <c r="P253" s="316"/>
      <c r="Q253" s="39"/>
      <c r="R253" s="200"/>
      <c r="S253" s="201"/>
      <c r="T253" s="202"/>
      <c r="U253" s="164"/>
      <c r="V253" s="168"/>
    </row>
    <row r="254" spans="1:22" x14ac:dyDescent="0.25">
      <c r="A254" s="204"/>
      <c r="B254" s="107"/>
      <c r="C254" s="107"/>
      <c r="D254" s="107"/>
      <c r="E254" s="196"/>
      <c r="F254" s="161"/>
      <c r="G254" s="127"/>
      <c r="H254" s="205"/>
      <c r="I254" s="161">
        <v>0</v>
      </c>
      <c r="J254" s="35">
        <f t="shared" si="9"/>
        <v>0</v>
      </c>
      <c r="K254" s="198"/>
      <c r="L254" s="198"/>
      <c r="M254" s="198"/>
      <c r="N254" s="199">
        <f t="shared" si="11"/>
        <v>0</v>
      </c>
      <c r="O254" s="303"/>
      <c r="P254" s="316"/>
      <c r="Q254" s="39"/>
      <c r="R254" s="200"/>
      <c r="S254" s="201"/>
      <c r="T254" s="202"/>
      <c r="U254" s="43"/>
      <c r="V254" s="44"/>
    </row>
    <row r="255" spans="1:22" x14ac:dyDescent="0.25">
      <c r="A255" s="206"/>
      <c r="B255" s="207"/>
      <c r="H255" s="212"/>
      <c r="I255" s="210">
        <v>0</v>
      </c>
      <c r="J255" s="35">
        <f t="shared" si="9"/>
        <v>0</v>
      </c>
      <c r="K255" s="213"/>
      <c r="L255" s="213"/>
      <c r="M255" s="213"/>
      <c r="N255" s="199">
        <f t="shared" si="11"/>
        <v>0</v>
      </c>
      <c r="O255" s="303"/>
      <c r="P255" s="316"/>
      <c r="Q255" s="163"/>
      <c r="R255" s="200"/>
      <c r="S255" s="201"/>
      <c r="T255" s="202"/>
      <c r="U255" s="43"/>
      <c r="V255" s="44"/>
    </row>
    <row r="256" spans="1:22" x14ac:dyDescent="0.25">
      <c r="A256" s="206"/>
      <c r="B256" s="207"/>
      <c r="I256" s="210">
        <v>0</v>
      </c>
      <c r="J256" s="35">
        <f t="shared" si="9"/>
        <v>0</v>
      </c>
      <c r="K256" s="213"/>
      <c r="L256" s="213"/>
      <c r="M256" s="213"/>
      <c r="N256" s="199">
        <f t="shared" si="11"/>
        <v>0</v>
      </c>
      <c r="O256" s="303"/>
      <c r="P256" s="316"/>
      <c r="Q256" s="163"/>
      <c r="R256" s="200"/>
      <c r="S256" s="201"/>
      <c r="T256" s="202"/>
      <c r="U256" s="43"/>
      <c r="V256" s="44"/>
    </row>
    <row r="257" spans="1:22" ht="16.5" thickBot="1" x14ac:dyDescent="0.3">
      <c r="A257" s="206"/>
      <c r="B257" s="207"/>
      <c r="I257" s="215">
        <v>0</v>
      </c>
      <c r="J257" s="35">
        <f t="shared" si="9"/>
        <v>0</v>
      </c>
      <c r="K257" s="213"/>
      <c r="L257" s="213"/>
      <c r="M257" s="213"/>
      <c r="N257" s="199">
        <f t="shared" si="11"/>
        <v>0</v>
      </c>
      <c r="O257" s="303"/>
      <c r="P257" s="316"/>
      <c r="Q257" s="163"/>
      <c r="R257" s="200"/>
      <c r="S257" s="201"/>
      <c r="T257" s="202"/>
      <c r="U257" s="43"/>
      <c r="V257" s="44"/>
    </row>
    <row r="258" spans="1:22" ht="19.5" thickTop="1" x14ac:dyDescent="0.3">
      <c r="A258" s="206"/>
      <c r="B258" s="207"/>
      <c r="F258" s="864" t="s">
        <v>19</v>
      </c>
      <c r="G258" s="864"/>
      <c r="H258" s="865"/>
      <c r="I258" s="216">
        <f>SUM(I4:I257)</f>
        <v>500560.03</v>
      </c>
      <c r="J258" s="217"/>
      <c r="K258" s="213"/>
      <c r="L258" s="218"/>
      <c r="M258" s="213"/>
      <c r="N258" s="199">
        <f t="shared" si="11"/>
        <v>0</v>
      </c>
      <c r="O258" s="303"/>
      <c r="P258" s="316"/>
      <c r="Q258" s="163"/>
      <c r="R258" s="200"/>
      <c r="S258" s="219"/>
      <c r="T258" s="166"/>
      <c r="U258" s="167"/>
      <c r="V258" s="44"/>
    </row>
    <row r="259" spans="1:22" ht="19.5" thickBot="1" x14ac:dyDescent="0.3">
      <c r="A259" s="220"/>
      <c r="B259" s="207"/>
      <c r="I259" s="221"/>
      <c r="J259" s="217"/>
      <c r="K259" s="213"/>
      <c r="L259" s="218"/>
      <c r="M259" s="213"/>
      <c r="N259" s="199">
        <f t="shared" si="11"/>
        <v>0</v>
      </c>
      <c r="O259" s="304"/>
      <c r="Q259" s="10"/>
      <c r="R259" s="222"/>
      <c r="S259" s="223"/>
      <c r="T259" s="224"/>
      <c r="V259" s="15"/>
    </row>
    <row r="260" spans="1:22" ht="16.5" thickTop="1" x14ac:dyDescent="0.25">
      <c r="A260" s="206"/>
      <c r="B260" s="207"/>
      <c r="J260" s="210"/>
      <c r="K260" s="213"/>
      <c r="L260" s="213"/>
      <c r="M260" s="213"/>
      <c r="N260" s="199">
        <f t="shared" si="11"/>
        <v>0</v>
      </c>
      <c r="O260" s="304"/>
      <c r="Q260" s="10"/>
      <c r="R260" s="222"/>
      <c r="S260" s="223"/>
      <c r="T260" s="224"/>
      <c r="V260" s="15"/>
    </row>
    <row r="261" spans="1:22" ht="16.5" thickBot="1" x14ac:dyDescent="0.3">
      <c r="A261" s="206"/>
      <c r="B261" s="207"/>
      <c r="J261" s="210"/>
      <c r="K261" s="226"/>
      <c r="N261" s="199">
        <f t="shared" si="11"/>
        <v>0</v>
      </c>
      <c r="O261" s="305"/>
      <c r="Q261" s="10"/>
      <c r="R261" s="222"/>
      <c r="S261" s="223"/>
      <c r="T261" s="227"/>
      <c r="V261" s="15"/>
    </row>
    <row r="262" spans="1:22" ht="17.25" thickTop="1" thickBot="1" x14ac:dyDescent="0.3">
      <c r="A262" s="206"/>
      <c r="H262" s="228"/>
      <c r="I262" s="229" t="s">
        <v>20</v>
      </c>
      <c r="J262" s="230"/>
      <c r="K262" s="230"/>
      <c r="L262" s="231">
        <f>SUM(L250:L261)</f>
        <v>0</v>
      </c>
      <c r="M262" s="232"/>
      <c r="N262" s="233">
        <f>SUM(N4:N261)</f>
        <v>17790026.965</v>
      </c>
      <c r="O262" s="306"/>
      <c r="Q262" s="234">
        <f>SUM(Q4:Q261)</f>
        <v>398680</v>
      </c>
      <c r="R262" s="9"/>
      <c r="S262" s="235">
        <f>SUM(S16:S261)</f>
        <v>0</v>
      </c>
      <c r="T262" s="236"/>
      <c r="U262" s="237"/>
      <c r="V262" s="238">
        <f>SUM(V250:V261)</f>
        <v>0</v>
      </c>
    </row>
    <row r="263" spans="1:22" x14ac:dyDescent="0.25">
      <c r="A263" s="206"/>
      <c r="H263" s="228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ht="16.5" thickBot="1" x14ac:dyDescent="0.3">
      <c r="A264" s="206"/>
      <c r="H264" s="228"/>
      <c r="I264" s="239"/>
      <c r="J264" s="240"/>
      <c r="K264" s="241"/>
      <c r="L264" s="241"/>
      <c r="M264" s="241"/>
      <c r="N264" s="199"/>
      <c r="O264" s="306"/>
      <c r="R264" s="222"/>
      <c r="S264" s="243"/>
      <c r="U264" s="245"/>
      <c r="V264"/>
    </row>
    <row r="265" spans="1:22" ht="19.5" thickTop="1" x14ac:dyDescent="0.25">
      <c r="A265" s="206"/>
      <c r="I265" s="246" t="s">
        <v>21</v>
      </c>
      <c r="J265" s="247"/>
      <c r="K265" s="247"/>
      <c r="L265" s="248"/>
      <c r="M265" s="248"/>
      <c r="N265" s="249">
        <f>V262+S262+Q262+N262+L262</f>
        <v>18188706.965</v>
      </c>
      <c r="O265" s="307"/>
      <c r="R265" s="222"/>
      <c r="S265" s="243"/>
      <c r="U265" s="245"/>
      <c r="V265"/>
    </row>
    <row r="266" spans="1:22" ht="19.5" thickBot="1" x14ac:dyDescent="0.3">
      <c r="A266" s="250"/>
      <c r="I266" s="251"/>
      <c r="J266" s="252"/>
      <c r="K266" s="252"/>
      <c r="L266" s="253"/>
      <c r="M266" s="253"/>
      <c r="N266" s="254"/>
      <c r="O266" s="308"/>
      <c r="R266" s="222"/>
      <c r="S266" s="243"/>
      <c r="U266" s="245"/>
      <c r="V266"/>
    </row>
    <row r="267" spans="1:22" ht="16.5" thickTop="1" x14ac:dyDescent="0.25">
      <c r="A267" s="250"/>
      <c r="I267" s="239"/>
      <c r="J267" s="240"/>
      <c r="K267" s="241"/>
      <c r="L267" s="241"/>
      <c r="M267" s="241"/>
      <c r="N267" s="199"/>
      <c r="O267" s="306"/>
      <c r="R267" s="222"/>
      <c r="S267" s="243"/>
      <c r="U267" s="245"/>
      <c r="V267"/>
    </row>
    <row r="268" spans="1:22" x14ac:dyDescent="0.25">
      <c r="A268" s="206"/>
      <c r="I268" s="239"/>
      <c r="J268" s="240"/>
      <c r="K268" s="241"/>
      <c r="L268" s="241"/>
      <c r="M268" s="241"/>
      <c r="N268" s="199"/>
      <c r="O268" s="306"/>
      <c r="R268" s="222"/>
      <c r="S268" s="243"/>
      <c r="U268" s="245"/>
      <c r="V268"/>
    </row>
    <row r="269" spans="1:22" x14ac:dyDescent="0.25">
      <c r="A269" s="206"/>
      <c r="I269" s="239"/>
      <c r="J269" s="255"/>
      <c r="K269" s="241"/>
      <c r="L269" s="241"/>
      <c r="M269" s="241"/>
      <c r="N269" s="199"/>
      <c r="O269" s="309"/>
      <c r="R269" s="222"/>
      <c r="S269" s="243"/>
      <c r="U269" s="245"/>
      <c r="V269"/>
    </row>
    <row r="270" spans="1:22" x14ac:dyDescent="0.25">
      <c r="A270" s="250"/>
      <c r="N270" s="199"/>
      <c r="O270" s="310"/>
      <c r="R270" s="222"/>
      <c r="S270" s="243"/>
      <c r="U270" s="245"/>
      <c r="V270"/>
    </row>
    <row r="271" spans="1:22" x14ac:dyDescent="0.25">
      <c r="A271" s="250"/>
      <c r="O271" s="310"/>
      <c r="S271" s="243"/>
      <c r="U271" s="245"/>
      <c r="V271"/>
    </row>
    <row r="272" spans="1:22" x14ac:dyDescent="0.25">
      <c r="A272" s="206"/>
      <c r="B272" s="207"/>
      <c r="N272" s="199"/>
      <c r="O272" s="306"/>
      <c r="S272" s="243"/>
      <c r="U272" s="245"/>
      <c r="V272"/>
    </row>
    <row r="273" spans="1:22" x14ac:dyDescent="0.25">
      <c r="A273" s="250"/>
      <c r="B273" s="207"/>
      <c r="N273" s="199"/>
      <c r="O273" s="306"/>
      <c r="S273" s="243"/>
      <c r="U273" s="245"/>
      <c r="V273"/>
    </row>
    <row r="274" spans="1:22" x14ac:dyDescent="0.25">
      <c r="A274" s="206"/>
      <c r="B274" s="207"/>
      <c r="I274" s="239"/>
      <c r="J274" s="240"/>
      <c r="K274" s="241"/>
      <c r="L274" s="241"/>
      <c r="M274" s="241"/>
      <c r="N274" s="199"/>
      <c r="O274" s="306"/>
      <c r="S274" s="243"/>
      <c r="U274" s="245"/>
      <c r="V274"/>
    </row>
    <row r="275" spans="1:22" x14ac:dyDescent="0.25">
      <c r="A275" s="250"/>
      <c r="B275" s="207"/>
      <c r="I275" s="239"/>
      <c r="J275" s="240"/>
      <c r="K275" s="241"/>
      <c r="L275" s="241"/>
      <c r="M275" s="241"/>
      <c r="N275" s="199"/>
      <c r="O275" s="306"/>
      <c r="S275" s="243"/>
      <c r="U275" s="245"/>
      <c r="V275"/>
    </row>
    <row r="276" spans="1:22" x14ac:dyDescent="0.25">
      <c r="A276" s="206"/>
      <c r="B276" s="207"/>
      <c r="I276" s="258"/>
      <c r="J276" s="237"/>
      <c r="K276" s="237"/>
      <c r="N276" s="199"/>
      <c r="O276" s="306"/>
      <c r="S276" s="243"/>
      <c r="U276" s="245"/>
      <c r="V276"/>
    </row>
    <row r="277" spans="1:22" x14ac:dyDescent="0.25">
      <c r="A277" s="250"/>
      <c r="S277" s="243"/>
      <c r="U277" s="245"/>
      <c r="V277"/>
    </row>
    <row r="278" spans="1:22" x14ac:dyDescent="0.25">
      <c r="A278" s="206"/>
      <c r="S278" s="243"/>
      <c r="U278" s="245"/>
      <c r="V278"/>
    </row>
    <row r="279" spans="1:22" x14ac:dyDescent="0.25">
      <c r="A279" s="206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50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50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50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64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20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  <row r="287" spans="1:22" x14ac:dyDescent="0.25">
      <c r="A287" s="206"/>
      <c r="B287" s="259"/>
      <c r="C287" s="259"/>
      <c r="D287" s="259"/>
      <c r="E287" s="260"/>
      <c r="F287" s="261"/>
      <c r="G287"/>
      <c r="H287" s="262"/>
      <c r="I287" s="263"/>
      <c r="J287"/>
      <c r="K287"/>
      <c r="L287"/>
      <c r="M287"/>
      <c r="P287" s="318"/>
      <c r="Q287" s="243"/>
      <c r="S287" s="243"/>
      <c r="U287" s="245"/>
      <c r="V287"/>
    </row>
    <row r="288" spans="1:22" x14ac:dyDescent="0.25">
      <c r="A288" s="206"/>
      <c r="B288" s="259"/>
      <c r="C288" s="259"/>
      <c r="D288" s="259"/>
      <c r="E288" s="260"/>
      <c r="F288" s="261"/>
      <c r="G288"/>
      <c r="H288" s="262"/>
      <c r="I288" s="263"/>
      <c r="J288"/>
      <c r="K288"/>
      <c r="L288"/>
      <c r="M288"/>
      <c r="P288" s="318"/>
      <c r="Q288" s="243"/>
      <c r="S288" s="243"/>
      <c r="U288" s="245"/>
      <c r="V288"/>
    </row>
    <row r="289" spans="1:22" x14ac:dyDescent="0.25">
      <c r="A289" s="206"/>
      <c r="B289" s="259"/>
      <c r="C289" s="259"/>
      <c r="D289" s="259"/>
      <c r="E289" s="260"/>
      <c r="F289" s="261"/>
      <c r="G289"/>
      <c r="H289" s="262"/>
      <c r="I289" s="263"/>
      <c r="J289"/>
      <c r="K289"/>
      <c r="L289"/>
      <c r="M289"/>
      <c r="P289" s="318"/>
      <c r="Q289" s="243"/>
      <c r="S289" s="243"/>
      <c r="U289" s="245"/>
      <c r="V289"/>
    </row>
    <row r="290" spans="1:22" x14ac:dyDescent="0.25">
      <c r="A290" s="206"/>
      <c r="B290" s="259"/>
      <c r="C290" s="259"/>
      <c r="D290" s="259"/>
      <c r="E290" s="260"/>
      <c r="F290" s="261"/>
      <c r="G290"/>
      <c r="H290" s="262"/>
      <c r="I290" s="263"/>
      <c r="J290"/>
      <c r="K290"/>
      <c r="L290"/>
      <c r="M290"/>
      <c r="P290" s="318"/>
      <c r="Q290" s="243"/>
      <c r="S290" s="243"/>
      <c r="U290" s="245"/>
      <c r="V290"/>
    </row>
    <row r="291" spans="1:22" x14ac:dyDescent="0.25">
      <c r="A291" s="206"/>
      <c r="B291" s="259"/>
      <c r="C291" s="259"/>
      <c r="D291" s="259"/>
      <c r="E291" s="260"/>
      <c r="F291" s="261"/>
      <c r="G291"/>
      <c r="H291" s="262"/>
      <c r="I291" s="263"/>
      <c r="J291"/>
      <c r="K291"/>
      <c r="L291"/>
      <c r="M291"/>
      <c r="P291" s="318"/>
      <c r="Q291" s="243"/>
      <c r="S291" s="243"/>
      <c r="U291" s="245"/>
      <c r="V291"/>
    </row>
  </sheetData>
  <sortState ref="A68:R69">
    <sortCondition ref="G68:G69"/>
  </sortState>
  <mergeCells count="9">
    <mergeCell ref="L87:M88"/>
    <mergeCell ref="F258:H258"/>
    <mergeCell ref="A1:J2"/>
    <mergeCell ref="W1:X1"/>
    <mergeCell ref="A55:A56"/>
    <mergeCell ref="C55:C56"/>
    <mergeCell ref="H55:H56"/>
    <mergeCell ref="O55:O56"/>
    <mergeCell ref="P55:P56"/>
  </mergeCells>
  <pageMargins left="0.7" right="0.16" top="0.4" bottom="0.38" header="0.3" footer="0.3"/>
  <pageSetup paperSize="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CANALES   J U L I O   2021   </vt:lpstr>
      <vt:lpstr>CANALES    AGOSTO   2021</vt:lpstr>
      <vt:lpstr>CANALES  SEPTIEMBRE  2021     </vt:lpstr>
      <vt:lpstr>CANALES  OCTUBRE      2 0 2 1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2021-09-10T16:24:28Z</cp:lastPrinted>
  <dcterms:created xsi:type="dcterms:W3CDTF">2021-01-11T16:09:23Z</dcterms:created>
  <dcterms:modified xsi:type="dcterms:W3CDTF">2021-11-12T19:24:58Z</dcterms:modified>
</cp:coreProperties>
</file>