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   LOIN   CAP               " sheetId="239" r:id="rId42"/>
    <sheet name="T   BONE  CARNERO      " sheetId="211" r:id="rId43"/>
    <sheet name="FILETE  TILAPIA   " sheetId="65" r:id="rId44"/>
    <sheet name="CHULETA ST   INNOVA    " sheetId="139" r:id="rId45"/>
    <sheet name="C A M A R O N E S      " sheetId="188" r:id="rId46"/>
    <sheet name="  PUNTAS   DE    CHULETA   " sheetId="205" state="hidden" r:id="rId47"/>
    <sheet name="PIERNA    SH   CONGELADA   " sheetId="190" state="hidden" r:id="rId48"/>
    <sheet name="     CAÑA   DE    LOMO      " sheetId="117" r:id="rId49"/>
    <sheet name="HUESO       TUETANO       " sheetId="217" state="hidden" r:id="rId50"/>
    <sheet name="  C O S T I L L A R     S F" sheetId="212" r:id="rId51"/>
    <sheet name="ARRACHERA      IN-SIDE    " sheetId="220" r:id="rId52"/>
    <sheet name="CABEZA DE   LOMO    " sheetId="161" state="hidden" r:id="rId53"/>
    <sheet name="     P  A  V  O  S             " sheetId="156" r:id="rId54"/>
    <sheet name="CABEZA CON PAPADA              " sheetId="210" state="hidden" r:id="rId55"/>
    <sheet name="MANITAS DE CERDO " sheetId="177" state="hidden" r:id="rId56"/>
    <sheet name="TOCINO      NACIONAL        " sheetId="180" state="hidden" r:id="rId57"/>
    <sheet name="  C O R B A T A   " sheetId="174" state="hidden" r:id="rId58"/>
    <sheet name="  T O C I N O   Tradicional    " sheetId="229" state="hidden" r:id="rId59"/>
    <sheet name="S U A D E R O    M  " sheetId="189" r:id="rId60"/>
    <sheet name="       PULPA DE PIERNA    " sheetId="195" r:id="rId61"/>
    <sheet name="  T R I P A S         SAL BAR  " sheetId="204" state="hidden" r:id="rId62"/>
    <sheet name="PERNIL CON GRASA      " sheetId="223" state="hidden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0" i="38" l="1"/>
  <c r="S127" i="38" l="1"/>
  <c r="T127" i="38"/>
  <c r="S126" i="38"/>
  <c r="T126" i="38"/>
  <c r="I126" i="38"/>
  <c r="I127" i="38"/>
  <c r="I128" i="38"/>
  <c r="L9" i="54" l="1"/>
  <c r="S9" i="54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Q39" i="129"/>
  <c r="AB12" i="129"/>
  <c r="F16" i="203"/>
  <c r="F15" i="203"/>
  <c r="F14" i="203"/>
  <c r="F13" i="203"/>
  <c r="F12" i="203"/>
  <c r="AM9" i="188"/>
  <c r="N27" i="197"/>
  <c r="F45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P28" i="197" l="1"/>
  <c r="F8" i="195" l="1"/>
  <c r="S105" i="38" l="1"/>
  <c r="T105" i="38"/>
  <c r="S106" i="38"/>
  <c r="T106" i="38"/>
  <c r="I105" i="38"/>
  <c r="P13" i="117"/>
  <c r="P14" i="117"/>
  <c r="P15" i="117"/>
  <c r="P16" i="117"/>
  <c r="P17" i="117"/>
  <c r="P18" i="117"/>
  <c r="P19" i="117"/>
  <c r="P20" i="117"/>
  <c r="P21" i="117"/>
  <c r="P22" i="117"/>
  <c r="P23" i="117"/>
  <c r="P24" i="117"/>
  <c r="P25" i="117"/>
  <c r="P26" i="117"/>
  <c r="P27" i="117"/>
  <c r="P28" i="117"/>
  <c r="P29" i="117"/>
  <c r="P30" i="117"/>
  <c r="P31" i="117"/>
  <c r="P32" i="117"/>
  <c r="P33" i="117"/>
  <c r="P34" i="117"/>
  <c r="P35" i="117"/>
  <c r="P36" i="117"/>
  <c r="P37" i="117"/>
  <c r="P38" i="117"/>
  <c r="P39" i="117"/>
  <c r="P40" i="117"/>
  <c r="P41" i="117"/>
  <c r="P42" i="117"/>
  <c r="P43" i="117"/>
  <c r="P44" i="117"/>
  <c r="P45" i="117"/>
  <c r="P46" i="117"/>
  <c r="P47" i="117"/>
  <c r="P48" i="117"/>
  <c r="P49" i="117"/>
  <c r="P50" i="117"/>
  <c r="P51" i="117"/>
  <c r="P52" i="117"/>
  <c r="P53" i="117"/>
  <c r="P54" i="117"/>
  <c r="P55" i="117"/>
  <c r="P56" i="117"/>
  <c r="P57" i="117"/>
  <c r="P58" i="117"/>
  <c r="P59" i="117"/>
  <c r="P60" i="117"/>
  <c r="P61" i="117"/>
  <c r="P62" i="117"/>
  <c r="P63" i="117"/>
  <c r="P64" i="117"/>
  <c r="P65" i="117"/>
  <c r="P66" i="117"/>
  <c r="P67" i="117"/>
  <c r="P68" i="117"/>
  <c r="P69" i="117"/>
  <c r="P70" i="117"/>
  <c r="P71" i="117"/>
  <c r="P72" i="117"/>
  <c r="P73" i="117"/>
  <c r="P74" i="117"/>
  <c r="P75" i="117"/>
  <c r="P76" i="117"/>
  <c r="P77" i="117"/>
  <c r="P78" i="117"/>
  <c r="P79" i="117"/>
  <c r="P80" i="117"/>
  <c r="P81" i="117"/>
  <c r="P82" i="117"/>
  <c r="P83" i="117"/>
  <c r="P84" i="117"/>
  <c r="P85" i="117"/>
  <c r="P86" i="117"/>
  <c r="P87" i="117"/>
  <c r="P88" i="117"/>
  <c r="P89" i="117"/>
  <c r="P90" i="117"/>
  <c r="P12" i="117"/>
  <c r="R11" i="117"/>
  <c r="R10" i="117"/>
  <c r="J102" i="215" l="1"/>
  <c r="J103" i="215"/>
  <c r="J104" i="215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3" i="215"/>
  <c r="F104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AT9" i="188"/>
  <c r="Z15" i="188"/>
  <c r="Z14" i="188"/>
  <c r="O31" i="129"/>
  <c r="O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Q29" i="38" l="1"/>
  <c r="Q28" i="38"/>
  <c r="F133" i="38" l="1"/>
  <c r="J22" i="38" l="1"/>
  <c r="H22" i="38"/>
  <c r="T22" i="38" s="1"/>
  <c r="H111" i="38" l="1"/>
  <c r="F111" i="38"/>
  <c r="Q20" i="38" l="1"/>
  <c r="Q104" i="38" l="1"/>
  <c r="S116" i="38" l="1"/>
  <c r="T116" i="38" s="1"/>
  <c r="Q26" i="38"/>
  <c r="Q27" i="38" l="1"/>
  <c r="Q25" i="38"/>
  <c r="Q21" i="38"/>
  <c r="Q19" i="38" l="1"/>
  <c r="Q16" i="38"/>
  <c r="Q14" i="38" l="1"/>
  <c r="Q15" i="38"/>
  <c r="S123" i="38" l="1"/>
  <c r="T123" i="38" s="1"/>
  <c r="S124" i="38"/>
  <c r="T124" i="38" s="1"/>
  <c r="S125" i="38"/>
  <c r="T125" i="38" s="1"/>
  <c r="S128" i="38"/>
  <c r="T128" i="38" s="1"/>
  <c r="I123" i="38"/>
  <c r="I124" i="38"/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39" i="203" l="1"/>
  <c r="P41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H121" i="38"/>
  <c r="F121" i="38"/>
  <c r="Q6" i="203" l="1"/>
  <c r="R6" i="203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78" i="188"/>
  <c r="AJ78" i="188"/>
  <c r="Q117" i="38"/>
  <c r="Q11" i="38"/>
  <c r="Q10" i="38"/>
  <c r="Q9" i="38"/>
  <c r="Q8" i="38"/>
  <c r="Q7" i="38"/>
  <c r="Q4" i="38"/>
  <c r="J4" i="38"/>
  <c r="AS83" i="188" l="1"/>
  <c r="AU6" i="188"/>
  <c r="AV6" i="188" s="1"/>
  <c r="AK6" i="188"/>
  <c r="AL6" i="188" s="1"/>
  <c r="AI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U10" i="117"/>
  <c r="U11" i="117" s="1"/>
  <c r="V10" i="117"/>
  <c r="V11" i="117" s="1"/>
  <c r="V12" i="117" s="1"/>
  <c r="V13" i="117" s="1"/>
  <c r="V14" i="117" s="1"/>
  <c r="V15" i="117" s="1"/>
  <c r="V16" i="117" s="1"/>
  <c r="V17" i="117" s="1"/>
  <c r="V18" i="117" s="1"/>
  <c r="V19" i="117" s="1"/>
  <c r="V20" i="117" s="1"/>
  <c r="V21" i="117" s="1"/>
  <c r="V22" i="117" s="1"/>
  <c r="V23" i="117" s="1"/>
  <c r="V24" i="117" s="1"/>
  <c r="V25" i="117" s="1"/>
  <c r="V26" i="117" s="1"/>
  <c r="V27" i="117" s="1"/>
  <c r="V28" i="117" s="1"/>
  <c r="V29" i="117" s="1"/>
  <c r="V30" i="117" s="1"/>
  <c r="V31" i="117" s="1"/>
  <c r="V32" i="117" s="1"/>
  <c r="V33" i="117" s="1"/>
  <c r="V34" i="117" s="1"/>
  <c r="V35" i="117" s="1"/>
  <c r="V36" i="117" s="1"/>
  <c r="V37" i="117" s="1"/>
  <c r="V38" i="117" s="1"/>
  <c r="V39" i="117" s="1"/>
  <c r="V40" i="117" s="1"/>
  <c r="V41" i="117" s="1"/>
  <c r="V42" i="117" s="1"/>
  <c r="V43" i="117" s="1"/>
  <c r="V44" i="117" s="1"/>
  <c r="V45" i="117" s="1"/>
  <c r="V46" i="117" s="1"/>
  <c r="V47" i="117" s="1"/>
  <c r="V48" i="117" s="1"/>
  <c r="V49" i="117" s="1"/>
  <c r="V50" i="117" s="1"/>
  <c r="V51" i="117" s="1"/>
  <c r="V52" i="117" s="1"/>
  <c r="V53" i="117" s="1"/>
  <c r="V54" i="117" s="1"/>
  <c r="V55" i="117" s="1"/>
  <c r="V56" i="117" s="1"/>
  <c r="V57" i="117" s="1"/>
  <c r="V58" i="117" s="1"/>
  <c r="V59" i="117" s="1"/>
  <c r="V60" i="117" s="1"/>
  <c r="V61" i="117" s="1"/>
  <c r="V62" i="117" s="1"/>
  <c r="V63" i="117" s="1"/>
  <c r="V64" i="117" s="1"/>
  <c r="V65" i="117" s="1"/>
  <c r="V66" i="117" s="1"/>
  <c r="V67" i="117" s="1"/>
  <c r="V68" i="117" s="1"/>
  <c r="V69" i="117" s="1"/>
  <c r="V70" i="117" s="1"/>
  <c r="V71" i="117" s="1"/>
  <c r="V72" i="117" s="1"/>
  <c r="V73" i="117" s="1"/>
  <c r="V74" i="117" s="1"/>
  <c r="V75" i="117" s="1"/>
  <c r="V76" i="117" s="1"/>
  <c r="V77" i="117" s="1"/>
  <c r="V78" i="117" s="1"/>
  <c r="V79" i="117" s="1"/>
  <c r="V80" i="117" s="1"/>
  <c r="V81" i="117" s="1"/>
  <c r="V82" i="117" s="1"/>
  <c r="V83" i="117" s="1"/>
  <c r="V84" i="117" s="1"/>
  <c r="V85" i="117" s="1"/>
  <c r="V86" i="117" s="1"/>
  <c r="V87" i="117" s="1"/>
  <c r="V88" i="117" s="1"/>
  <c r="V89" i="117" s="1"/>
  <c r="V90" i="117" s="1"/>
  <c r="V91" i="117" s="1"/>
  <c r="R12" i="117"/>
  <c r="R13" i="117"/>
  <c r="R14" i="117"/>
  <c r="R15" i="117"/>
  <c r="R16" i="117"/>
  <c r="R17" i="117"/>
  <c r="R18" i="117"/>
  <c r="R19" i="117"/>
  <c r="R20" i="117"/>
  <c r="R21" i="117"/>
  <c r="R22" i="117"/>
  <c r="R23" i="117"/>
  <c r="R24" i="117"/>
  <c r="R25" i="117"/>
  <c r="R26" i="117"/>
  <c r="R27" i="117"/>
  <c r="R28" i="117"/>
  <c r="R29" i="117"/>
  <c r="R30" i="117"/>
  <c r="R31" i="117"/>
  <c r="R32" i="117"/>
  <c r="R33" i="117"/>
  <c r="R34" i="117"/>
  <c r="R35" i="117"/>
  <c r="R36" i="117"/>
  <c r="R37" i="117"/>
  <c r="R38" i="117"/>
  <c r="R39" i="117"/>
  <c r="R40" i="117"/>
  <c r="R41" i="117"/>
  <c r="R42" i="117"/>
  <c r="R43" i="117"/>
  <c r="R44" i="117"/>
  <c r="R45" i="117"/>
  <c r="R46" i="117"/>
  <c r="R47" i="117"/>
  <c r="R48" i="117"/>
  <c r="R49" i="117"/>
  <c r="R50" i="117"/>
  <c r="R51" i="117"/>
  <c r="R52" i="117"/>
  <c r="R53" i="117"/>
  <c r="R54" i="117"/>
  <c r="R55" i="117"/>
  <c r="R56" i="117"/>
  <c r="R57" i="117"/>
  <c r="R58" i="117"/>
  <c r="R59" i="117"/>
  <c r="R60" i="117"/>
  <c r="R61" i="117"/>
  <c r="R62" i="117"/>
  <c r="R63" i="117"/>
  <c r="R64" i="117"/>
  <c r="R65" i="117"/>
  <c r="R66" i="117"/>
  <c r="R67" i="117"/>
  <c r="R68" i="117"/>
  <c r="R69" i="117"/>
  <c r="R70" i="117"/>
  <c r="R71" i="117"/>
  <c r="R72" i="117"/>
  <c r="R73" i="117"/>
  <c r="R74" i="117"/>
  <c r="R75" i="117"/>
  <c r="R76" i="117"/>
  <c r="R77" i="117"/>
  <c r="R78" i="117"/>
  <c r="R79" i="117"/>
  <c r="R80" i="117"/>
  <c r="R81" i="117"/>
  <c r="R82" i="117"/>
  <c r="R83" i="117"/>
  <c r="R84" i="117"/>
  <c r="R85" i="117"/>
  <c r="R86" i="117"/>
  <c r="R87" i="117"/>
  <c r="R88" i="117"/>
  <c r="R89" i="117"/>
  <c r="R90" i="117"/>
  <c r="R91" i="117"/>
  <c r="R101" i="117"/>
  <c r="O102" i="117"/>
  <c r="Q103" i="11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1" i="129"/>
  <c r="AF11" i="129" s="1"/>
  <c r="AF10" i="129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2" i="54"/>
  <c r="P21" i="54"/>
  <c r="P20" i="54"/>
  <c r="P19" i="54"/>
  <c r="P18" i="54"/>
  <c r="P17" i="54"/>
  <c r="P24" i="54"/>
  <c r="P16" i="54"/>
  <c r="P15" i="54"/>
  <c r="P14" i="54"/>
  <c r="P23" i="54"/>
  <c r="P13" i="54"/>
  <c r="P12" i="54"/>
  <c r="P11" i="54"/>
  <c r="P10" i="54"/>
  <c r="P9" i="54"/>
  <c r="L10" i="54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N35" i="194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O115" i="40"/>
  <c r="Q118" i="40" s="1"/>
  <c r="P114" i="40"/>
  <c r="R114" i="40" s="1"/>
  <c r="W114" i="40" s="1"/>
  <c r="W113" i="40"/>
  <c r="P113" i="40"/>
  <c r="R113" i="40" s="1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P99" i="40"/>
  <c r="R99" i="40" s="1"/>
  <c r="W99" i="40" s="1"/>
  <c r="P98" i="40"/>
  <c r="R98" i="40" s="1"/>
  <c r="W98" i="40" s="1"/>
  <c r="R97" i="40"/>
  <c r="W97" i="40" s="1"/>
  <c r="P97" i="40"/>
  <c r="R96" i="40"/>
  <c r="W96" i="40" s="1"/>
  <c r="P96" i="40"/>
  <c r="P95" i="40"/>
  <c r="R95" i="40" s="1"/>
  <c r="W95" i="40" s="1"/>
  <c r="W94" i="40"/>
  <c r="P94" i="40"/>
  <c r="R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W78" i="40"/>
  <c r="P78" i="40"/>
  <c r="R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R71" i="40"/>
  <c r="W71" i="40" s="1"/>
  <c r="P71" i="40"/>
  <c r="P70" i="40"/>
  <c r="R70" i="40" s="1"/>
  <c r="W70" i="40" s="1"/>
  <c r="R69" i="40"/>
  <c r="W69" i="40" s="1"/>
  <c r="P69" i="40"/>
  <c r="R68" i="40"/>
  <c r="W68" i="40" s="1"/>
  <c r="P68" i="40"/>
  <c r="R67" i="40"/>
  <c r="W67" i="40" s="1"/>
  <c r="P67" i="40"/>
  <c r="P66" i="40"/>
  <c r="R66" i="40" s="1"/>
  <c r="W66" i="40" s="1"/>
  <c r="P65" i="40"/>
  <c r="R65" i="40" s="1"/>
  <c r="W65" i="40" s="1"/>
  <c r="R64" i="40"/>
  <c r="W64" i="40" s="1"/>
  <c r="P64" i="40"/>
  <c r="R63" i="40"/>
  <c r="W63" i="40" s="1"/>
  <c r="P63" i="40"/>
  <c r="P62" i="40"/>
  <c r="R62" i="40" s="1"/>
  <c r="W62" i="40" s="1"/>
  <c r="P61" i="40"/>
  <c r="R61" i="40" s="1"/>
  <c r="W61" i="40" s="1"/>
  <c r="R60" i="40"/>
  <c r="W60" i="40" s="1"/>
  <c r="P60" i="40"/>
  <c r="R59" i="40"/>
  <c r="W59" i="40" s="1"/>
  <c r="P59" i="40"/>
  <c r="W58" i="40"/>
  <c r="P58" i="40"/>
  <c r="R58" i="40" s="1"/>
  <c r="P57" i="40"/>
  <c r="R57" i="40" s="1"/>
  <c r="W57" i="40" s="1"/>
  <c r="R56" i="40"/>
  <c r="W56" i="40" s="1"/>
  <c r="P56" i="40"/>
  <c r="R55" i="40"/>
  <c r="W55" i="40" s="1"/>
  <c r="P55" i="40"/>
  <c r="W54" i="40"/>
  <c r="P54" i="40"/>
  <c r="R54" i="40" s="1"/>
  <c r="R53" i="40"/>
  <c r="W53" i="40" s="1"/>
  <c r="P53" i="40"/>
  <c r="R52" i="40"/>
  <c r="W52" i="40" s="1"/>
  <c r="P52" i="40"/>
  <c r="R51" i="40"/>
  <c r="W51" i="40" s="1"/>
  <c r="P51" i="40"/>
  <c r="P50" i="40"/>
  <c r="R50" i="40" s="1"/>
  <c r="W50" i="40" s="1"/>
  <c r="P49" i="40"/>
  <c r="R49" i="40" s="1"/>
  <c r="W49" i="40" s="1"/>
  <c r="R48" i="40"/>
  <c r="W48" i="40" s="1"/>
  <c r="P48" i="40"/>
  <c r="R47" i="40"/>
  <c r="W47" i="40" s="1"/>
  <c r="P47" i="40"/>
  <c r="P46" i="40"/>
  <c r="R46" i="40" s="1"/>
  <c r="W46" i="40" s="1"/>
  <c r="P45" i="40"/>
  <c r="R45" i="40" s="1"/>
  <c r="W45" i="40" s="1"/>
  <c r="R44" i="40"/>
  <c r="W44" i="40" s="1"/>
  <c r="P44" i="40"/>
  <c r="R43" i="40"/>
  <c r="W43" i="40" s="1"/>
  <c r="P43" i="40"/>
  <c r="W42" i="40"/>
  <c r="P42" i="40"/>
  <c r="R42" i="40" s="1"/>
  <c r="P41" i="40"/>
  <c r="R41" i="40" s="1"/>
  <c r="W41" i="40" s="1"/>
  <c r="R40" i="40"/>
  <c r="W40" i="40" s="1"/>
  <c r="P40" i="40"/>
  <c r="R39" i="40"/>
  <c r="W39" i="40" s="1"/>
  <c r="P39" i="40"/>
  <c r="W38" i="40"/>
  <c r="P38" i="40"/>
  <c r="R38" i="40" s="1"/>
  <c r="R37" i="40"/>
  <c r="W37" i="40" s="1"/>
  <c r="P37" i="40"/>
  <c r="R36" i="40"/>
  <c r="W36" i="40" s="1"/>
  <c r="P36" i="40"/>
  <c r="P35" i="40"/>
  <c r="R35" i="40" s="1"/>
  <c r="W35" i="40" s="1"/>
  <c r="W34" i="40"/>
  <c r="P34" i="40"/>
  <c r="R34" i="40" s="1"/>
  <c r="R33" i="40"/>
  <c r="W33" i="40" s="1"/>
  <c r="P33" i="40"/>
  <c r="R32" i="40"/>
  <c r="W32" i="40" s="1"/>
  <c r="P32" i="40"/>
  <c r="P31" i="40"/>
  <c r="R31" i="40" s="1"/>
  <c r="W31" i="40" s="1"/>
  <c r="W30" i="40"/>
  <c r="P30" i="40"/>
  <c r="R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Q40" i="129"/>
  <c r="U40" i="129" s="1"/>
  <c r="U39" i="129"/>
  <c r="U38" i="129"/>
  <c r="Q38" i="129"/>
  <c r="Q37" i="129"/>
  <c r="U37" i="129" s="1"/>
  <c r="U36" i="129"/>
  <c r="Q36" i="129"/>
  <c r="Q35" i="129"/>
  <c r="U35" i="129" s="1"/>
  <c r="Q34" i="129"/>
  <c r="U34" i="129" s="1"/>
  <c r="Q33" i="129"/>
  <c r="U33" i="129" s="1"/>
  <c r="Q32" i="129"/>
  <c r="U32" i="129" s="1"/>
  <c r="U31" i="129"/>
  <c r="Q31" i="129"/>
  <c r="U30" i="129"/>
  <c r="Q30" i="129"/>
  <c r="U29" i="129"/>
  <c r="Q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U15" i="129"/>
  <c r="Q15" i="129"/>
  <c r="Q14" i="129"/>
  <c r="U14" i="129" s="1"/>
  <c r="Q13" i="129"/>
  <c r="U13" i="129" s="1"/>
  <c r="Q12" i="129"/>
  <c r="U12" i="129" s="1"/>
  <c r="U11" i="129"/>
  <c r="Q11" i="129"/>
  <c r="T10" i="129"/>
  <c r="T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110" i="65"/>
  <c r="P112" i="65" s="1"/>
  <c r="P109" i="65"/>
  <c r="R109" i="65" s="1"/>
  <c r="R108" i="65"/>
  <c r="W108" i="65" s="1"/>
  <c r="P108" i="65"/>
  <c r="R107" i="65"/>
  <c r="W107" i="65" s="1"/>
  <c r="P107" i="65"/>
  <c r="R106" i="65"/>
  <c r="W106" i="65" s="1"/>
  <c r="P106" i="65"/>
  <c r="P105" i="65"/>
  <c r="R105" i="65" s="1"/>
  <c r="W105" i="65" s="1"/>
  <c r="P104" i="65"/>
  <c r="R104" i="65" s="1"/>
  <c r="W104" i="65" s="1"/>
  <c r="R103" i="65"/>
  <c r="W103" i="65" s="1"/>
  <c r="P103" i="65"/>
  <c r="R102" i="65"/>
  <c r="W102" i="65" s="1"/>
  <c r="P102" i="65"/>
  <c r="P101" i="65"/>
  <c r="R101" i="65" s="1"/>
  <c r="W101" i="65" s="1"/>
  <c r="P100" i="65"/>
  <c r="R100" i="65" s="1"/>
  <c r="W100" i="65" s="1"/>
  <c r="R99" i="65"/>
  <c r="W99" i="65" s="1"/>
  <c r="P99" i="65"/>
  <c r="R98" i="65"/>
  <c r="W98" i="65" s="1"/>
  <c r="P98" i="65"/>
  <c r="W97" i="65"/>
  <c r="P97" i="65"/>
  <c r="R97" i="65" s="1"/>
  <c r="R96" i="65"/>
  <c r="W96" i="65" s="1"/>
  <c r="P96" i="65"/>
  <c r="R95" i="65"/>
  <c r="W95" i="65" s="1"/>
  <c r="P95" i="65"/>
  <c r="R94" i="65"/>
  <c r="W94" i="65" s="1"/>
  <c r="P94" i="65"/>
  <c r="W93" i="65"/>
  <c r="P93" i="65"/>
  <c r="R93" i="65" s="1"/>
  <c r="R92" i="65"/>
  <c r="W92" i="65" s="1"/>
  <c r="P92" i="65"/>
  <c r="R91" i="65"/>
  <c r="W91" i="65" s="1"/>
  <c r="P91" i="65"/>
  <c r="R90" i="65"/>
  <c r="W90" i="65" s="1"/>
  <c r="P90" i="65"/>
  <c r="P89" i="65"/>
  <c r="R89" i="65" s="1"/>
  <c r="W89" i="65" s="1"/>
  <c r="P88" i="65"/>
  <c r="R88" i="65" s="1"/>
  <c r="W88" i="65" s="1"/>
  <c r="R87" i="65"/>
  <c r="W87" i="65" s="1"/>
  <c r="P87" i="65"/>
  <c r="R86" i="65"/>
  <c r="W86" i="65" s="1"/>
  <c r="P86" i="65"/>
  <c r="P85" i="65"/>
  <c r="R85" i="65" s="1"/>
  <c r="W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W65" i="65"/>
  <c r="P65" i="65"/>
  <c r="R65" i="65" s="1"/>
  <c r="R64" i="65"/>
  <c r="W64" i="65" s="1"/>
  <c r="P64" i="65"/>
  <c r="R63" i="65"/>
  <c r="W63" i="65" s="1"/>
  <c r="P63" i="65"/>
  <c r="R62" i="65"/>
  <c r="W62" i="65" s="1"/>
  <c r="P62" i="65"/>
  <c r="P61" i="65"/>
  <c r="R61" i="65" s="1"/>
  <c r="W61" i="65" s="1"/>
  <c r="R60" i="65"/>
  <c r="W60" i="65" s="1"/>
  <c r="P60" i="65"/>
  <c r="R59" i="65"/>
  <c r="W59" i="65" s="1"/>
  <c r="P59" i="65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R48" i="65"/>
  <c r="W48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3" i="65"/>
  <c r="R13" i="65" s="1"/>
  <c r="W14" i="65" s="1"/>
  <c r="P14" i="65"/>
  <c r="R14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R102" i="117" l="1"/>
  <c r="Q105" i="117" s="1"/>
  <c r="U12" i="117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T12" i="129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S13" i="197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E105" i="117"/>
  <c r="S5" i="117"/>
  <c r="T5" i="117" s="1"/>
  <c r="AA84" i="129"/>
  <c r="AC6" i="129"/>
  <c r="AD6" i="129" s="1"/>
  <c r="P68" i="54"/>
  <c r="Q5" i="54" s="1"/>
  <c r="R5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5" i="194"/>
  <c r="O40" i="194" s="1"/>
  <c r="S10" i="194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Q79" i="129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P79" i="197"/>
  <c r="Q7" i="197" s="1"/>
  <c r="R7" i="197" s="1"/>
  <c r="Z30" i="212"/>
  <c r="W30" i="212"/>
  <c r="AB29" i="212"/>
  <c r="AF28" i="212"/>
  <c r="AB28" i="212"/>
  <c r="AF27" i="212"/>
  <c r="AB27" i="212"/>
  <c r="AF26" i="212"/>
  <c r="AB26" i="212"/>
  <c r="AF25" i="212"/>
  <c r="AB25" i="212"/>
  <c r="AF24" i="212"/>
  <c r="AB24" i="212"/>
  <c r="AF23" i="212"/>
  <c r="AB23" i="212"/>
  <c r="AF22" i="212"/>
  <c r="AB22" i="212"/>
  <c r="AF21" i="212"/>
  <c r="AB21" i="212"/>
  <c r="AF20" i="212"/>
  <c r="AB20" i="212"/>
  <c r="AF19" i="212"/>
  <c r="AB19" i="212"/>
  <c r="AF18" i="212"/>
  <c r="AB18" i="212"/>
  <c r="AF17" i="212"/>
  <c r="AB17" i="212"/>
  <c r="AF16" i="212"/>
  <c r="AB16" i="212"/>
  <c r="AF15" i="212"/>
  <c r="AB15" i="212"/>
  <c r="AB14" i="212"/>
  <c r="AF14" i="212" s="1"/>
  <c r="AB13" i="212"/>
  <c r="AF13" i="212" s="1"/>
  <c r="AB12" i="212"/>
  <c r="AF12" i="212" s="1"/>
  <c r="AB11" i="212"/>
  <c r="AF11" i="212" s="1"/>
  <c r="AB10" i="212"/>
  <c r="AF10" i="212" s="1"/>
  <c r="AF9" i="212"/>
  <c r="AB9" i="212"/>
  <c r="AE9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AE10" i="212" l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AF29" i="212"/>
  <c r="O73" i="54"/>
  <c r="O84" i="197"/>
  <c r="Q120" i="40"/>
  <c r="S5" i="40"/>
  <c r="T5" i="40" s="1"/>
  <c r="P84" i="129"/>
  <c r="R6" i="129"/>
  <c r="S6" i="129" s="1"/>
  <c r="Q113" i="65"/>
  <c r="S5" i="65"/>
  <c r="T5" i="65" s="1"/>
  <c r="AB30" i="212"/>
  <c r="AC5" i="212" s="1"/>
  <c r="L1" i="189"/>
  <c r="AB32" i="212" l="1"/>
  <c r="AD5" i="212"/>
  <c r="L1" i="212"/>
  <c r="U1" i="188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J10" i="65" l="1"/>
  <c r="B10" i="197" l="1"/>
  <c r="I10" i="197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F11" i="194"/>
  <c r="F10" i="194"/>
  <c r="O30" i="212" l="1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U16" i="212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U9" i="212" s="1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U29" i="212" l="1"/>
  <c r="Q30" i="212"/>
  <c r="R5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D11" i="65"/>
  <c r="F11" i="65" s="1"/>
  <c r="D10" i="65"/>
  <c r="F10" i="65" s="1"/>
  <c r="I10" i="65" s="1"/>
  <c r="S5" i="212" l="1"/>
  <c r="Q32" i="212"/>
  <c r="S98" i="38"/>
  <c r="T98" i="38" s="1"/>
  <c r="S112" i="38" l="1"/>
  <c r="T112" i="38" s="1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Q30" i="189" l="1"/>
  <c r="R5" i="189" s="1"/>
  <c r="S5" i="189" s="1"/>
  <c r="Z78" i="188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AA6" i="188" l="1"/>
  <c r="AB6" i="188" s="1"/>
  <c r="E33" i="220"/>
  <c r="S121" i="38"/>
  <c r="T121" i="38" s="1"/>
  <c r="S122" i="38"/>
  <c r="T122" i="38" s="1"/>
  <c r="I121" i="38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8" i="194"/>
  <c r="F17" i="194"/>
  <c r="F16" i="194"/>
  <c r="F15" i="194"/>
  <c r="F14" i="194"/>
  <c r="F13" i="194"/>
  <c r="F12" i="194"/>
  <c r="I10" i="194"/>
  <c r="I11" i="194" s="1"/>
  <c r="I12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3" i="194" l="1"/>
  <c r="I14" i="194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C115" i="40" l="1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F106" i="40"/>
  <c r="K106" i="40" s="1"/>
  <c r="D106" i="40"/>
  <c r="D105" i="40"/>
  <c r="F105" i="40" s="1"/>
  <c r="K105" i="40" s="1"/>
  <c r="K104" i="40"/>
  <c r="D104" i="40"/>
  <c r="F104" i="40" s="1"/>
  <c r="D103" i="40"/>
  <c r="F103" i="40" s="1"/>
  <c r="K103" i="40" s="1"/>
  <c r="F102" i="40"/>
  <c r="K102" i="40" s="1"/>
  <c r="D102" i="40"/>
  <c r="D101" i="40"/>
  <c r="F101" i="40" s="1"/>
  <c r="K101" i="40" s="1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K92" i="40"/>
  <c r="D92" i="40"/>
  <c r="F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F75" i="40"/>
  <c r="K75" i="40" s="1"/>
  <c r="D75" i="40"/>
  <c r="D74" i="40"/>
  <c r="F74" i="40" s="1"/>
  <c r="K74" i="40" s="1"/>
  <c r="F73" i="40"/>
  <c r="K73" i="40" s="1"/>
  <c r="D73" i="40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F63" i="40"/>
  <c r="K63" i="40" s="1"/>
  <c r="D63" i="40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D115" i="40" l="1"/>
  <c r="F9" i="40"/>
  <c r="C110" i="65"/>
  <c r="D112" i="65" s="1"/>
  <c r="F109" i="65"/>
  <c r="D109" i="65"/>
  <c r="D108" i="65"/>
  <c r="F108" i="65" s="1"/>
  <c r="K108" i="65" s="1"/>
  <c r="F107" i="65"/>
  <c r="K107" i="65" s="1"/>
  <c r="D107" i="65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K92" i="65"/>
  <c r="D92" i="65"/>
  <c r="F92" i="65" s="1"/>
  <c r="D91" i="65"/>
  <c r="F91" i="65" s="1"/>
  <c r="K91" i="65" s="1"/>
  <c r="F90" i="65"/>
  <c r="K90" i="65" s="1"/>
  <c r="D90" i="65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F79" i="65"/>
  <c r="K79" i="65" s="1"/>
  <c r="D79" i="65"/>
  <c r="D78" i="65"/>
  <c r="F78" i="65" s="1"/>
  <c r="K78" i="65" s="1"/>
  <c r="F77" i="65"/>
  <c r="K77" i="65" s="1"/>
  <c r="D77" i="65"/>
  <c r="D76" i="65"/>
  <c r="F76" i="65" s="1"/>
  <c r="K76" i="65" s="1"/>
  <c r="F75" i="65"/>
  <c r="K75" i="65" s="1"/>
  <c r="D75" i="65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K60" i="65"/>
  <c r="D60" i="65"/>
  <c r="F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F30" i="212" l="1"/>
  <c r="G5" i="212" s="1"/>
  <c r="H5" i="212" s="1"/>
  <c r="D110" i="65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F110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E120" i="40" l="1"/>
  <c r="G5" i="40"/>
  <c r="H5" i="40" s="1"/>
  <c r="E113" i="65"/>
  <c r="G5" i="65"/>
  <c r="H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2" i="38" l="1"/>
  <c r="T152" i="38" s="1"/>
  <c r="S115" i="38" l="1"/>
  <c r="T115" i="38" s="1"/>
  <c r="S148" i="38" l="1"/>
  <c r="T148" i="38" s="1"/>
  <c r="S149" i="38"/>
  <c r="T149" i="38" s="1"/>
  <c r="S150" i="38"/>
  <c r="T150" i="38" s="1"/>
  <c r="S151" i="38"/>
  <c r="T151" i="38" s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6" i="38"/>
  <c r="I145" i="38"/>
  <c r="I144" i="38"/>
  <c r="I143" i="38"/>
  <c r="I142" i="38"/>
  <c r="I141" i="38"/>
  <c r="I140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51" i="38"/>
  <c r="I150" i="38"/>
  <c r="I149" i="38"/>
  <c r="I148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7" i="38" l="1"/>
  <c r="S15" i="38" l="1"/>
  <c r="S111" i="38" l="1"/>
  <c r="T111" i="38" s="1"/>
  <c r="I110" i="38"/>
  <c r="I116" i="38" l="1"/>
  <c r="I115" i="38"/>
  <c r="I112" i="38"/>
  <c r="I113" i="38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189"/>
  <c r="G5" i="189" s="1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79" i="129"/>
  <c r="E84" i="129" s="1"/>
  <c r="E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J34" i="38" l="1"/>
  <c r="J33" i="38"/>
  <c r="J32" i="38"/>
  <c r="B32" i="38"/>
  <c r="J31" i="38"/>
  <c r="S118" i="38" l="1"/>
  <c r="T118" i="38" s="1"/>
  <c r="T137" i="38" l="1"/>
  <c r="S136" i="38"/>
  <c r="T136" i="38" s="1"/>
  <c r="S107" i="38"/>
  <c r="T107" i="38" s="1"/>
  <c r="S108" i="38"/>
  <c r="T108" i="38" s="1"/>
  <c r="S162" i="38"/>
  <c r="T162" i="38" s="1"/>
  <c r="S163" i="38"/>
  <c r="T163" i="38" s="1"/>
  <c r="I162" i="38"/>
  <c r="I163" i="38"/>
  <c r="I164" i="38"/>
  <c r="I137" i="38" l="1"/>
  <c r="I136" i="38"/>
  <c r="I118" i="38"/>
  <c r="I107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G6" i="188" l="1"/>
  <c r="H6" i="188" s="1"/>
  <c r="S156" i="38"/>
  <c r="T156" i="38" s="1"/>
  <c r="S157" i="38"/>
  <c r="T157" i="38" s="1"/>
  <c r="I156" i="38"/>
  <c r="I157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9" i="38" l="1"/>
  <c r="T129" i="38" s="1"/>
  <c r="S130" i="38"/>
  <c r="T130" i="38" s="1"/>
  <c r="I129" i="38"/>
  <c r="I130" i="38"/>
  <c r="S133" i="38" l="1"/>
  <c r="T133" i="38" s="1"/>
  <c r="S134" i="38"/>
  <c r="T134" i="38" s="1"/>
  <c r="S135" i="38"/>
  <c r="T135" i="38" s="1"/>
  <c r="S138" i="38"/>
  <c r="T138" i="38" s="1"/>
  <c r="S139" i="38"/>
  <c r="T139" i="38" s="1"/>
  <c r="I135" i="38" l="1"/>
  <c r="I138" i="38"/>
  <c r="S26" i="38" l="1"/>
  <c r="I133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8" i="38" l="1"/>
  <c r="T158" i="38" s="1"/>
  <c r="S159" i="38"/>
  <c r="T159" i="38" s="1"/>
  <c r="S160" i="38"/>
  <c r="T160" i="38" s="1"/>
  <c r="S161" i="38"/>
  <c r="T161" i="38" s="1"/>
  <c r="S164" i="38"/>
  <c r="T16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7" i="38"/>
  <c r="T117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7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8" i="38" l="1"/>
  <c r="I159" i="38"/>
  <c r="I160" i="38"/>
  <c r="I161" i="38"/>
  <c r="I165" i="38"/>
  <c r="S154" i="38" l="1"/>
  <c r="T154" i="38" s="1"/>
  <c r="S14" i="38" l="1"/>
  <c r="I154" i="38" l="1"/>
  <c r="I155" i="38"/>
  <c r="S131" i="38" l="1"/>
  <c r="T131" i="38" s="1"/>
  <c r="S132" i="38"/>
  <c r="T132" i="38" s="1"/>
  <c r="S153" i="38"/>
  <c r="T153" i="38" s="1"/>
  <c r="S155" i="38"/>
  <c r="T155" i="38" s="1"/>
  <c r="S165" i="38"/>
  <c r="T165" i="38" s="1"/>
  <c r="I139" i="38"/>
  <c r="I131" i="38"/>
  <c r="I125" i="38"/>
  <c r="I122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4" i="38" l="1"/>
  <c r="I132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I101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7" i="38"/>
  <c r="I153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0" i="38" l="1"/>
  <c r="T120" i="38" s="1"/>
  <c r="I120" i="38"/>
  <c r="I11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9" i="38" l="1"/>
  <c r="T119" i="38" s="1"/>
  <c r="I152" i="38"/>
  <c r="S166" i="38" l="1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5" i="1" l="1"/>
  <c r="I93" i="38" l="1"/>
  <c r="I94" i="38"/>
  <c r="I95" i="38"/>
  <c r="I177" i="38" l="1"/>
  <c r="I178" i="38"/>
  <c r="I179" i="38"/>
  <c r="I180" i="38"/>
  <c r="I181" i="38"/>
  <c r="I182" i="38"/>
  <c r="I183" i="38"/>
  <c r="I184" i="38"/>
  <c r="I185" i="38"/>
  <c r="I186" i="38"/>
  <c r="I187" i="38"/>
  <c r="I188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9" i="38"/>
  <c r="M189" i="38"/>
  <c r="K189" i="38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9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9" i="38"/>
  <c r="I189" i="38"/>
  <c r="H189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<sst xmlns="http://schemas.openxmlformats.org/spreadsheetml/2006/main" count="4359" uniqueCount="726">
  <si>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</si>
  <si>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</si>
  <si>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</si>
  <si>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</si>
  <si>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</si>
  <si>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</si>
  <si>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</si>
  <si>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</si>
  <si>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</si>
  <si>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</si>
  <si>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</si>
  <si>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</si>
  <si>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</si>
  <si>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</si>
  <si>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</si>
  <si>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</si>
  <si>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</si>
  <si>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</si>
  <si>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</si>
  <si>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</si>
  <si>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</si>
  <si>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</si>
  <si>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</si>
  <si>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</si>
  <si>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</si>
  <si>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</si>
  <si>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</si>
  <si>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</si>
  <si>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</si>
  <si>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</si>
  <si>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</si>
  <si>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</si>
  <si>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</si>
  <si>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</si>
  <si>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</si>
  <si>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</si>
  <si>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</si>
  <si>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</si>
  <si>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</si>
  <si>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</si>
  <si>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</si>
  <si>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</si>
  <si>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</si>
  <si>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</si>
  <si>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</si>
  <si>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</si>
  <si>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</si>
  <si>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</si>
  <si>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</si>
  <si>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</si>
  <si>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</si>
  <si>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</si>
  <si>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</si>
  <si>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</si>
  <si>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</si>
  <si>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</si>
  <si>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</si>
  <si>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</si>
  <si>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</si>
  <si>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</si>
  <si>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</si>
  <si>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</si>
  <si>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</si>
  <si>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</si>
  <si>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</si>
  <si>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</si>
  <si>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</si>
  <si>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</si>
  <si>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</si>
  <si>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</si>
  <si>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</si>
  <si>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</si>
  <si>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</si>
  <si>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</si>
  <si>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</si>
  <si>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</si>
  <si>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</si>
  <si>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</si>
  <si>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</si>
  <si>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</si>
  <si>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</si>
  <si>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</si>
  <si>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</si>
  <si>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</si>
  <si>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</si>
  <si>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</si>
  <si>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</si>
  <si>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</si>
  <si>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</si>
  <si>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</si>
  <si>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</si>
  <si>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</si>
  <si>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</si>
  <si>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</si>
  <si>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</si>
  <si>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</si>
  <si>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</si>
  <si>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</si>
  <si>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</si>
  <si>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</si>
  <si>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</si>
  <si>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</si>
  <si>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</si>
  <si>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</si>
  <si>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</si>
  <si>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</si>
  <si>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</si>
  <si>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</si>
  <si>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</si>
  <si>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</si>
  <si>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</si>
  <si>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</si>
  <si>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</si>
  <si>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</si>
  <si>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</si>
  <si>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</si>
  <si>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</si>
  <si>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</si>
  <si>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</si>
  <si>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</si>
  <si>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</si>
  <si>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</si>
  <si>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</si>
  <si>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</si>
  <si>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</si>
  <si>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</si>
  <si>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</si>
  <si>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</si>
  <si>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</si>
  <si>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</si>
  <si>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</si>
  <si>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</si>
  <si>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</si>
  <si>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</si>
  <si>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</si>
  <si>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</si>
  <si>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</si>
  <si>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</si>
  <si>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</si>
  <si>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</si>
  <si>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</si>
  <si>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</si>
  <si>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</si>
  <si>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</si>
  <si>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</si>
  <si>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</si>
  <si>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</si>
  <si>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</si>
  <si>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</si>
  <si>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</si>
  <si>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</si>
  <si>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0728 D1</t>
  </si>
  <si>
    <t>0742 D1</t>
  </si>
  <si>
    <t>0751 D1</t>
  </si>
  <si>
    <t>0757 D1</t>
  </si>
  <si>
    <t>0763 D1</t>
  </si>
  <si>
    <t>0764 D1</t>
  </si>
  <si>
    <t>0783 D1</t>
  </si>
  <si>
    <t>0790 D1</t>
  </si>
  <si>
    <t>0807 D1</t>
  </si>
  <si>
    <t>0824 D1</t>
  </si>
  <si>
    <t>0826 D1</t>
  </si>
  <si>
    <t>0845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</si>
  <si>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</si>
  <si>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</si>
  <si>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</si>
  <si>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</si>
  <si>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</si>
  <si>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</si>
  <si>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</si>
  <si>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FRIGORIFICA SONORENSE DJ</t>
  </si>
  <si>
    <t xml:space="preserve">SUADERO  </t>
  </si>
  <si>
    <t xml:space="preserve">Costilla Aguja E V </t>
  </si>
  <si>
    <t xml:space="preserve">CANAL RES </t>
  </si>
  <si>
    <t>MOLIDA RES</t>
  </si>
  <si>
    <t>NLSE23171</t>
  </si>
  <si>
    <t>ROBO</t>
  </si>
  <si>
    <t>0883 D1</t>
  </si>
  <si>
    <t>0908 D1</t>
  </si>
  <si>
    <t>0918 D1</t>
  </si>
  <si>
    <t>0928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</si>
  <si>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</si>
  <si>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</si>
  <si>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</si>
  <si>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</si>
  <si>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</si>
  <si>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</si>
  <si>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</si>
  <si>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</si>
  <si>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0003 E1</t>
  </si>
  <si>
    <t>0018 E1</t>
  </si>
  <si>
    <t>0020 E1</t>
  </si>
  <si>
    <t>0041 E1</t>
  </si>
  <si>
    <t>0034 E1</t>
  </si>
  <si>
    <t>0046 E1</t>
  </si>
  <si>
    <t>0048 E1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</si>
  <si>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</si>
  <si>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</si>
  <si>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</si>
  <si>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</si>
  <si>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</si>
  <si>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</si>
  <si>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</si>
  <si>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</si>
  <si>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0104 E1</t>
  </si>
  <si>
    <t>0114 E1</t>
  </si>
  <si>
    <t>0122 E1</t>
  </si>
  <si>
    <t>0148 E1</t>
  </si>
  <si>
    <t>0143 E1</t>
  </si>
  <si>
    <t>0147 E1</t>
  </si>
  <si>
    <t>0149 E1</t>
  </si>
  <si>
    <t>0155 E1</t>
  </si>
  <si>
    <t>ENTRADA DEL MES DE OCTUBRE 2023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</si>
  <si>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</si>
  <si>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</si>
  <si>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</si>
  <si>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</si>
  <si>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</si>
  <si>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</si>
  <si>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</si>
  <si>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PARADERAS HUASTECAS      Devolucion de  90.75 kg  x 69.00  =  6,261.75  Pend  N/C   14-Sept-23</t>
  </si>
  <si>
    <t>TRIPAS</t>
  </si>
  <si>
    <t xml:space="preserve">COSTILLA DE RES caja </t>
  </si>
  <si>
    <t>CHAMBARETE   caja</t>
  </si>
  <si>
    <t>CAÑA DE LOMO CONG</t>
  </si>
  <si>
    <t>Transfer B  24-Oct-23</t>
  </si>
  <si>
    <t xml:space="preserve">                                         </t>
  </si>
  <si>
    <t>0168 E1</t>
  </si>
  <si>
    <t>0187 E1</t>
  </si>
  <si>
    <t>0191 E1</t>
  </si>
  <si>
    <t>0197 E1</t>
  </si>
  <si>
    <t>0198 E1</t>
  </si>
  <si>
    <t>0201 E1</t>
  </si>
  <si>
    <t>0205 E1</t>
  </si>
  <si>
    <t>0217 E1</t>
  </si>
  <si>
    <t>0220 E1</t>
  </si>
  <si>
    <t>Produccion</t>
  </si>
  <si>
    <t>0221 E1</t>
  </si>
  <si>
    <t>0224 E1</t>
  </si>
  <si>
    <t>0226 E1</t>
  </si>
  <si>
    <t>226 E1</t>
  </si>
  <si>
    <t>0227 E1</t>
  </si>
  <si>
    <t>0231 E1</t>
  </si>
  <si>
    <t>0232 E1</t>
  </si>
  <si>
    <t>0233 E1</t>
  </si>
  <si>
    <t>0236 E1</t>
  </si>
  <si>
    <t>0237 E1</t>
  </si>
  <si>
    <t>0240 E1</t>
  </si>
  <si>
    <t>0242 E1</t>
  </si>
  <si>
    <t>0248 E1</t>
  </si>
  <si>
    <t>0253 E1</t>
  </si>
  <si>
    <t>0254 E1</t>
  </si>
  <si>
    <t>0259 E1</t>
  </si>
  <si>
    <t>0260 E1</t>
  </si>
  <si>
    <t>0261 E1</t>
  </si>
  <si>
    <t>OBRADOR</t>
  </si>
  <si>
    <t>0262 E1</t>
  </si>
  <si>
    <t>0269 E1</t>
  </si>
  <si>
    <t>0270 E1</t>
  </si>
  <si>
    <t>0271 E1</t>
  </si>
  <si>
    <t>0275 E1</t>
  </si>
  <si>
    <t>0276 E1</t>
  </si>
  <si>
    <t>0277 E1</t>
  </si>
  <si>
    <t>0278 E1</t>
  </si>
  <si>
    <t>0280 E1</t>
  </si>
  <si>
    <t>0281 E1</t>
  </si>
  <si>
    <t>0282 E1</t>
  </si>
  <si>
    <t>0286 E1</t>
  </si>
  <si>
    <t>0287 E1</t>
  </si>
  <si>
    <t>0290 E1</t>
  </si>
  <si>
    <t>0291 E1</t>
  </si>
  <si>
    <t>0294 E1</t>
  </si>
  <si>
    <t>0295 E1</t>
  </si>
  <si>
    <t>0296 E1</t>
  </si>
  <si>
    <t>0300 E1</t>
  </si>
  <si>
    <t>0302 E1</t>
  </si>
  <si>
    <t>0305 E1</t>
  </si>
  <si>
    <t>0312 E1</t>
  </si>
  <si>
    <t>0316 E1</t>
  </si>
  <si>
    <t>0317 E1</t>
  </si>
  <si>
    <t>0318 E1</t>
  </si>
  <si>
    <t>0319 E1</t>
  </si>
  <si>
    <t>0320 E1</t>
  </si>
  <si>
    <t>0321 E1</t>
  </si>
  <si>
    <t>0343 E1</t>
  </si>
  <si>
    <t>0363 E1</t>
  </si>
  <si>
    <t>0325 E1</t>
  </si>
  <si>
    <t>0326 E1</t>
  </si>
  <si>
    <t>0327 E1</t>
  </si>
  <si>
    <t>0328 E1</t>
  </si>
  <si>
    <t>0329 E1</t>
  </si>
  <si>
    <t>0330 E1</t>
  </si>
  <si>
    <t>0331 E1</t>
  </si>
  <si>
    <t>0335 E1</t>
  </si>
  <si>
    <t>0339 E1</t>
  </si>
  <si>
    <t>0340 E1</t>
  </si>
  <si>
    <t>0342 E1</t>
  </si>
  <si>
    <t>0344 E1</t>
  </si>
  <si>
    <t>0345 E1</t>
  </si>
  <si>
    <t>0348 E1</t>
  </si>
  <si>
    <t>0349 E1</t>
  </si>
  <si>
    <t>0350 E1</t>
  </si>
  <si>
    <t>0352 E1</t>
  </si>
  <si>
    <t>0355 E1</t>
  </si>
  <si>
    <t>0356 E1</t>
  </si>
  <si>
    <t>0360 E1</t>
  </si>
  <si>
    <t>0361 E1</t>
  </si>
  <si>
    <t>0362 E1</t>
  </si>
  <si>
    <t>0365 E1</t>
  </si>
  <si>
    <t>0366 E1</t>
  </si>
  <si>
    <t>0367 E1</t>
  </si>
  <si>
    <t>0368 E1</t>
  </si>
  <si>
    <t>0369 E1</t>
  </si>
  <si>
    <t>0372 E1</t>
  </si>
  <si>
    <t>ENTRADA DEL MES DE NOVIEMBRE 2023</t>
  </si>
  <si>
    <t>INVENTARIO  DELM ES DE OCTUBRE 2023</t>
  </si>
  <si>
    <t>INVENTARIO   DEL MES DE OCTUBRE  2023</t>
  </si>
  <si>
    <t>INVENTARIO  DEL MES DE OCRUBRE  2023</t>
  </si>
  <si>
    <t>INVENTARIO   DEL MES DE OCTUBRE 2023</t>
  </si>
  <si>
    <t>INVENTARIO   DEL MES DE   OCTUBRE     2023</t>
  </si>
  <si>
    <t>INVENTARIO   DEL MES DE     OCTUBRE      2023</t>
  </si>
  <si>
    <t>INVENTARIO   DEL MES DE  OCTUBRE  2023</t>
  </si>
  <si>
    <t>INVENARIO   DEL MES DE  OCTUBRE  2023</t>
  </si>
  <si>
    <t>INVENTARIO    DEL MES DE  OCTUBRE   2023</t>
  </si>
  <si>
    <t>INVENTARIO DEL MES DE  OCTUBRE  2023</t>
  </si>
  <si>
    <t>INVENTARIO    DEL MES DE OCTUBRE 2023</t>
  </si>
  <si>
    <t>INVENTARIO DEL MES DE OCTUBRE 2023</t>
  </si>
  <si>
    <t>TOTAL DE ENTRADAS DEL MES       NOVIEMBRE          2023</t>
  </si>
  <si>
    <t>SEABOARD FOODS</t>
  </si>
  <si>
    <t>Seaboard</t>
  </si>
  <si>
    <t>NLSE23-192</t>
  </si>
  <si>
    <t>PED. 105370110</t>
  </si>
  <si>
    <t>SAM FARMS LLC</t>
  </si>
  <si>
    <t>PED. 3002153</t>
  </si>
  <si>
    <t xml:space="preserve">ADAMS INT MORELIA </t>
  </si>
  <si>
    <t>PED. 105370109</t>
  </si>
  <si>
    <t>ACCSE23-16</t>
  </si>
  <si>
    <t xml:space="preserve">11 SUR </t>
  </si>
  <si>
    <t>PED. 105450880</t>
  </si>
  <si>
    <t>NLSE23-193</t>
  </si>
  <si>
    <t>PED. 1054988603</t>
  </si>
  <si>
    <t>NLSE23-194</t>
  </si>
  <si>
    <t>ENTRADA DEL MES DE NOVIEM BRE 2023</t>
  </si>
  <si>
    <t>PRADERAS  HUASTECAS</t>
  </si>
  <si>
    <t>COSTILLAR  S-F</t>
  </si>
  <si>
    <t>PED. 105550094</t>
  </si>
  <si>
    <t>NLSE23-195</t>
  </si>
  <si>
    <t>Seabord</t>
  </si>
  <si>
    <t>PED. 105608025</t>
  </si>
  <si>
    <t>NLSE23-196</t>
  </si>
  <si>
    <t>PED. 105713013</t>
  </si>
  <si>
    <t>NLSE23-197</t>
  </si>
  <si>
    <t>SAM FARMS</t>
  </si>
  <si>
    <t>PED. 105695589</t>
  </si>
  <si>
    <t>SEABOARD FODOS</t>
  </si>
  <si>
    <t>PED. 105696180</t>
  </si>
  <si>
    <t>ACCSE23-17</t>
  </si>
  <si>
    <t>PED. 105744272</t>
  </si>
  <si>
    <t>NLSE23-198</t>
  </si>
  <si>
    <t>PED. 105804999</t>
  </si>
  <si>
    <t>PED. 105872506</t>
  </si>
  <si>
    <t>NLSE23-200</t>
  </si>
  <si>
    <t>SMITHFIELD FRESH</t>
  </si>
  <si>
    <t>NLSE23-199</t>
  </si>
  <si>
    <t>DISTRIBUIDORA DE PRODUCTOS CARNICOS DERIVADOS CARBENZES BEEF</t>
  </si>
  <si>
    <t>CONTRA EXCEL</t>
  </si>
  <si>
    <t xml:space="preserve">ADAMS INTERNATIONAL MORELIA SA DE CV </t>
  </si>
  <si>
    <t>CUERO COMBOS</t>
  </si>
  <si>
    <t>PU-121972</t>
  </si>
  <si>
    <t xml:space="preserve">CARNES G </t>
  </si>
  <si>
    <t>VARIOS</t>
  </si>
  <si>
    <t>21708-A</t>
  </si>
  <si>
    <t>PRODUCCCION</t>
  </si>
  <si>
    <t>FOLIO Prod-0010</t>
  </si>
  <si>
    <t>COSTILLAR S-F</t>
  </si>
  <si>
    <t>H-0916017791</t>
  </si>
  <si>
    <t>ABASTECEDORA DE CARNES SAN GABRIEL</t>
  </si>
  <si>
    <t>FOLIO Prod-0011</t>
  </si>
  <si>
    <t>ARRACHERA TEXANA</t>
  </si>
  <si>
    <t>A07-59388</t>
  </si>
  <si>
    <t xml:space="preserve">FILETE TILAPIA </t>
  </si>
  <si>
    <t>PUE-5113</t>
  </si>
  <si>
    <t>VICERAS SELECTAS DEL BAJIO</t>
  </si>
  <si>
    <t>MAZO TRIPAS</t>
  </si>
  <si>
    <t>FOLIO Prod. 0013</t>
  </si>
  <si>
    <t>V05-3970</t>
  </si>
  <si>
    <t>PU-122222</t>
  </si>
  <si>
    <t>COMERCIALIZADORA INTERNACIONAL MANSIVA</t>
  </si>
  <si>
    <t>COMERCIALIZADORA INT MANSIVA</t>
  </si>
  <si>
    <t xml:space="preserve">BAK-HERCA S DE RL DE CV </t>
  </si>
  <si>
    <t>MENUDO DE RES</t>
  </si>
  <si>
    <t>FAV-18</t>
  </si>
  <si>
    <t>PECHUGA S/H CONG</t>
  </si>
  <si>
    <t xml:space="preserve">ESP. DE CARNERO </t>
  </si>
  <si>
    <t>SMITHFIELD FRES</t>
  </si>
  <si>
    <t>PUE-5016</t>
  </si>
  <si>
    <t>Transfer S 24-Oct-23</t>
  </si>
  <si>
    <t>Transfer S 25-Oct-23</t>
  </si>
  <si>
    <t>Transfer S 26-Oct-23</t>
  </si>
  <si>
    <t>Transfer S 27-Oct-23</t>
  </si>
  <si>
    <t>Transfer S 30-Oct-23</t>
  </si>
  <si>
    <t>Transfer B 31-Oct-23</t>
  </si>
  <si>
    <t>NLP23-01</t>
  </si>
  <si>
    <t>Tranfer S 31-Oct-23</t>
  </si>
  <si>
    <t>Transfer S 9-Nov-23</t>
  </si>
  <si>
    <t xml:space="preserve">SAM FARMS </t>
  </si>
  <si>
    <t>PED. 105992838</t>
  </si>
  <si>
    <t>PED. 105993365</t>
  </si>
  <si>
    <t>ACCSE23-18</t>
  </si>
  <si>
    <t>ENTRADA DELMES DE NOVIEMBRE 2023</t>
  </si>
  <si>
    <t>ESPALDILLA   C/H</t>
  </si>
  <si>
    <t>PED. 106006458</t>
  </si>
  <si>
    <t>PED. 106061922</t>
  </si>
  <si>
    <t>NLSE23-201</t>
  </si>
  <si>
    <t>NLSE23-202</t>
  </si>
  <si>
    <t>PED. 106113544</t>
  </si>
  <si>
    <t>NLSE23-203</t>
  </si>
  <si>
    <t>PED.106182893</t>
  </si>
  <si>
    <t>CAMARON 41/50</t>
  </si>
  <si>
    <t>CAMARON 100/200</t>
  </si>
  <si>
    <t>PUE-5203</t>
  </si>
  <si>
    <t xml:space="preserve">ALIMENTOS CERTIFICADOS DE PUEBLA   I N N O V A </t>
  </si>
  <si>
    <t>ESPALDILLA C-/H CEERDO</t>
  </si>
  <si>
    <t>CHAMBARETE M</t>
  </si>
  <si>
    <t>H-0916017848</t>
  </si>
  <si>
    <t>PUE-5335</t>
  </si>
  <si>
    <t>PED. 106320240</t>
  </si>
  <si>
    <t>PED. 106320241</t>
  </si>
  <si>
    <t>ACCSE23-19</t>
  </si>
  <si>
    <t>PED. 106320649</t>
  </si>
  <si>
    <t>NLSE23-207</t>
  </si>
  <si>
    <t>PED. 106382503</t>
  </si>
  <si>
    <t>NLSE23-211</t>
  </si>
  <si>
    <t>COSTILLA ESP. DE CERDO</t>
  </si>
  <si>
    <t>PULPA DE PIERNA</t>
  </si>
  <si>
    <t>PED. 106414512</t>
  </si>
  <si>
    <t>NLSE23-208</t>
  </si>
  <si>
    <t xml:space="preserve">ESPALDILLA DE CARNERO Caja </t>
  </si>
  <si>
    <t>PU-122719</t>
  </si>
  <si>
    <t xml:space="preserve">PULPA PIERNA </t>
  </si>
  <si>
    <t>PUE-5399</t>
  </si>
  <si>
    <t>CHAMBARETE caja</t>
  </si>
  <si>
    <t>Transfer S 1-Nov-23</t>
  </si>
  <si>
    <t>Transfer S 3-Nov-23</t>
  </si>
  <si>
    <t>Transfer S 7-Nov-23</t>
  </si>
  <si>
    <t>Transfer S 6-Nov-23</t>
  </si>
  <si>
    <t>Transfer S 8-Nov-23</t>
  </si>
  <si>
    <t>Tranfer S 13-Nov-23</t>
  </si>
  <si>
    <t>Transfer S 13-Nov-23</t>
  </si>
  <si>
    <t>Transfer S 14-Nov-23</t>
  </si>
  <si>
    <t>Transfer S 15-Nov-23</t>
  </si>
  <si>
    <t>Transfer S 16-Nov-23</t>
  </si>
  <si>
    <t>Transfer S 17-Nov-23</t>
  </si>
  <si>
    <t>Transfer S 21-Nov-23</t>
  </si>
  <si>
    <t>Transfer S 22-Nov-23</t>
  </si>
  <si>
    <t>Transfer S 23-Nov-23</t>
  </si>
  <si>
    <t>HC-15090</t>
  </si>
  <si>
    <t>Transfer S 27-Nov--23</t>
  </si>
  <si>
    <t>Transfer B 1-Nov-23</t>
  </si>
  <si>
    <t>Transfer B 2-Nov-23</t>
  </si>
  <si>
    <t>LL-13407</t>
  </si>
  <si>
    <t>Transfer B 3-Nov-23---Y pagos 14-Sept--24-Oct-23</t>
  </si>
  <si>
    <t>DEVOLUCION POR CARO   DE PRODUCTO CHAMRARETE P    794.320  KG  X   91.00  =  72,283.12  Y SE PAGO    TRANSFERENCIA  B   24-Oct-23  $  66,021.37  SE APLICAN ESTOS PAGOS EN LA ENTRADA DEL 2 DE NOVIEMBRE 2023 DE  COSTILLAR F</t>
  </si>
  <si>
    <t>Transfer B 3-Nov-23</t>
  </si>
  <si>
    <t>Transfer B  3-Nov-23</t>
  </si>
  <si>
    <t xml:space="preserve">Transfer B 3-Nov-23  </t>
  </si>
  <si>
    <t>Transfer B 3-Nov-23   THERMO $ 4,176.00</t>
  </si>
  <si>
    <t>Transfer B 7-Nov-23</t>
  </si>
  <si>
    <t>Transfer B 8-Nov-23</t>
  </si>
  <si>
    <t>Transfer B 10-Nov-23</t>
  </si>
  <si>
    <t>Transfer B 13-Nov-23</t>
  </si>
  <si>
    <t>Transfer B 15-Nov-23</t>
  </si>
  <si>
    <t>Transfer B 16-Nov-23</t>
  </si>
  <si>
    <t>Transfer B 21-Nov-23</t>
  </si>
  <si>
    <t>Transfer B 22-Nov-23</t>
  </si>
  <si>
    <t>Transfer B 23-Nov-23</t>
  </si>
  <si>
    <t>NOTA ALBICIA 1961</t>
  </si>
  <si>
    <t>38623 + NOTA ALBICIA   1961</t>
  </si>
  <si>
    <t>Transfer B 24-Nov-23</t>
  </si>
  <si>
    <t>Transfer B 27-Nov-23</t>
  </si>
  <si>
    <t>Transfer B 29-Nov-23</t>
  </si>
  <si>
    <t>HC-15166</t>
  </si>
  <si>
    <t>FACT-4236----- NC-146</t>
  </si>
  <si>
    <t>SERVICIOS Y ALIMENTOS PROTEINICOS</t>
  </si>
  <si>
    <t xml:space="preserve">ALIMENTOS </t>
  </si>
  <si>
    <t>PALETA C/H DE CERDO</t>
  </si>
  <si>
    <t xml:space="preserve">SERVICIOS Y ALIMENTOS PROTEINICOS </t>
  </si>
  <si>
    <t>TBONE DE CORDERO</t>
  </si>
  <si>
    <t xml:space="preserve">PED. </t>
  </si>
  <si>
    <t>NLSE23-209</t>
  </si>
  <si>
    <t>PED. 106465096</t>
  </si>
  <si>
    <t>NLSE23-210</t>
  </si>
  <si>
    <t>Transfera B 27-Nov-23</t>
  </si>
  <si>
    <t>Transfer S  16-Nov-23</t>
  </si>
  <si>
    <t>Transfer S 24-Nov-23</t>
  </si>
  <si>
    <t>0373 E1</t>
  </si>
  <si>
    <t>0374 E1</t>
  </si>
  <si>
    <t>0375 E1</t>
  </si>
  <si>
    <t>0376 E1</t>
  </si>
  <si>
    <t>0377 E1</t>
  </si>
  <si>
    <t>0378 E1</t>
  </si>
  <si>
    <t>0379 E1</t>
  </si>
  <si>
    <t>0380 E1</t>
  </si>
  <si>
    <t>0381 E1</t>
  </si>
  <si>
    <t>0382 E1</t>
  </si>
  <si>
    <t>0383 E1</t>
  </si>
  <si>
    <t>0384 E1</t>
  </si>
  <si>
    <t>0385 E1</t>
  </si>
  <si>
    <t>0386 E1</t>
  </si>
  <si>
    <t>0387 E1</t>
  </si>
  <si>
    <t>0388 E1</t>
  </si>
  <si>
    <t>0389 E1</t>
  </si>
  <si>
    <t>0390 E1</t>
  </si>
  <si>
    <t>0391 E1</t>
  </si>
  <si>
    <t>0392 E1</t>
  </si>
  <si>
    <t>0393 E1</t>
  </si>
  <si>
    <t xml:space="preserve">ZAVALETA </t>
  </si>
  <si>
    <t>0394 E1</t>
  </si>
  <si>
    <t xml:space="preserve">HERRADURA </t>
  </si>
  <si>
    <t>0395 E1</t>
  </si>
  <si>
    <t>0396 E1</t>
  </si>
  <si>
    <t>0397 E1</t>
  </si>
  <si>
    <t>0398 E1</t>
  </si>
  <si>
    <t>0399 E1</t>
  </si>
  <si>
    <t>0400 E1</t>
  </si>
  <si>
    <t>0401 E1</t>
  </si>
  <si>
    <t>0402 E1</t>
  </si>
  <si>
    <t>0403 E1</t>
  </si>
  <si>
    <t>0404 E1</t>
  </si>
  <si>
    <t>0405 E1</t>
  </si>
  <si>
    <t>0406 E1</t>
  </si>
  <si>
    <t>0407 E1</t>
  </si>
  <si>
    <t>0408 E1</t>
  </si>
  <si>
    <t>0409 E1</t>
  </si>
  <si>
    <t>0410 E1</t>
  </si>
  <si>
    <t>0411 E1</t>
  </si>
  <si>
    <t>0412 E1</t>
  </si>
  <si>
    <t>0413 E1</t>
  </si>
  <si>
    <t>0414 E1</t>
  </si>
  <si>
    <t>0415 E1</t>
  </si>
  <si>
    <t>0416 E1</t>
  </si>
  <si>
    <t>0417 E1</t>
  </si>
  <si>
    <t>0418 E1</t>
  </si>
  <si>
    <t>0419 E1</t>
  </si>
  <si>
    <t>0420 E1</t>
  </si>
  <si>
    <t>0421 E1</t>
  </si>
  <si>
    <t>0422 E1</t>
  </si>
  <si>
    <t>0425 E1</t>
  </si>
  <si>
    <t>0426 E1</t>
  </si>
  <si>
    <t>0427 E1</t>
  </si>
  <si>
    <t>0428 E1</t>
  </si>
  <si>
    <t>0429 E1</t>
  </si>
  <si>
    <t>0430 E1</t>
  </si>
  <si>
    <t>0431 E1</t>
  </si>
  <si>
    <t>0432 E1</t>
  </si>
  <si>
    <t>0433 E1</t>
  </si>
  <si>
    <t>0434 E1</t>
  </si>
  <si>
    <t>0435 E1</t>
  </si>
  <si>
    <t>0437 E1</t>
  </si>
  <si>
    <t>ZAVALETA</t>
  </si>
  <si>
    <t>0438 E1</t>
  </si>
  <si>
    <t>0439 e1</t>
  </si>
  <si>
    <t>0440 E1</t>
  </si>
  <si>
    <t>0441 E1</t>
  </si>
  <si>
    <t>0423 E1</t>
  </si>
  <si>
    <t>0424 E1</t>
  </si>
  <si>
    <t>DIST DE PROD CARNICOS DERIVADOS CARBENZES</t>
  </si>
  <si>
    <t>CONTRA  FRIBOY</t>
  </si>
  <si>
    <t>0442  E1</t>
  </si>
  <si>
    <t>0443 E1</t>
  </si>
  <si>
    <t>0444 E1</t>
  </si>
  <si>
    <t>CONTRA FRIBOY</t>
  </si>
  <si>
    <t>0445 E1</t>
  </si>
  <si>
    <t>0446 E1</t>
  </si>
  <si>
    <t>0447 E1</t>
  </si>
  <si>
    <t>0448 E1</t>
  </si>
  <si>
    <t>0436 E1</t>
  </si>
  <si>
    <t>0449 E1</t>
  </si>
  <si>
    <t>0450 E1</t>
  </si>
  <si>
    <t>0451 E1</t>
  </si>
  <si>
    <t>0452 E1</t>
  </si>
  <si>
    <t>0453 E1</t>
  </si>
  <si>
    <t>0454 E1</t>
  </si>
  <si>
    <t>0455 E1</t>
  </si>
  <si>
    <t>0456 E1</t>
  </si>
  <si>
    <t>0457 E1</t>
  </si>
  <si>
    <t>0458 E1</t>
  </si>
  <si>
    <t>0459 E1</t>
  </si>
  <si>
    <t>0460 E1</t>
  </si>
  <si>
    <t>0461 E1</t>
  </si>
  <si>
    <t>0462 E1</t>
  </si>
  <si>
    <t>0463 E1</t>
  </si>
  <si>
    <t>0464 E1</t>
  </si>
  <si>
    <t>0465 E1</t>
  </si>
  <si>
    <t>0466 e1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</si>
  <si>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</si>
  <si>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</si>
  <si>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</si>
  <si>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</si>
  <si>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</si>
  <si>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</si>
  <si>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</si>
  <si>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</si>
  <si>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</si>
  <si>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</si>
  <si>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</si>
  <si>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</si>
  <si>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</si>
  <si>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</si>
  <si>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</si>
  <si>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</si>
  <si>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</si>
  <si>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</si>
  <si>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</si>
  <si>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</si>
  <si>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0490 E1</t>
  </si>
  <si>
    <t>0491 E1</t>
  </si>
  <si>
    <t>LOIN CAP</t>
  </si>
  <si>
    <t>0492 E1</t>
  </si>
  <si>
    <t>0494 E1</t>
  </si>
  <si>
    <t>0496 E1</t>
  </si>
  <si>
    <t>0497 E1</t>
  </si>
  <si>
    <t>0498 E1</t>
  </si>
  <si>
    <t>0499 E1</t>
  </si>
  <si>
    <t>0500 E1</t>
  </si>
  <si>
    <t>0501 E1</t>
  </si>
  <si>
    <t>0502 E1</t>
  </si>
  <si>
    <t>0504 E1</t>
  </si>
  <si>
    <t>0505 E1</t>
  </si>
  <si>
    <t>060+ E1</t>
  </si>
  <si>
    <t>0507 E1</t>
  </si>
  <si>
    <t>0508 E1</t>
  </si>
  <si>
    <t>0509 E1</t>
  </si>
  <si>
    <t>0510 E1</t>
  </si>
  <si>
    <t>0511 E1</t>
  </si>
  <si>
    <t>0512 E1</t>
  </si>
  <si>
    <t>0513 E1</t>
  </si>
  <si>
    <t>0514 E1</t>
  </si>
  <si>
    <t>0515 E1</t>
  </si>
  <si>
    <t>0516 E1</t>
  </si>
  <si>
    <t>0517 E1</t>
  </si>
  <si>
    <t>0518 E1</t>
  </si>
  <si>
    <t>0519 E1</t>
  </si>
  <si>
    <t>0520 E1</t>
  </si>
  <si>
    <t>0521 E1</t>
  </si>
  <si>
    <t>0522 E1</t>
  </si>
  <si>
    <t>0523 E1</t>
  </si>
  <si>
    <t>0524 E1</t>
  </si>
  <si>
    <t>0525 E1</t>
  </si>
  <si>
    <t>0526 E1</t>
  </si>
  <si>
    <t>0527 E1</t>
  </si>
  <si>
    <t>0528 E1</t>
  </si>
  <si>
    <t>FALTANTE      175.17 kg</t>
  </si>
  <si>
    <t>0530 E1</t>
  </si>
  <si>
    <t>0531 E1</t>
  </si>
  <si>
    <t>0532 E1</t>
  </si>
  <si>
    <t>0533 E1</t>
  </si>
  <si>
    <t>0534 E1</t>
  </si>
  <si>
    <t>MANSIVA</t>
  </si>
  <si>
    <t>PAVO NATURAL</t>
  </si>
  <si>
    <t>0535 E1</t>
  </si>
  <si>
    <t>0536 E1</t>
  </si>
  <si>
    <t>0537 E1</t>
  </si>
  <si>
    <t>0538 E1</t>
  </si>
  <si>
    <t>0539 E1</t>
  </si>
  <si>
    <t>0541 E1</t>
  </si>
  <si>
    <t>0542 E1</t>
  </si>
  <si>
    <t>0543 E1</t>
  </si>
  <si>
    <t>0544 E1</t>
  </si>
  <si>
    <t>0544 e1</t>
  </si>
  <si>
    <t>0545 E1</t>
  </si>
  <si>
    <t>0546 E1</t>
  </si>
  <si>
    <t>0547 E1</t>
  </si>
  <si>
    <t>0548 E1</t>
  </si>
  <si>
    <t>0549 E1</t>
  </si>
  <si>
    <t>0550 E1</t>
  </si>
  <si>
    <t>0551 E1</t>
  </si>
  <si>
    <t>0552 E1</t>
  </si>
  <si>
    <t>0553 E1</t>
  </si>
  <si>
    <t>0554 E1</t>
  </si>
  <si>
    <t>0555 E1</t>
  </si>
  <si>
    <t>0556 E1</t>
  </si>
  <si>
    <t>ALBICIA</t>
  </si>
  <si>
    <t>0557 E1</t>
  </si>
  <si>
    <t>0558 E1</t>
  </si>
  <si>
    <t>0559 E1</t>
  </si>
  <si>
    <t>0560 E1</t>
  </si>
  <si>
    <t>0561 E1</t>
  </si>
  <si>
    <t>0562 E1</t>
  </si>
  <si>
    <t>0563 E1</t>
  </si>
  <si>
    <t>0564 E1</t>
  </si>
  <si>
    <t>0565 E1</t>
  </si>
  <si>
    <t>0566 E1</t>
  </si>
  <si>
    <t>0567 E1</t>
  </si>
  <si>
    <t>0568 E1</t>
  </si>
  <si>
    <t>0570 E1</t>
  </si>
  <si>
    <t>0571 E1</t>
  </si>
  <si>
    <t>0572 E1</t>
  </si>
  <si>
    <t>0573 E1</t>
  </si>
  <si>
    <t>0575 E1</t>
  </si>
  <si>
    <t>0576 E1</t>
  </si>
  <si>
    <t>0577 e1</t>
  </si>
  <si>
    <t>0578 E1</t>
  </si>
  <si>
    <t>0579 E1</t>
  </si>
  <si>
    <t>0580 E1</t>
  </si>
  <si>
    <t>0581 E1</t>
  </si>
  <si>
    <t>0582 E1</t>
  </si>
  <si>
    <t>0569 E1</t>
  </si>
  <si>
    <t>A12-81408</t>
  </si>
  <si>
    <t>ARRACHETA TEXCANA</t>
  </si>
  <si>
    <t>Transfer S 1-Dic-23</t>
  </si>
  <si>
    <t>HC-15216</t>
  </si>
  <si>
    <t>Transfer S 5-Dic-23</t>
  </si>
  <si>
    <t>Transfer B 5-Dic-23</t>
  </si>
  <si>
    <t>2240174--D-6834</t>
  </si>
  <si>
    <t>2238835----D-6834</t>
  </si>
  <si>
    <t>2241201-----D-6834</t>
  </si>
  <si>
    <t>2241202---D-6834</t>
  </si>
  <si>
    <t>2241203----D6834</t>
  </si>
  <si>
    <t>9004036834---D-6834</t>
  </si>
  <si>
    <t>2243733---D-6854</t>
  </si>
  <si>
    <t>2243944---D-6854</t>
  </si>
  <si>
    <t>2243945-----D-6854</t>
  </si>
  <si>
    <t>2245340---D-6854</t>
  </si>
  <si>
    <t>2245341---D-6854</t>
  </si>
  <si>
    <t>2238836-------------D-6834--------D-6854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</si>
</sst>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1"/>
      <color rgb="FF3399FF"/>
      <name val="Times New Roman"/>
      <family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249977111117893"/>
        <bgColor indexed="64"/>
      </patternFill>
    </fill>
  </fills>
  <borders count="1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3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3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1" fillId="0" borderId="0" xfId="1" applyFont="1" applyFill="1" applyAlignment="1"/>
    <xf numFmtId="166" fontId="71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1" fillId="0" borderId="0" xfId="0" applyNumberFormat="1" applyFont="1" applyAlignment="1">
      <alignment horizontal="center"/>
    </xf>
    <xf numFmtId="1" fontId="71" fillId="0" borderId="33" xfId="0" applyNumberFormat="1" applyFont="1" applyBorder="1" applyAlignment="1">
      <alignment horizontal="center"/>
    </xf>
    <xf numFmtId="1" fontId="71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5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0" fillId="0" borderId="0" xfId="0" applyNumberFormat="1" applyFont="1"/>
    <xf numFmtId="2" fontId="80" fillId="0" borderId="12" xfId="0" applyNumberFormat="1" applyFont="1" applyBorder="1"/>
    <xf numFmtId="0" fontId="8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4" fillId="0" borderId="5" xfId="0" applyNumberFormat="1" applyFont="1" applyBorder="1" applyAlignment="1">
      <alignment horizontal="right"/>
    </xf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168" fontId="44" fillId="0" borderId="0" xfId="0" applyNumberFormat="1" applyFont="1"/>
    <xf numFmtId="0" fontId="83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0" fontId="87" fillId="0" borderId="33" xfId="0" applyFont="1" applyBorder="1" applyAlignment="1">
      <alignment vertical="center" wrapText="1"/>
    </xf>
    <xf numFmtId="2" fontId="80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7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1" fillId="0" borderId="5" xfId="0" applyNumberFormat="1" applyFont="1" applyBorder="1" applyAlignment="1">
      <alignment horizontal="right"/>
    </xf>
    <xf numFmtId="15" fontId="81" fillId="0" borderId="51" xfId="0" applyNumberFormat="1" applyFont="1" applyBorder="1"/>
    <xf numFmtId="44" fontId="81" fillId="0" borderId="0" xfId="1" applyFont="1" applyFill="1"/>
    <xf numFmtId="168" fontId="81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0" fillId="0" borderId="0" xfId="0" applyNumberFormat="1" applyFont="1"/>
    <xf numFmtId="16" fontId="80" fillId="0" borderId="12" xfId="0" applyNumberFormat="1" applyFont="1" applyBorder="1"/>
    <xf numFmtId="0" fontId="80" fillId="0" borderId="13" xfId="0" applyFont="1" applyBorder="1" applyAlignment="1">
      <alignment horizontal="right"/>
    </xf>
    <xf numFmtId="164" fontId="80" fillId="0" borderId="12" xfId="0" applyNumberFormat="1" applyFont="1" applyBorder="1"/>
    <xf numFmtId="0" fontId="77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1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7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0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1" fillId="0" borderId="0" xfId="0" applyNumberFormat="1" applyFont="1" applyAlignment="1">
      <alignment horizontal="right"/>
    </xf>
    <xf numFmtId="168" fontId="81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44" fontId="81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8" fillId="0" borderId="33" xfId="1" applyFont="1" applyFill="1" applyBorder="1" applyAlignment="1">
      <alignment vertical="center" wrapText="1"/>
    </xf>
    <xf numFmtId="0" fontId="52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7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79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91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0" fillId="22" borderId="0" xfId="0" applyFill="1"/>
    <xf numFmtId="0" fontId="3" fillId="22" borderId="0" xfId="0" applyFont="1" applyFill="1" applyAlignment="1">
      <alignment horizontal="center"/>
    </xf>
    <xf numFmtId="0" fontId="80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6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77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0" fillId="0" borderId="0" xfId="0" applyNumberFormat="1" applyFont="1" applyFill="1"/>
    <xf numFmtId="164" fontId="80" fillId="0" borderId="0" xfId="0" applyNumberFormat="1" applyFont="1" applyFill="1"/>
    <xf numFmtId="44" fontId="80" fillId="0" borderId="0" xfId="1" applyFont="1" applyFill="1"/>
    <xf numFmtId="0" fontId="80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80" fillId="0" borderId="0" xfId="0" applyFont="1" applyAlignment="1">
      <alignment horizontal="right"/>
    </xf>
    <xf numFmtId="44" fontId="80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7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 wrapText="1"/>
    </xf>
    <xf numFmtId="4" fontId="87" fillId="0" borderId="33" xfId="0" applyNumberFormat="1" applyFont="1" applyFill="1" applyBorder="1" applyAlignment="1">
      <alignment horizontal="left"/>
    </xf>
    <xf numFmtId="168" fontId="80" fillId="0" borderId="33" xfId="0" applyNumberFormat="1" applyFont="1" applyFill="1" applyBorder="1" applyAlignment="1">
      <alignment horizontal="center" vertical="center"/>
    </xf>
    <xf numFmtId="0" fontId="86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0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2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6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1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0" fontId="69" fillId="0" borderId="33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8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 vertical="center"/>
    </xf>
    <xf numFmtId="1" fontId="71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" fontId="78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2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6" fillId="0" borderId="33" xfId="0" applyNumberFormat="1" applyFont="1" applyFill="1" applyBorder="1" applyAlignment="1">
      <alignment horizontal="center" vertical="center" wrapText="1"/>
    </xf>
    <xf numFmtId="1" fontId="76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164" fontId="72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3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5" fillId="0" borderId="0" xfId="0" applyNumberFormat="1" applyFont="1" applyFill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80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0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4" fillId="0" borderId="51" xfId="0" applyNumberFormat="1" applyFont="1" applyBorder="1"/>
    <xf numFmtId="168" fontId="34" fillId="0" borderId="15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3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40" fillId="28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2" fillId="0" borderId="33" xfId="1" applyFont="1" applyFill="1" applyBorder="1"/>
    <xf numFmtId="0" fontId="72" fillId="0" borderId="33" xfId="0" applyFont="1" applyFill="1" applyBorder="1" applyAlignment="1">
      <alignment horizontal="left" wrapText="1"/>
    </xf>
    <xf numFmtId="44" fontId="72" fillId="0" borderId="33" xfId="1" applyFont="1" applyFill="1" applyBorder="1" applyAlignment="1">
      <alignment horizontal="right"/>
    </xf>
    <xf numFmtId="0" fontId="72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1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164" fontId="40" fillId="28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0" fontId="12" fillId="0" borderId="89" xfId="0" applyFont="1" applyFill="1" applyBorder="1"/>
    <xf numFmtId="4" fontId="28" fillId="0" borderId="33" xfId="0" applyNumberFormat="1" applyFont="1" applyFill="1" applyBorder="1" applyAlignment="1">
      <alignment vertical="center" wrapText="1"/>
    </xf>
    <xf numFmtId="0" fontId="28" fillId="0" borderId="33" xfId="0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center" vertical="center" wrapText="1"/>
    </xf>
    <xf numFmtId="0" fontId="28" fillId="0" borderId="107" xfId="0" applyFont="1" applyFill="1" applyBorder="1" applyAlignment="1">
      <alignment vertical="center" wrapText="1"/>
    </xf>
    <xf numFmtId="0" fontId="28" fillId="0" borderId="108" xfId="0" applyFont="1" applyFill="1" applyBorder="1" applyAlignment="1">
      <alignment horizontal="center" wrapText="1"/>
    </xf>
    <xf numFmtId="0" fontId="40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7" fontId="7" fillId="0" borderId="89" xfId="0" applyNumberFormat="1" applyFont="1" applyFill="1" applyBorder="1" applyAlignment="1">
      <alignment wrapText="1"/>
    </xf>
    <xf numFmtId="167" fontId="22" fillId="0" borderId="89" xfId="0" applyNumberFormat="1" applyFont="1" applyFill="1" applyBorder="1" applyAlignment="1">
      <alignment vertical="center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4" fontId="95" fillId="0" borderId="33" xfId="0" applyNumberFormat="1" applyFont="1" applyFill="1" applyBorder="1" applyAlignment="1">
      <alignment horizontal="center" vertical="center" wrapText="1"/>
    </xf>
    <xf numFmtId="167" fontId="17" fillId="28" borderId="33" xfId="0" applyNumberFormat="1" applyFont="1" applyFill="1" applyBorder="1" applyAlignment="1">
      <alignment horizontal="center" vertical="center" wrapText="1"/>
    </xf>
    <xf numFmtId="1" fontId="7" fillId="31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4" fillId="2" borderId="5" xfId="0" applyNumberFormat="1" applyFont="1" applyFill="1" applyBorder="1" applyAlignment="1">
      <alignment horizontal="right"/>
    </xf>
    <xf numFmtId="168" fontId="84" fillId="2" borderId="51" xfId="0" applyNumberFormat="1" applyFont="1" applyFill="1" applyBorder="1"/>
    <xf numFmtId="0" fontId="84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0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0" fontId="50" fillId="0" borderId="37" xfId="0" applyFont="1" applyBorder="1"/>
    <xf numFmtId="2" fontId="7" fillId="0" borderId="50" xfId="0" applyNumberFormat="1" applyFont="1" applyFill="1" applyBorder="1" applyAlignment="1">
      <alignment horizontal="right" vertical="center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2" fontId="80" fillId="0" borderId="0" xfId="0" applyNumberFormat="1" applyFont="1" applyFill="1" applyAlignment="1">
      <alignment horizontal="right"/>
    </xf>
    <xf numFmtId="168" fontId="80" fillId="0" borderId="15" xfId="0" applyNumberFormat="1" applyFont="1" applyFill="1" applyBorder="1"/>
    <xf numFmtId="168" fontId="80" fillId="0" borderId="15" xfId="0" applyNumberFormat="1" applyFont="1" applyBorder="1"/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2" fontId="28" fillId="0" borderId="0" xfId="0" applyNumberFormat="1" applyFont="1" applyFill="1" applyAlignment="1">
      <alignment horizontal="right"/>
    </xf>
    <xf numFmtId="15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8" fontId="28" fillId="0" borderId="0" xfId="0" applyNumberFormat="1" applyFont="1" applyFill="1"/>
    <xf numFmtId="2" fontId="28" fillId="0" borderId="5" xfId="0" applyNumberFormat="1" applyFont="1" applyBorder="1" applyAlignment="1">
      <alignment horizontal="right"/>
    </xf>
    <xf numFmtId="0" fontId="28" fillId="0" borderId="10" xfId="0" applyFont="1" applyBorder="1" applyAlignment="1">
      <alignment horizontal="right"/>
    </xf>
    <xf numFmtId="2" fontId="85" fillId="0" borderId="5" xfId="0" applyNumberFormat="1" applyFont="1" applyBorder="1" applyAlignment="1">
      <alignment horizontal="right"/>
    </xf>
    <xf numFmtId="168" fontId="85" fillId="0" borderId="51" xfId="0" applyNumberFormat="1" applyFont="1" applyBorder="1"/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4" fontId="85" fillId="0" borderId="0" xfId="1" applyFont="1" applyFill="1"/>
    <xf numFmtId="2" fontId="85" fillId="0" borderId="0" xfId="0" applyNumberFormat="1" applyFont="1" applyAlignment="1">
      <alignment horizontal="right"/>
    </xf>
    <xf numFmtId="168" fontId="85" fillId="0" borderId="0" xfId="0" applyNumberFormat="1" applyFont="1"/>
    <xf numFmtId="2" fontId="85" fillId="0" borderId="12" xfId="0" applyNumberFormat="1" applyFont="1" applyBorder="1" applyAlignment="1">
      <alignment horizontal="right"/>
    </xf>
    <xf numFmtId="2" fontId="85" fillId="0" borderId="0" xfId="0" applyNumberFormat="1" applyFont="1" applyFill="1" applyAlignment="1">
      <alignment horizontal="right"/>
    </xf>
    <xf numFmtId="2" fontId="85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80" fillId="0" borderId="37" xfId="0" applyNumberFormat="1" applyFont="1" applyFill="1" applyBorder="1" applyAlignment="1">
      <alignment horizontal="right"/>
    </xf>
    <xf numFmtId="4" fontId="80" fillId="0" borderId="76" xfId="0" applyNumberFormat="1" applyFont="1" applyFill="1" applyBorder="1"/>
    <xf numFmtId="0" fontId="80" fillId="0" borderId="76" xfId="0" applyFont="1" applyFill="1" applyBorder="1" applyAlignment="1">
      <alignment horizontal="center"/>
    </xf>
    <xf numFmtId="15" fontId="80" fillId="0" borderId="15" xfId="0" applyNumberFormat="1" applyFont="1" applyFill="1" applyBorder="1"/>
    <xf numFmtId="15" fontId="54" fillId="0" borderId="15" xfId="0" applyNumberFormat="1" applyFont="1" applyFill="1" applyBorder="1"/>
    <xf numFmtId="15" fontId="54" fillId="0" borderId="15" xfId="0" applyNumberFormat="1" applyFont="1" applyBorder="1"/>
    <xf numFmtId="4" fontId="54" fillId="0" borderId="51" xfId="0" applyNumberFormat="1" applyFont="1" applyBorder="1"/>
    <xf numFmtId="2" fontId="80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54" fillId="0" borderId="10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0" xfId="0" applyNumberFormat="1" applyFont="1"/>
    <xf numFmtId="4" fontId="54" fillId="0" borderId="46" xfId="0" applyNumberFormat="1" applyFont="1" applyBorder="1" applyAlignment="1">
      <alignment horizontal="right"/>
    </xf>
    <xf numFmtId="16" fontId="54" fillId="0" borderId="16" xfId="0" applyNumberFormat="1" applyFont="1" applyBorder="1"/>
    <xf numFmtId="164" fontId="54" fillId="0" borderId="0" xfId="0" applyNumberFormat="1" applyFont="1" applyFill="1" applyAlignment="1">
      <alignment horizontal="center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52" fillId="0" borderId="89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horizontal="center" vertical="center"/>
    </xf>
    <xf numFmtId="4" fontId="22" fillId="0" borderId="33" xfId="0" applyNumberFormat="1" applyFont="1" applyFill="1" applyBorder="1" applyAlignment="1">
      <alignment horizontal="center"/>
    </xf>
    <xf numFmtId="174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4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left" vertical="center" wrapText="1"/>
    </xf>
    <xf numFmtId="0" fontId="68" fillId="0" borderId="33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77" fillId="32" borderId="0" xfId="0" applyFont="1" applyFill="1" applyAlignment="1">
      <alignment horizontal="center"/>
    </xf>
    <xf numFmtId="0" fontId="28" fillId="4" borderId="33" xfId="0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70" fillId="18" borderId="0" xfId="0" applyFont="1" applyFill="1" applyAlignment="1">
      <alignment horizontal="center"/>
    </xf>
    <xf numFmtId="0" fontId="77" fillId="4" borderId="0" xfId="0" applyFont="1" applyFill="1" applyAlignment="1">
      <alignment horizontal="center" vertical="center" wrapText="1"/>
    </xf>
    <xf numFmtId="0" fontId="77" fillId="32" borderId="0" xfId="0" applyFont="1" applyFill="1" applyAlignment="1">
      <alignment horizontal="center" wrapText="1"/>
    </xf>
    <xf numFmtId="0" fontId="28" fillId="18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4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77" fillId="4" borderId="33" xfId="0" applyFont="1" applyFill="1" applyBorder="1" applyAlignment="1">
      <alignment horizontal="center" vertical="center"/>
    </xf>
    <xf numFmtId="0" fontId="7" fillId="32" borderId="33" xfId="0" applyFont="1" applyFill="1" applyBorder="1" applyAlignment="1">
      <alignment horizontal="center" vertical="center"/>
    </xf>
    <xf numFmtId="0" fontId="52" fillId="2" borderId="33" xfId="0" applyFont="1" applyFill="1" applyBorder="1" applyAlignment="1">
      <alignment horizontal="center"/>
    </xf>
    <xf numFmtId="0" fontId="40" fillId="2" borderId="89" xfId="0" applyFont="1" applyFill="1" applyBorder="1" applyAlignment="1">
      <alignment horizontal="center"/>
    </xf>
    <xf numFmtId="0" fontId="40" fillId="0" borderId="33" xfId="0" applyFont="1" applyFill="1" applyBorder="1" applyAlignment="1">
      <alignment vertical="center" wrapText="1"/>
    </xf>
    <xf numFmtId="0" fontId="77" fillId="0" borderId="33" xfId="0" applyFont="1" applyFill="1" applyBorder="1" applyAlignment="1">
      <alignment horizontal="left" vertical="center" wrapText="1"/>
    </xf>
    <xf numFmtId="0" fontId="7" fillId="0" borderId="89" xfId="0" applyFont="1" applyFill="1" applyBorder="1" applyAlignment="1">
      <alignment horizontal="left"/>
    </xf>
    <xf numFmtId="168" fontId="28" fillId="0" borderId="97" xfId="0" applyNumberFormat="1" applyFont="1" applyFill="1" applyBorder="1" applyAlignment="1">
      <alignment vertical="center"/>
    </xf>
    <xf numFmtId="0" fontId="54" fillId="0" borderId="73" xfId="0" applyFont="1" applyFill="1" applyBorder="1" applyAlignment="1">
      <alignment horizontal="center"/>
    </xf>
    <xf numFmtId="4" fontId="54" fillId="0" borderId="67" xfId="0" applyNumberFormat="1" applyFont="1" applyFill="1" applyBorder="1" applyAlignment="1">
      <alignment horizontal="center"/>
    </xf>
    <xf numFmtId="4" fontId="80" fillId="0" borderId="52" xfId="0" applyNumberFormat="1" applyFont="1" applyFill="1" applyBorder="1" applyAlignment="1">
      <alignment horizontal="center" wrapText="1"/>
    </xf>
    <xf numFmtId="4" fontId="54" fillId="0" borderId="86" xfId="0" applyNumberFormat="1" applyFont="1" applyFill="1" applyBorder="1" applyAlignment="1">
      <alignment horizontal="center"/>
    </xf>
    <xf numFmtId="4" fontId="80" fillId="0" borderId="33" xfId="0" applyNumberFormat="1" applyFont="1" applyFill="1" applyBorder="1" applyAlignment="1">
      <alignment horizontal="center" vertical="center" wrapText="1"/>
    </xf>
    <xf numFmtId="0" fontId="52" fillId="2" borderId="89" xfId="0" applyFont="1" applyFill="1" applyBorder="1" applyAlignment="1">
      <alignment horizontal="center"/>
    </xf>
    <xf numFmtId="0" fontId="28" fillId="4" borderId="89" xfId="0" applyFont="1" applyFill="1" applyBorder="1" applyAlignment="1">
      <alignment horizontal="center" vertical="center"/>
    </xf>
    <xf numFmtId="0" fontId="40" fillId="2" borderId="89" xfId="0" applyFont="1" applyFill="1" applyBorder="1" applyAlignment="1">
      <alignment horizontal="center" vertical="center" wrapText="1"/>
    </xf>
    <xf numFmtId="0" fontId="77" fillId="0" borderId="33" xfId="0" applyFont="1" applyFill="1" applyBorder="1" applyAlignment="1">
      <alignment horizontal="left" vertical="center"/>
    </xf>
    <xf numFmtId="0" fontId="86" fillId="0" borderId="33" xfId="0" applyFont="1" applyFill="1" applyBorder="1" applyAlignment="1">
      <alignment vertical="center"/>
    </xf>
    <xf numFmtId="0" fontId="28" fillId="0" borderId="97" xfId="0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28" fillId="0" borderId="73" xfId="0" applyFont="1" applyFill="1" applyBorder="1" applyAlignment="1">
      <alignment vertical="center" wrapText="1"/>
    </xf>
    <xf numFmtId="174" fontId="28" fillId="0" borderId="97" xfId="0" applyNumberFormat="1" applyFont="1" applyFill="1" applyBorder="1" applyAlignment="1">
      <alignment horizontal="right"/>
    </xf>
    <xf numFmtId="168" fontId="28" fillId="0" borderId="73" xfId="0" applyNumberFormat="1" applyFont="1" applyFill="1" applyBorder="1" applyAlignment="1">
      <alignment vertical="center"/>
    </xf>
    <xf numFmtId="168" fontId="28" fillId="0" borderId="67" xfId="0" applyNumberFormat="1" applyFont="1" applyFill="1" applyBorder="1" applyAlignment="1">
      <alignment vertical="center"/>
    </xf>
    <xf numFmtId="0" fontId="52" fillId="0" borderId="67" xfId="0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1" fontId="71" fillId="0" borderId="73" xfId="0" applyNumberFormat="1" applyFont="1" applyFill="1" applyBorder="1" applyAlignment="1">
      <alignment horizontal="center" vertical="center" wrapText="1"/>
    </xf>
    <xf numFmtId="1" fontId="71" fillId="0" borderId="67" xfId="0" applyNumberFormat="1" applyFont="1" applyFill="1" applyBorder="1" applyAlignment="1">
      <alignment horizontal="center" vertical="center" wrapText="1"/>
    </xf>
    <xf numFmtId="44" fontId="44" fillId="0" borderId="33" xfId="1" applyFont="1" applyFill="1" applyBorder="1" applyAlignment="1">
      <alignment horizontal="right"/>
    </xf>
    <xf numFmtId="0" fontId="96" fillId="0" borderId="33" xfId="0" applyFont="1" applyBorder="1" applyAlignment="1">
      <alignment horizontal="left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97" fillId="0" borderId="33" xfId="0" applyFont="1" applyFill="1" applyBorder="1" applyAlignment="1">
      <alignment wrapText="1"/>
    </xf>
    <xf numFmtId="0" fontId="98" fillId="2" borderId="33" xfId="0" applyFont="1" applyFill="1" applyBorder="1" applyAlignment="1">
      <alignment horizontal="center" vertical="center"/>
    </xf>
    <xf numFmtId="167" fontId="40" fillId="4" borderId="89" xfId="0" applyNumberFormat="1" applyFont="1" applyFill="1" applyBorder="1" applyAlignment="1">
      <alignment horizontal="center" vertical="center"/>
    </xf>
    <xf numFmtId="0" fontId="50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7" fillId="0" borderId="89" xfId="0" applyNumberFormat="1" applyFont="1" applyFill="1" applyBorder="1" applyAlignment="1">
      <alignment horizontal="center" wrapText="1"/>
    </xf>
    <xf numFmtId="167" fontId="77" fillId="0" borderId="78" xfId="0" applyNumberFormat="1" applyFont="1" applyFill="1" applyBorder="1" applyAlignment="1">
      <alignment horizontal="center" wrapText="1"/>
    </xf>
    <xf numFmtId="167" fontId="77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7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center" vertical="center" wrapText="1"/>
    </xf>
    <xf numFmtId="0" fontId="52" fillId="0" borderId="73" xfId="0" applyFont="1" applyFill="1" applyBorder="1" applyAlignment="1">
      <alignment vertical="center"/>
    </xf>
    <xf numFmtId="4" fontId="28" fillId="0" borderId="67" xfId="0" applyNumberFormat="1" applyFont="1" applyFill="1" applyBorder="1" applyAlignment="1">
      <alignment horizontal="center" vertical="center" wrapText="1"/>
    </xf>
    <xf numFmtId="0" fontId="54" fillId="0" borderId="89" xfId="0" applyFont="1" applyFill="1" applyBorder="1" applyAlignment="1">
      <alignment horizontal="center"/>
    </xf>
    <xf numFmtId="4" fontId="28" fillId="0" borderId="89" xfId="0" applyNumberFormat="1" applyFont="1" applyFill="1" applyBorder="1" applyAlignment="1">
      <alignment vertical="center"/>
    </xf>
    <xf numFmtId="174" fontId="28" fillId="0" borderId="97" xfId="0" applyNumberFormat="1" applyFont="1" applyFill="1" applyBorder="1" applyAlignment="1">
      <alignment vertical="center"/>
    </xf>
    <xf numFmtId="44" fontId="40" fillId="0" borderId="97" xfId="1" applyFont="1" applyFill="1" applyBorder="1" applyAlignment="1">
      <alignment horizontal="center" vertical="center"/>
    </xf>
    <xf numFmtId="44" fontId="40" fillId="0" borderId="97" xfId="1" applyFont="1" applyFill="1" applyBorder="1" applyAlignment="1"/>
    <xf numFmtId="0" fontId="89" fillId="4" borderId="89" xfId="0" applyFont="1" applyFill="1" applyBorder="1" applyAlignment="1">
      <alignment horizontal="center" vertical="center"/>
    </xf>
    <xf numFmtId="0" fontId="86" fillId="32" borderId="89" xfId="0" applyFont="1" applyFill="1" applyBorder="1" applyAlignment="1">
      <alignment horizontal="center" vertical="center"/>
    </xf>
    <xf numFmtId="0" fontId="52" fillId="2" borderId="89" xfId="0" applyFont="1" applyFill="1" applyBorder="1" applyAlignment="1">
      <alignment horizontal="center" vertical="center"/>
    </xf>
    <xf numFmtId="0" fontId="28" fillId="2" borderId="89" xfId="0" applyFont="1" applyFill="1" applyBorder="1" applyAlignment="1">
      <alignment horizontal="center" vertical="center"/>
    </xf>
    <xf numFmtId="44" fontId="7" fillId="0" borderId="0" xfId="1" applyFont="1" applyAlignment="1">
      <alignment vertical="center"/>
    </xf>
    <xf numFmtId="0" fontId="86" fillId="32" borderId="33" xfId="0" applyFont="1" applyFill="1" applyBorder="1" applyAlignment="1">
      <alignment horizontal="center"/>
    </xf>
    <xf numFmtId="0" fontId="82" fillId="0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52" fillId="0" borderId="73" xfId="0" applyFont="1" applyFill="1" applyBorder="1" applyAlignment="1">
      <alignment vertical="center" wrapText="1"/>
    </xf>
    <xf numFmtId="0" fontId="52" fillId="0" borderId="67" xfId="0" applyFont="1" applyFill="1" applyBorder="1" applyAlignment="1">
      <alignment vertical="center" wrapText="1"/>
    </xf>
    <xf numFmtId="168" fontId="7" fillId="0" borderId="73" xfId="0" applyNumberFormat="1" applyFont="1" applyFill="1" applyBorder="1" applyAlignment="1">
      <alignment vertical="center"/>
    </xf>
    <xf numFmtId="4" fontId="52" fillId="0" borderId="97" xfId="0" applyNumberFormat="1" applyFont="1" applyFill="1" applyBorder="1" applyAlignment="1">
      <alignment horizontal="center" vertical="center" wrapText="1"/>
    </xf>
    <xf numFmtId="44" fontId="28" fillId="0" borderId="97" xfId="1" applyFont="1" applyFill="1" applyBorder="1" applyAlignment="1">
      <alignment vertical="center"/>
    </xf>
    <xf numFmtId="1" fontId="76" fillId="0" borderId="73" xfId="0" applyNumberFormat="1" applyFont="1" applyFill="1" applyBorder="1" applyAlignment="1">
      <alignment vertical="center"/>
    </xf>
    <xf numFmtId="1" fontId="76" fillId="0" borderId="67" xfId="0" applyNumberFormat="1" applyFont="1" applyFill="1" applyBorder="1" applyAlignment="1">
      <alignment vertical="center" wrapText="1"/>
    </xf>
    <xf numFmtId="0" fontId="99" fillId="2" borderId="89" xfId="0" applyFont="1" applyFill="1" applyBorder="1" applyAlignment="1">
      <alignment horizontal="center" vertical="center"/>
    </xf>
    <xf numFmtId="1" fontId="100" fillId="0" borderId="33" xfId="0" applyNumberFormat="1" applyFont="1" applyFill="1" applyBorder="1" applyAlignment="1">
      <alignment horizontal="center" vertical="center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167" fontId="22" fillId="23" borderId="33" xfId="0" applyNumberFormat="1" applyFont="1" applyFill="1" applyBorder="1" applyAlignment="1">
      <alignment vertical="center" wrapText="1"/>
    </xf>
    <xf numFmtId="164" fontId="7" fillId="23" borderId="33" xfId="0" applyNumberFormat="1" applyFont="1" applyFill="1" applyBorder="1"/>
    <xf numFmtId="164" fontId="7" fillId="23" borderId="73" xfId="0" applyNumberFormat="1" applyFont="1" applyFill="1" applyBorder="1" applyAlignment="1">
      <alignment vertical="center"/>
    </xf>
    <xf numFmtId="0" fontId="94" fillId="23" borderId="0" xfId="0" applyFont="1" applyFill="1" applyAlignment="1">
      <alignment vertical="center"/>
    </xf>
    <xf numFmtId="0" fontId="50" fillId="23" borderId="73" xfId="0" applyFont="1" applyFill="1" applyBorder="1" applyAlignment="1">
      <alignment horizontal="left" vertical="center"/>
    </xf>
    <xf numFmtId="167" fontId="7" fillId="23" borderId="33" xfId="0" applyNumberFormat="1" applyFont="1" applyFill="1" applyBorder="1" applyAlignment="1">
      <alignment horizontal="center" vertical="center" wrapText="1"/>
    </xf>
    <xf numFmtId="167" fontId="17" fillId="25" borderId="33" xfId="0" applyNumberFormat="1" applyFont="1" applyFill="1" applyBorder="1" applyAlignment="1">
      <alignment wrapText="1"/>
    </xf>
    <xf numFmtId="167" fontId="37" fillId="0" borderId="89" xfId="0" applyNumberFormat="1" applyFont="1" applyFill="1" applyBorder="1" applyAlignment="1">
      <alignment horizontal="center" wrapText="1"/>
    </xf>
    <xf numFmtId="4" fontId="72" fillId="0" borderId="33" xfId="0" applyNumberFormat="1" applyFont="1" applyFill="1" applyBorder="1" applyAlignment="1">
      <alignment horizontal="center" vertical="center" wrapText="1"/>
    </xf>
    <xf numFmtId="1" fontId="76" fillId="0" borderId="67" xfId="0" applyNumberFormat="1" applyFont="1" applyFill="1" applyBorder="1" applyAlignment="1">
      <alignment horizontal="center" vertical="center" wrapText="1"/>
    </xf>
    <xf numFmtId="44" fontId="7" fillId="15" borderId="33" xfId="1" applyFont="1" applyFill="1" applyBorder="1" applyAlignment="1">
      <alignment horizontal="right"/>
    </xf>
    <xf numFmtId="0" fontId="52" fillId="2" borderId="89" xfId="0" applyFont="1" applyFill="1" applyBorder="1" applyAlignment="1">
      <alignment horizontal="center" wrapText="1"/>
    </xf>
    <xf numFmtId="0" fontId="28" fillId="18" borderId="0" xfId="0" applyFont="1" applyFill="1" applyAlignment="1">
      <alignment horizontal="center" vertical="center"/>
    </xf>
    <xf numFmtId="0" fontId="52" fillId="2" borderId="89" xfId="0" applyFont="1" applyFill="1" applyBorder="1" applyAlignment="1">
      <alignment horizontal="center" vertical="center" wrapText="1"/>
    </xf>
    <xf numFmtId="15" fontId="81" fillId="0" borderId="0" xfId="0" applyNumberFormat="1" applyFont="1"/>
    <xf numFmtId="2" fontId="81" fillId="0" borderId="0" xfId="0" applyNumberFormat="1" applyFont="1"/>
    <xf numFmtId="0" fontId="81" fillId="0" borderId="10" xfId="0" applyFont="1" applyFill="1" applyBorder="1" applyAlignment="1">
      <alignment horizontal="right"/>
    </xf>
    <xf numFmtId="164" fontId="81" fillId="0" borderId="0" xfId="0" applyNumberFormat="1" applyFont="1" applyFill="1"/>
    <xf numFmtId="164" fontId="80" fillId="0" borderId="33" xfId="0" applyNumberFormat="1" applyFont="1" applyFill="1" applyBorder="1"/>
    <xf numFmtId="168" fontId="81" fillId="0" borderId="4" xfId="0" applyNumberFormat="1" applyFont="1" applyFill="1" applyBorder="1"/>
    <xf numFmtId="2" fontId="81" fillId="0" borderId="0" xfId="0" applyNumberFormat="1" applyFont="1" applyFill="1" applyAlignment="1">
      <alignment horizontal="right"/>
    </xf>
    <xf numFmtId="168" fontId="81" fillId="0" borderId="4" xfId="0" applyNumberFormat="1" applyFont="1" applyBorder="1"/>
    <xf numFmtId="4" fontId="8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101" fillId="0" borderId="15" xfId="0" applyNumberFormat="1" applyFont="1" applyFill="1" applyBorder="1"/>
    <xf numFmtId="2" fontId="101" fillId="0" borderId="0" xfId="0" applyNumberFormat="1" applyFont="1" applyFill="1" applyAlignment="1">
      <alignment horizontal="right"/>
    </xf>
    <xf numFmtId="0" fontId="101" fillId="0" borderId="10" xfId="0" applyFont="1" applyFill="1" applyBorder="1" applyAlignment="1">
      <alignment horizontal="right"/>
    </xf>
    <xf numFmtId="164" fontId="101" fillId="0" borderId="0" xfId="0" applyNumberFormat="1" applyFont="1" applyFill="1"/>
    <xf numFmtId="164" fontId="54" fillId="7" borderId="0" xfId="0" applyNumberFormat="1" applyFont="1" applyFill="1"/>
    <xf numFmtId="4" fontId="54" fillId="7" borderId="51" xfId="0" applyNumberFormat="1" applyFont="1" applyFill="1" applyBorder="1"/>
    <xf numFmtId="0" fontId="54" fillId="7" borderId="0" xfId="0" applyFont="1" applyFill="1" applyAlignment="1">
      <alignment horizontal="center"/>
    </xf>
    <xf numFmtId="164" fontId="10" fillId="7" borderId="0" xfId="0" applyNumberFormat="1" applyFont="1" applyFill="1"/>
    <xf numFmtId="168" fontId="81" fillId="7" borderId="15" xfId="0" applyNumberFormat="1" applyFont="1" applyFill="1" applyBorder="1"/>
    <xf numFmtId="2" fontId="81" fillId="7" borderId="0" xfId="0" applyNumberFormat="1" applyFont="1" applyFill="1" applyAlignment="1">
      <alignment horizontal="right"/>
    </xf>
    <xf numFmtId="0" fontId="81" fillId="7" borderId="10" xfId="0" applyFont="1" applyFill="1" applyBorder="1" applyAlignment="1">
      <alignment horizontal="right"/>
    </xf>
    <xf numFmtId="164" fontId="81" fillId="7" borderId="0" xfId="0" applyNumberFormat="1" applyFont="1" applyFill="1"/>
    <xf numFmtId="2" fontId="7" fillId="7" borderId="0" xfId="0" applyNumberFormat="1" applyFont="1" applyFill="1"/>
    <xf numFmtId="168" fontId="34" fillId="7" borderId="15" xfId="0" applyNumberFormat="1" applyFont="1" applyFill="1" applyBorder="1"/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2" fontId="102" fillId="0" borderId="0" xfId="0" applyNumberFormat="1" applyFont="1" applyAlignment="1">
      <alignment horizontal="right"/>
    </xf>
    <xf numFmtId="168" fontId="102" fillId="7" borderId="15" xfId="0" applyNumberFormat="1" applyFont="1" applyFill="1" applyBorder="1"/>
    <xf numFmtId="2" fontId="102" fillId="7" borderId="0" xfId="0" applyNumberFormat="1" applyFont="1" applyFill="1" applyAlignment="1">
      <alignment horizontal="right"/>
    </xf>
    <xf numFmtId="0" fontId="102" fillId="7" borderId="10" xfId="0" applyFont="1" applyFill="1" applyBorder="1" applyAlignment="1">
      <alignment horizontal="right"/>
    </xf>
    <xf numFmtId="164" fontId="102" fillId="7" borderId="0" xfId="0" applyNumberFormat="1" applyFont="1" applyFill="1"/>
    <xf numFmtId="11" fontId="26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80" fillId="7" borderId="0" xfId="0" applyNumberFormat="1" applyFont="1" applyFill="1" applyAlignment="1">
      <alignment horizontal="right"/>
    </xf>
    <xf numFmtId="0" fontId="80" fillId="7" borderId="10" xfId="0" applyFont="1" applyFill="1" applyBorder="1" applyAlignment="1">
      <alignment horizontal="right"/>
    </xf>
    <xf numFmtId="164" fontId="80" fillId="7" borderId="0" xfId="0" applyNumberFormat="1" applyFont="1" applyFill="1"/>
    <xf numFmtId="164" fontId="44" fillId="7" borderId="0" xfId="0" applyNumberFormat="1" applyFont="1" applyFill="1"/>
    <xf numFmtId="2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4" fontId="7" fillId="7" borderId="0" xfId="1" applyFont="1" applyFill="1"/>
    <xf numFmtId="0" fontId="79" fillId="32" borderId="0" xfId="0" applyFont="1" applyFill="1" applyAlignment="1">
      <alignment horizontal="center"/>
    </xf>
    <xf numFmtId="0" fontId="28" fillId="29" borderId="0" xfId="0" applyFont="1" applyFill="1" applyAlignment="1">
      <alignment wrapText="1"/>
    </xf>
    <xf numFmtId="0" fontId="79" fillId="4" borderId="0" xfId="0" applyFont="1" applyFill="1" applyAlignment="1">
      <alignment horizontal="center"/>
    </xf>
    <xf numFmtId="164" fontId="0" fillId="7" borderId="0" xfId="0" applyNumberFormat="1" applyFill="1"/>
    <xf numFmtId="4" fontId="7" fillId="7" borderId="0" xfId="0" applyNumberFormat="1" applyFont="1" applyFill="1"/>
    <xf numFmtId="15" fontId="54" fillId="7" borderId="10" xfId="0" applyNumberFormat="1" applyFont="1" applyFill="1" applyBorder="1" applyAlignment="1">
      <alignment horizontal="right"/>
    </xf>
    <xf numFmtId="4" fontId="80" fillId="7" borderId="76" xfId="0" applyNumberFormat="1" applyFont="1" applyFill="1" applyBorder="1"/>
    <xf numFmtId="0" fontId="80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170" fontId="80" fillId="33" borderId="0" xfId="1" applyNumberFormat="1" applyFont="1" applyFill="1"/>
    <xf numFmtId="168" fontId="7" fillId="33" borderId="0" xfId="0" applyNumberFormat="1" applyFont="1" applyFill="1"/>
    <xf numFmtId="2" fontId="26" fillId="33" borderId="0" xfId="0" applyNumberFormat="1" applyFont="1" applyFill="1" applyAlignment="1">
      <alignment horizontal="right"/>
    </xf>
    <xf numFmtId="4" fontId="54" fillId="0" borderId="0" xfId="0" applyNumberFormat="1" applyFont="1" applyFill="1" applyBorder="1" applyAlignment="1">
      <alignment horizontal="center"/>
    </xf>
    <xf numFmtId="0" fontId="87" fillId="0" borderId="33" xfId="0" applyFont="1" applyFill="1" applyBorder="1" applyAlignment="1">
      <alignment vertical="center" wrapText="1"/>
    </xf>
    <xf numFmtId="0" fontId="28" fillId="0" borderId="89" xfId="0" applyFont="1" applyFill="1" applyBorder="1" applyAlignment="1">
      <alignment horizontal="left" vertical="center"/>
    </xf>
    <xf numFmtId="2" fontId="7" fillId="4" borderId="47" xfId="0" applyNumberFormat="1" applyFont="1" applyFill="1" applyBorder="1"/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10" fillId="7" borderId="33" xfId="0" applyNumberFormat="1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2" fontId="7" fillId="7" borderId="0" xfId="0" applyNumberFormat="1" applyFont="1" applyFill="1" applyAlignment="1">
      <alignment horizontal="right"/>
    </xf>
    <xf numFmtId="15" fontId="7" fillId="7" borderId="10" xfId="0" applyNumberFormat="1" applyFont="1" applyFill="1" applyBorder="1" applyAlignment="1">
      <alignment horizontal="right"/>
    </xf>
    <xf numFmtId="1" fontId="28" fillId="7" borderId="0" xfId="0" applyNumberFormat="1" applyFont="1" applyFill="1" applyAlignment="1">
      <alignment horizontal="center"/>
    </xf>
    <xf numFmtId="165" fontId="8" fillId="7" borderId="0" xfId="0" applyNumberFormat="1" applyFont="1" applyFill="1" applyAlignment="1">
      <alignment horizontal="right"/>
    </xf>
    <xf numFmtId="1" fontId="7" fillId="34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15" fontId="44" fillId="0" borderId="0" xfId="0" applyNumberFormat="1" applyFont="1"/>
    <xf numFmtId="2" fontId="44" fillId="0" borderId="0" xfId="0" applyNumberFormat="1" applyFont="1"/>
    <xf numFmtId="2" fontId="44" fillId="0" borderId="0" xfId="0" applyNumberFormat="1" applyFont="1" applyFill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0" fontId="44" fillId="0" borderId="10" xfId="0" applyFont="1" applyFill="1" applyBorder="1" applyAlignment="1">
      <alignment horizontal="right"/>
    </xf>
    <xf numFmtId="2" fontId="85" fillId="7" borderId="0" xfId="0" applyNumberFormat="1" applyFont="1" applyFill="1"/>
    <xf numFmtId="0" fontId="85" fillId="7" borderId="10" xfId="0" applyFont="1" applyFill="1" applyBorder="1" applyAlignment="1">
      <alignment horizontal="right"/>
    </xf>
    <xf numFmtId="164" fontId="85" fillId="7" borderId="0" xfId="0" applyNumberFormat="1" applyFont="1" applyFill="1"/>
    <xf numFmtId="0" fontId="15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6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center" wrapText="1"/>
    </xf>
    <xf numFmtId="2" fontId="7" fillId="34" borderId="0" xfId="0" applyNumberFormat="1" applyFont="1" applyFill="1" applyAlignment="1">
      <alignment horizontal="right"/>
    </xf>
    <xf numFmtId="15" fontId="7" fillId="34" borderId="15" xfId="0" applyNumberFormat="1" applyFont="1" applyFill="1" applyBorder="1"/>
    <xf numFmtId="0" fontId="7" fillId="34" borderId="10" xfId="0" applyFont="1" applyFill="1" applyBorder="1" applyAlignment="1">
      <alignment horizontal="right"/>
    </xf>
    <xf numFmtId="164" fontId="7" fillId="34" borderId="0" xfId="0" applyNumberFormat="1" applyFont="1" applyFill="1"/>
    <xf numFmtId="44" fontId="85" fillId="10" borderId="0" xfId="1" applyFont="1" applyFill="1"/>
    <xf numFmtId="0" fontId="3" fillId="10" borderId="0" xfId="0" applyFont="1" applyFill="1" applyAlignment="1">
      <alignment horizontal="center"/>
    </xf>
    <xf numFmtId="4" fontId="7" fillId="0" borderId="97" xfId="0" applyNumberFormat="1" applyFont="1" applyFill="1" applyBorder="1" applyAlignment="1">
      <alignment horizontal="center" vertical="center" wrapText="1"/>
    </xf>
    <xf numFmtId="4" fontId="28" fillId="0" borderId="97" xfId="0" applyNumberFormat="1" applyFont="1" applyFill="1" applyBorder="1" applyAlignment="1">
      <alignment horizontal="left" vertical="center" wrapText="1"/>
    </xf>
    <xf numFmtId="44" fontId="40" fillId="0" borderId="97" xfId="1" applyFont="1" applyFill="1" applyBorder="1" applyAlignment="1">
      <alignment vertical="center"/>
    </xf>
    <xf numFmtId="167" fontId="28" fillId="0" borderId="73" xfId="0" applyNumberFormat="1" applyFont="1" applyFill="1" applyBorder="1" applyAlignment="1">
      <alignment vertical="center" wrapText="1"/>
    </xf>
    <xf numFmtId="44" fontId="79" fillId="2" borderId="89" xfId="1" applyFont="1" applyFill="1" applyBorder="1" applyAlignment="1"/>
    <xf numFmtId="44" fontId="79" fillId="2" borderId="33" xfId="1" applyFont="1" applyFill="1" applyBorder="1" applyAlignment="1"/>
    <xf numFmtId="167" fontId="88" fillId="2" borderId="33" xfId="0" applyNumberFormat="1" applyFont="1" applyFill="1" applyBorder="1" applyAlignment="1">
      <alignment vertical="center" wrapText="1"/>
    </xf>
    <xf numFmtId="44" fontId="7" fillId="35" borderId="33" xfId="1" applyFont="1" applyFill="1" applyBorder="1" applyAlignment="1">
      <alignment horizontal="right"/>
    </xf>
    <xf numFmtId="44" fontId="7" fillId="35" borderId="33" xfId="1" applyFont="1" applyFill="1" applyBorder="1" applyAlignment="1">
      <alignment horizontal="center" vertical="center"/>
    </xf>
    <xf numFmtId="44" fontId="7" fillId="35" borderId="33" xfId="1" applyFont="1" applyFill="1" applyBorder="1" applyAlignment="1">
      <alignment horizontal="center"/>
    </xf>
    <xf numFmtId="44" fontId="7" fillId="35" borderId="33" xfId="1" applyFont="1" applyFill="1" applyBorder="1" applyAlignment="1">
      <alignment horizontal="right" vertical="center"/>
    </xf>
    <xf numFmtId="44" fontId="28" fillId="35" borderId="33" xfId="1" applyFont="1" applyFill="1" applyBorder="1" applyAlignment="1">
      <alignment horizontal="center" vertical="center"/>
    </xf>
    <xf numFmtId="44" fontId="40" fillId="35" borderId="33" xfId="1" applyFont="1" applyFill="1" applyBorder="1" applyAlignment="1">
      <alignment horizontal="center" vertical="center"/>
    </xf>
    <xf numFmtId="0" fontId="28" fillId="32" borderId="89" xfId="0" applyFont="1" applyFill="1" applyBorder="1" applyAlignment="1">
      <alignment horizontal="center"/>
    </xf>
    <xf numFmtId="164" fontId="7" fillId="36" borderId="33" xfId="0" applyNumberFormat="1" applyFont="1" applyFill="1" applyBorder="1"/>
    <xf numFmtId="167" fontId="17" fillId="36" borderId="33" xfId="0" applyNumberFormat="1" applyFont="1" applyFill="1" applyBorder="1" applyAlignment="1">
      <alignment wrapText="1"/>
    </xf>
    <xf numFmtId="167" fontId="22" fillId="36" borderId="33" xfId="0" applyNumberFormat="1" applyFont="1" applyFill="1" applyBorder="1" applyAlignment="1">
      <alignment wrapText="1"/>
    </xf>
    <xf numFmtId="0" fontId="52" fillId="0" borderId="69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6" fillId="0" borderId="69" xfId="0" applyNumberFormat="1" applyFont="1" applyFill="1" applyBorder="1" applyAlignment="1">
      <alignment horizontal="center" vertical="center"/>
    </xf>
    <xf numFmtId="1" fontId="76" fillId="0" borderId="70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1" fillId="0" borderId="48" xfId="0" applyNumberFormat="1" applyFont="1" applyFill="1" applyBorder="1" applyAlignment="1">
      <alignment horizontal="center" vertical="center" wrapText="1"/>
    </xf>
    <xf numFmtId="1" fontId="71" fillId="0" borderId="49" xfId="0" applyNumberFormat="1" applyFont="1" applyFill="1" applyBorder="1" applyAlignment="1">
      <alignment horizontal="center" vertical="center" wrapText="1"/>
    </xf>
    <xf numFmtId="0" fontId="52" fillId="0" borderId="111" xfId="0" applyFont="1" applyFill="1" applyBorder="1" applyAlignment="1">
      <alignment horizontal="center" vertical="center" wrapText="1"/>
    </xf>
    <xf numFmtId="0" fontId="52" fillId="0" borderId="112" xfId="0" applyFont="1" applyFill="1" applyBorder="1" applyAlignment="1">
      <alignment horizontal="center" vertical="center" wrapText="1"/>
    </xf>
    <xf numFmtId="168" fontId="7" fillId="0" borderId="111" xfId="0" applyNumberFormat="1" applyFont="1" applyFill="1" applyBorder="1" applyAlignment="1">
      <alignment horizontal="center" vertical="center"/>
    </xf>
    <xf numFmtId="168" fontId="7" fillId="0" borderId="112" xfId="0" applyNumberFormat="1" applyFont="1" applyFill="1" applyBorder="1" applyAlignment="1">
      <alignment horizontal="center" vertical="center"/>
    </xf>
    <xf numFmtId="1" fontId="76" fillId="0" borderId="111" xfId="0" applyNumberFormat="1" applyFont="1" applyFill="1" applyBorder="1" applyAlignment="1">
      <alignment horizontal="center" vertical="center"/>
    </xf>
    <xf numFmtId="1" fontId="76" fillId="0" borderId="112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7" fillId="2" borderId="89" xfId="0" applyNumberFormat="1" applyFont="1" applyFill="1" applyBorder="1" applyAlignment="1">
      <alignment horizontal="center" wrapText="1"/>
    </xf>
    <xf numFmtId="167" fontId="77" fillId="2" borderId="78" xfId="0" applyNumberFormat="1" applyFont="1" applyFill="1" applyBorder="1" applyAlignment="1">
      <alignment horizontal="center" wrapText="1"/>
    </xf>
    <xf numFmtId="167" fontId="77" fillId="2" borderId="97" xfId="0" applyNumberFormat="1" applyFont="1" applyFill="1" applyBorder="1" applyAlignment="1">
      <alignment horizontal="center" wrapText="1"/>
    </xf>
    <xf numFmtId="1" fontId="76" fillId="10" borderId="89" xfId="0" applyNumberFormat="1" applyFont="1" applyFill="1" applyBorder="1" applyAlignment="1">
      <alignment horizontal="center" vertical="center" wrapText="1"/>
    </xf>
    <xf numFmtId="1" fontId="76" fillId="10" borderId="97" xfId="0" applyNumberFormat="1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 wrapText="1"/>
    </xf>
    <xf numFmtId="0" fontId="28" fillId="0" borderId="51" xfId="0" applyFont="1" applyFill="1" applyBorder="1" applyAlignment="1">
      <alignment horizontal="center" vertical="center" wrapText="1"/>
    </xf>
    <xf numFmtId="0" fontId="28" fillId="0" borderId="49" xfId="0" applyFont="1" applyFill="1" applyBorder="1" applyAlignment="1">
      <alignment horizontal="center" vertical="center" wrapText="1"/>
    </xf>
    <xf numFmtId="168" fontId="28" fillId="0" borderId="51" xfId="0" applyNumberFormat="1" applyFont="1" applyFill="1" applyBorder="1" applyAlignment="1">
      <alignment horizontal="center" vertical="center"/>
    </xf>
    <xf numFmtId="1" fontId="71" fillId="0" borderId="51" xfId="0" applyNumberFormat="1" applyFont="1" applyFill="1" applyBorder="1" applyAlignment="1">
      <alignment horizontal="center" vertical="center" wrapText="1"/>
    </xf>
    <xf numFmtId="167" fontId="77" fillId="2" borderId="114" xfId="0" applyNumberFormat="1" applyFont="1" applyFill="1" applyBorder="1" applyAlignment="1">
      <alignment horizontal="center" vertical="center" wrapText="1"/>
    </xf>
    <xf numFmtId="167" fontId="77" fillId="2" borderId="70" xfId="0" applyNumberFormat="1" applyFont="1" applyFill="1" applyBorder="1" applyAlignment="1">
      <alignment horizontal="center" vertical="center" wrapText="1"/>
    </xf>
    <xf numFmtId="167" fontId="77" fillId="2" borderId="111" xfId="0" applyNumberFormat="1" applyFont="1" applyFill="1" applyBorder="1" applyAlignment="1">
      <alignment horizontal="center" vertical="center" wrapText="1"/>
    </xf>
    <xf numFmtId="167" fontId="77" fillId="2" borderId="113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67" fontId="7" fillId="0" borderId="110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7" fillId="2" borderId="48" xfId="0" applyFont="1" applyFill="1" applyBorder="1" applyAlignment="1">
      <alignment horizontal="center" vertical="center" wrapText="1"/>
    </xf>
    <xf numFmtId="0" fontId="77" fillId="2" borderId="49" xfId="0" applyFont="1" applyFill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4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40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0" borderId="48" xfId="0" applyFont="1" applyFill="1" applyBorder="1" applyAlignment="1">
      <alignment horizontal="center" vertical="center" wrapText="1"/>
    </xf>
    <xf numFmtId="0" fontId="40" fillId="30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6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4" fontId="7" fillId="23" borderId="33" xfId="1" applyFont="1" applyFill="1" applyBorder="1" applyAlignment="1">
      <alignment horizontal="center" vertical="center"/>
    </xf>
    <xf numFmtId="1" fontId="28" fillId="23" borderId="33" xfId="0" applyNumberFormat="1" applyFont="1" applyFill="1" applyBorder="1" applyAlignment="1">
      <alignment horizontal="center" vertical="center" wrapText="1"/>
    </xf>
    <xf numFmtId="44" fontId="7" fillId="29" borderId="33" xfId="1" applyFont="1" applyFill="1" applyBorder="1" applyAlignment="1">
      <alignment horizontal="right"/>
    </xf>
    <xf numFmtId="44" fontId="7" fillId="29" borderId="33" xfId="1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CC99FF"/>
      <color rgb="FFCC9900"/>
      <color rgb="FFFFCCCC"/>
      <color rgb="FF3333FF"/>
      <color rgb="FF00FF00"/>
      <color rgb="FFFF33CC"/>
      <color rgb="FFFFCC99"/>
      <color rgb="FF66FF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NOVIEMBRE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NOVIEMBRE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45230</c:v>
                </c:pt>
                <c:pt idx="1">
                  <c:v>45230</c:v>
                </c:pt>
                <c:pt idx="2">
                  <c:v>45231</c:v>
                </c:pt>
                <c:pt idx="3">
                  <c:v>45231</c:v>
                </c:pt>
                <c:pt idx="4">
                  <c:v>45232</c:v>
                </c:pt>
                <c:pt idx="5">
                  <c:v>45234</c:v>
                </c:pt>
                <c:pt idx="6">
                  <c:v>45234</c:v>
                </c:pt>
                <c:pt idx="7">
                  <c:v>45237</c:v>
                </c:pt>
                <c:pt idx="8">
                  <c:v>45237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45244</c:v>
                </c:pt>
                <c:pt idx="14">
                  <c:v>45244</c:v>
                </c:pt>
                <c:pt idx="15">
                  <c:v>45245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45252</c:v>
                </c:pt>
                <c:pt idx="20">
                  <c:v>45252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NOVIEMBRE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18897.64</c:v>
                </c:pt>
                <c:pt idx="1">
                  <c:v>19100.88</c:v>
                </c:pt>
                <c:pt idx="2">
                  <c:v>18989.509999999998</c:v>
                </c:pt>
                <c:pt idx="3">
                  <c:v>19066.84</c:v>
                </c:pt>
                <c:pt idx="4">
                  <c:v>18587.04</c:v>
                </c:pt>
                <c:pt idx="5">
                  <c:v>18444.080000000002</c:v>
                </c:pt>
                <c:pt idx="6">
                  <c:v>19013.66</c:v>
                </c:pt>
                <c:pt idx="7">
                  <c:v>18984.27</c:v>
                </c:pt>
                <c:pt idx="8">
                  <c:v>18930.46</c:v>
                </c:pt>
                <c:pt idx="9">
                  <c:v>19082.46</c:v>
                </c:pt>
                <c:pt idx="10">
                  <c:v>19079.09</c:v>
                </c:pt>
                <c:pt idx="11">
                  <c:v>18897.330000000002</c:v>
                </c:pt>
                <c:pt idx="12">
                  <c:v>18876.84</c:v>
                </c:pt>
                <c:pt idx="13">
                  <c:v>18995.23</c:v>
                </c:pt>
                <c:pt idx="14">
                  <c:v>19175.04</c:v>
                </c:pt>
                <c:pt idx="15">
                  <c:v>17984.89</c:v>
                </c:pt>
                <c:pt idx="16">
                  <c:v>18119.04</c:v>
                </c:pt>
                <c:pt idx="17">
                  <c:v>17994.62</c:v>
                </c:pt>
                <c:pt idx="18">
                  <c:v>18287.98</c:v>
                </c:pt>
                <c:pt idx="19">
                  <c:v>18957.2</c:v>
                </c:pt>
                <c:pt idx="20">
                  <c:v>19134.240000000002</c:v>
                </c:pt>
                <c:pt idx="21">
                  <c:v>17922.64</c:v>
                </c:pt>
                <c:pt idx="22">
                  <c:v>18180.52</c:v>
                </c:pt>
                <c:pt idx="23">
                  <c:v>17965.650000000001</c:v>
                </c:pt>
                <c:pt idx="24">
                  <c:v>17805.79</c:v>
                </c:pt>
                <c:pt idx="25">
                  <c:v>17637.7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NOVIEMBRE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NOVIEMBRE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18944.7</c:v>
                </c:pt>
                <c:pt idx="1">
                  <c:v>19097.099999999999</c:v>
                </c:pt>
                <c:pt idx="2">
                  <c:v>19016.3</c:v>
                </c:pt>
                <c:pt idx="3">
                  <c:v>19129.599999999999</c:v>
                </c:pt>
                <c:pt idx="4">
                  <c:v>18651.8</c:v>
                </c:pt>
                <c:pt idx="5">
                  <c:v>18573.5</c:v>
                </c:pt>
                <c:pt idx="6">
                  <c:v>19055.2</c:v>
                </c:pt>
                <c:pt idx="7">
                  <c:v>19027.2</c:v>
                </c:pt>
                <c:pt idx="8">
                  <c:v>19111.8</c:v>
                </c:pt>
                <c:pt idx="9">
                  <c:v>19080.599999999999</c:v>
                </c:pt>
                <c:pt idx="10">
                  <c:v>19112.099999999999</c:v>
                </c:pt>
                <c:pt idx="11">
                  <c:v>18847.8</c:v>
                </c:pt>
                <c:pt idx="12">
                  <c:v>18839.2</c:v>
                </c:pt>
                <c:pt idx="13">
                  <c:v>18977.5</c:v>
                </c:pt>
                <c:pt idx="14">
                  <c:v>19172.3</c:v>
                </c:pt>
                <c:pt idx="15">
                  <c:v>18036.400000000001</c:v>
                </c:pt>
                <c:pt idx="16">
                  <c:v>18111.7</c:v>
                </c:pt>
                <c:pt idx="17">
                  <c:v>17978.7</c:v>
                </c:pt>
                <c:pt idx="18">
                  <c:v>18474.48</c:v>
                </c:pt>
                <c:pt idx="19">
                  <c:v>18967.099999999999</c:v>
                </c:pt>
                <c:pt idx="20">
                  <c:v>19020.099999999999</c:v>
                </c:pt>
                <c:pt idx="21">
                  <c:v>17897.5</c:v>
                </c:pt>
                <c:pt idx="22">
                  <c:v>18144.400000000001</c:v>
                </c:pt>
                <c:pt idx="23">
                  <c:v>17949.400000000001</c:v>
                </c:pt>
                <c:pt idx="24">
                  <c:v>17757.3</c:v>
                </c:pt>
                <c:pt idx="25">
                  <c:v>17613.900000000001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-47.06000000000131</c:v>
                </c:pt>
                <c:pt idx="1">
                  <c:v>3.7800000000024738</c:v>
                </c:pt>
                <c:pt idx="2">
                  <c:v>-26.790000000000873</c:v>
                </c:pt>
                <c:pt idx="3">
                  <c:v>-62.759999999998399</c:v>
                </c:pt>
                <c:pt idx="4">
                  <c:v>-64.759999999998399</c:v>
                </c:pt>
                <c:pt idx="5">
                  <c:v>-129.41999999999825</c:v>
                </c:pt>
                <c:pt idx="6">
                  <c:v>-41.540000000000873</c:v>
                </c:pt>
                <c:pt idx="7">
                  <c:v>-42.930000000000291</c:v>
                </c:pt>
                <c:pt idx="8">
                  <c:v>-181.34000000000015</c:v>
                </c:pt>
                <c:pt idx="9">
                  <c:v>1.8600000000005821</c:v>
                </c:pt>
                <c:pt idx="10">
                  <c:v>-33.009999999998399</c:v>
                </c:pt>
                <c:pt idx="11">
                  <c:v>49.530000000002474</c:v>
                </c:pt>
                <c:pt idx="12">
                  <c:v>37.639999999999418</c:v>
                </c:pt>
                <c:pt idx="13">
                  <c:v>17.729999999999563</c:v>
                </c:pt>
                <c:pt idx="14">
                  <c:v>2.7400000000016007</c:v>
                </c:pt>
                <c:pt idx="15">
                  <c:v>-51.510000000002037</c:v>
                </c:pt>
                <c:pt idx="16">
                  <c:v>7.3400000000001455</c:v>
                </c:pt>
                <c:pt idx="17">
                  <c:v>15.919999999998254</c:v>
                </c:pt>
                <c:pt idx="18">
                  <c:v>-362.11999999999898</c:v>
                </c:pt>
                <c:pt idx="19">
                  <c:v>-9.8999999999978172</c:v>
                </c:pt>
                <c:pt idx="20">
                  <c:v>114.14000000000306</c:v>
                </c:pt>
                <c:pt idx="21">
                  <c:v>25.139999999999418</c:v>
                </c:pt>
                <c:pt idx="22">
                  <c:v>36.119999999998981</c:v>
                </c:pt>
                <c:pt idx="23">
                  <c:v>16.25</c:v>
                </c:pt>
                <c:pt idx="24">
                  <c:v>48.490000000001601</c:v>
                </c:pt>
                <c:pt idx="25">
                  <c:v>23.799999999999272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11372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11373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11374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3" formatCode="&quot;$&quot;#,##0.00">
                  <c:v>12424</c:v>
                </c:pt>
                <c:pt idx="4" formatCode="&quot;$&quot;#,##0.00">
                  <c:v>12434</c:v>
                </c:pt>
                <c:pt idx="5" formatCode="&quot;$&quot;#,##0.00">
                  <c:v>16567</c:v>
                </c:pt>
                <c:pt idx="6" formatCode="&quot;$&quot;#,##0.00">
                  <c:v>10124</c:v>
                </c:pt>
                <c:pt idx="7" formatCode="&quot;$&quot;#,##0.00">
                  <c:v>11424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>
                  <c:v>12274</c:v>
                </c:pt>
                <c:pt idx="24">
                  <c:v>12274</c:v>
                </c:pt>
                <c:pt idx="25">
                  <c:v>12434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5">
                  <c:v>40948</c:v>
                </c:pt>
                <c:pt idx="16">
                  <c:v>37120</c:v>
                </c:pt>
                <c:pt idx="17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40948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2235815</c:v>
                </c:pt>
                <c:pt idx="3">
                  <c:v>2236040</c:v>
                </c:pt>
                <c:pt idx="4">
                  <c:v>2236041</c:v>
                </c:pt>
                <c:pt idx="5">
                  <c:v>2237276</c:v>
                </c:pt>
                <c:pt idx="6">
                  <c:v>2237277</c:v>
                </c:pt>
                <c:pt idx="7">
                  <c:v>2238834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4236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4640</c:v>
                </c:pt>
                <c:pt idx="1">
                  <c:v>0</c:v>
                </c:pt>
                <c:pt idx="2">
                  <c:v>0</c:v>
                </c:pt>
                <c:pt idx="3">
                  <c:v>4698</c:v>
                </c:pt>
                <c:pt idx="4">
                  <c:v>4495</c:v>
                </c:pt>
                <c:pt idx="5">
                  <c:v>4582</c:v>
                </c:pt>
                <c:pt idx="6">
                  <c:v>4669</c:v>
                </c:pt>
                <c:pt idx="7">
                  <c:v>4756</c:v>
                </c:pt>
                <c:pt idx="8">
                  <c:v>0</c:v>
                </c:pt>
                <c:pt idx="9">
                  <c:v>0</c:v>
                </c:pt>
                <c:pt idx="10">
                  <c:v>4727</c:v>
                </c:pt>
                <c:pt idx="11">
                  <c:v>4698</c:v>
                </c:pt>
                <c:pt idx="12">
                  <c:v>4582</c:v>
                </c:pt>
                <c:pt idx="13">
                  <c:v>0</c:v>
                </c:pt>
                <c:pt idx="14">
                  <c:v>0</c:v>
                </c:pt>
                <c:pt idx="15">
                  <c:v>4437</c:v>
                </c:pt>
                <c:pt idx="16">
                  <c:v>4495</c:v>
                </c:pt>
                <c:pt idx="17">
                  <c:v>4437</c:v>
                </c:pt>
                <c:pt idx="21">
                  <c:v>4408</c:v>
                </c:pt>
                <c:pt idx="22">
                  <c:v>4147</c:v>
                </c:pt>
                <c:pt idx="23">
                  <c:v>4147</c:v>
                </c:pt>
                <c:pt idx="24">
                  <c:v>4060</c:v>
                </c:pt>
                <c:pt idx="25">
                  <c:v>4060</c:v>
                </c:pt>
                <c:pt idx="26">
                  <c:v>20822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739230.51174999995</c:v>
                </c:pt>
                <c:pt idx="3">
                  <c:v>748085.69880000001</c:v>
                </c:pt>
                <c:pt idx="4">
                  <c:v>713774.36970000004</c:v>
                </c:pt>
                <c:pt idx="5">
                  <c:v>721172.93625000003</c:v>
                </c:pt>
                <c:pt idx="6">
                  <c:v>746603.05250000011</c:v>
                </c:pt>
                <c:pt idx="7">
                  <c:v>758035.45019999996</c:v>
                </c:pt>
                <c:pt idx="10">
                  <c:v>756373.36320000002</c:v>
                </c:pt>
                <c:pt idx="11">
                  <c:v>752599.14600000007</c:v>
                </c:pt>
                <c:pt idx="12">
                  <c:v>729065.66379999998</c:v>
                </c:pt>
                <c:pt idx="15">
                  <c:v>708255.31680000003</c:v>
                </c:pt>
                <c:pt idx="16">
                  <c:v>717329.17090000003</c:v>
                </c:pt>
                <c:pt idx="17">
                  <c:v>706657.72380000004</c:v>
                </c:pt>
                <c:pt idx="18">
                  <c:v>756714.7</c:v>
                </c:pt>
                <c:pt idx="21">
                  <c:v>700047.00251999998</c:v>
                </c:pt>
                <c:pt idx="22">
                  <c:v>657433.15200000012</c:v>
                </c:pt>
                <c:pt idx="23">
                  <c:v>655070.76665000001</c:v>
                </c:pt>
                <c:pt idx="24">
                  <c:v>639533.98400000005</c:v>
                </c:pt>
                <c:pt idx="25">
                  <c:v>632030.86080000002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739230.51174999995</c:v>
                </c:pt>
                <c:pt idx="1">
                  <c:v>0</c:v>
                </c:pt>
                <c:pt idx="2">
                  <c:v>0</c:v>
                </c:pt>
                <c:pt idx="3">
                  <c:v>802327.69880000001</c:v>
                </c:pt>
                <c:pt idx="4">
                  <c:v>767823.36970000004</c:v>
                </c:pt>
                <c:pt idx="5">
                  <c:v>778687.93625000003</c:v>
                </c:pt>
                <c:pt idx="6">
                  <c:v>793847.05250000011</c:v>
                </c:pt>
                <c:pt idx="7">
                  <c:v>811335.45019999996</c:v>
                </c:pt>
                <c:pt idx="8">
                  <c:v>0</c:v>
                </c:pt>
                <c:pt idx="9">
                  <c:v>0</c:v>
                </c:pt>
                <c:pt idx="10">
                  <c:v>805927.36320000002</c:v>
                </c:pt>
                <c:pt idx="11">
                  <c:v>799843.14600000007</c:v>
                </c:pt>
                <c:pt idx="12">
                  <c:v>782191.66379999998</c:v>
                </c:pt>
                <c:pt idx="13">
                  <c:v>0</c:v>
                </c:pt>
                <c:pt idx="14">
                  <c:v>0</c:v>
                </c:pt>
                <c:pt idx="15">
                  <c:v>759327.31680000003</c:v>
                </c:pt>
                <c:pt idx="16">
                  <c:v>771368.17090000003</c:v>
                </c:pt>
                <c:pt idx="17">
                  <c:v>760488.72380000004</c:v>
                </c:pt>
                <c:pt idx="18">
                  <c:v>756714.7</c:v>
                </c:pt>
                <c:pt idx="19">
                  <c:v>0</c:v>
                </c:pt>
                <c:pt idx="20">
                  <c:v>0</c:v>
                </c:pt>
                <c:pt idx="21">
                  <c:v>754009.00251999998</c:v>
                </c:pt>
                <c:pt idx="22">
                  <c:v>704677.15200000012</c:v>
                </c:pt>
                <c:pt idx="23">
                  <c:v>712439.76665000001</c:v>
                </c:pt>
                <c:pt idx="24">
                  <c:v>692987.98400000005</c:v>
                </c:pt>
                <c:pt idx="25">
                  <c:v>685644.86080000002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39.020439054194576</c:v>
                </c:pt>
                <c:pt idx="1">
                  <c:v>0.1</c:v>
                </c:pt>
                <c:pt idx="2">
                  <c:v>0.1</c:v>
                </c:pt>
                <c:pt idx="3">
                  <c:v>42.041687165439953</c:v>
                </c:pt>
                <c:pt idx="4">
                  <c:v>41.266180727865411</c:v>
                </c:pt>
                <c:pt idx="5">
                  <c:v>42.024674199800792</c:v>
                </c:pt>
                <c:pt idx="6">
                  <c:v>41.760389421260342</c:v>
                </c:pt>
                <c:pt idx="7">
                  <c:v>42.740822096787753</c:v>
                </c:pt>
                <c:pt idx="8">
                  <c:v>0.1</c:v>
                </c:pt>
                <c:pt idx="9">
                  <c:v>0.1</c:v>
                </c:pt>
                <c:pt idx="10">
                  <c:v>42.268435870469496</c:v>
                </c:pt>
                <c:pt idx="11">
                  <c:v>42.436949988858125</c:v>
                </c:pt>
                <c:pt idx="12">
                  <c:v>41.619367266125948</c:v>
                </c:pt>
                <c:pt idx="13">
                  <c:v>0</c:v>
                </c:pt>
                <c:pt idx="14">
                  <c:v>0.1</c:v>
                </c:pt>
                <c:pt idx="15">
                  <c:v>42.199715952185578</c:v>
                </c:pt>
                <c:pt idx="16">
                  <c:v>42.689495790014192</c:v>
                </c:pt>
                <c:pt idx="17">
                  <c:v>42.399427867420897</c:v>
                </c:pt>
                <c:pt idx="18">
                  <c:v>40.959999956697018</c:v>
                </c:pt>
                <c:pt idx="19">
                  <c:v>0.1</c:v>
                </c:pt>
                <c:pt idx="20">
                  <c:v>0</c:v>
                </c:pt>
                <c:pt idx="21">
                  <c:v>42.22929194133259</c:v>
                </c:pt>
                <c:pt idx="22">
                  <c:v>38.837170256387651</c:v>
                </c:pt>
                <c:pt idx="23">
                  <c:v>39.791564433908654</c:v>
                </c:pt>
                <c:pt idx="24">
                  <c:v>39.12552662848519</c:v>
                </c:pt>
                <c:pt idx="25">
                  <c:v>39.026351392933989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0"/>
  <sheetViews>
    <sheetView tabSelected="1" zoomScaleNormal="100" workbookViewId="0">
      <pane xSplit="1" ySplit="2" topLeftCell="D13" activePane="bottomRight" state="frozen"/>
      <selection pane="topRight" activeCell="B1" sqref="B1"/>
      <selection pane="bottomLeft" activeCell="A3" sqref="A3"/>
      <selection pane="bottomRight" activeCell="O15" sqref="O15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2" bestFit="1" customWidth="1"/>
    <col min="7" max="7" width="7.28515625" style="12" customWidth="1"/>
    <col min="8" max="8" width="14.7109375" style="652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6" customWidth="1"/>
    <col min="13" max="13" width="16.85546875" bestFit="1" customWidth="1"/>
    <col min="14" max="14" width="16" style="590" customWidth="1"/>
    <col min="15" max="15" width="16.28515625" style="707" customWidth="1"/>
    <col min="16" max="16" width="15.5703125" style="365" bestFit="1" customWidth="1"/>
    <col min="17" max="17" width="20.85546875" style="355" bestFit="1" customWidth="1"/>
    <col min="18" max="18" width="18.42578125" style="427" customWidth="1"/>
    <col min="19" max="19" width="16.140625" style="393" bestFit="1" customWidth="1"/>
    <col min="20" max="20" width="11.42578125" style="393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26" t="s">
        <v>327</v>
      </c>
      <c r="C1" s="447"/>
      <c r="D1" s="448"/>
      <c r="E1" s="449"/>
      <c r="F1" s="640"/>
      <c r="G1" s="450"/>
      <c r="H1" s="640"/>
      <c r="I1" s="451"/>
      <c r="J1" s="452"/>
      <c r="K1" s="1482" t="s">
        <v>26</v>
      </c>
      <c r="L1" s="510"/>
      <c r="M1" s="1484" t="s">
        <v>27</v>
      </c>
      <c r="N1" s="584"/>
      <c r="P1" s="617" t="s">
        <v>38</v>
      </c>
      <c r="Q1" s="1505" t="s">
        <v>28</v>
      </c>
      <c r="R1" s="517"/>
    </row>
    <row r="2" spans="1:29" ht="24.75" customHeight="1" thickTop="1" thickBot="1" x14ac:dyDescent="0.3">
      <c r="A2" s="34"/>
      <c r="B2" s="346" t="s">
        <v>0</v>
      </c>
      <c r="C2" s="256" t="s">
        <v>10</v>
      </c>
      <c r="D2" s="25"/>
      <c r="E2" s="400" t="s">
        <v>25</v>
      </c>
      <c r="F2" s="641" t="s">
        <v>3</v>
      </c>
      <c r="G2" s="66" t="s">
        <v>8</v>
      </c>
      <c r="H2" s="653" t="s">
        <v>5</v>
      </c>
      <c r="I2" s="255" t="s">
        <v>6</v>
      </c>
      <c r="K2" s="1483"/>
      <c r="L2" s="511" t="s">
        <v>29</v>
      </c>
      <c r="M2" s="1485"/>
      <c r="N2" s="585" t="s">
        <v>29</v>
      </c>
      <c r="O2" s="708" t="s">
        <v>30</v>
      </c>
      <c r="P2" s="618" t="s">
        <v>39</v>
      </c>
      <c r="Q2" s="1506"/>
      <c r="R2" s="52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1">
        <f>PIERNA!E3</f>
        <v>0</v>
      </c>
      <c r="F3" s="642">
        <f>PIERNA!F3</f>
        <v>0</v>
      </c>
      <c r="G3" s="97">
        <f>PIERNA!G3</f>
        <v>0</v>
      </c>
      <c r="H3" s="654">
        <f>PIERNA!H3</f>
        <v>0</v>
      </c>
      <c r="I3" s="102">
        <f>PIERNA!I3</f>
        <v>0</v>
      </c>
      <c r="J3" s="283"/>
      <c r="K3" s="105"/>
      <c r="L3" s="512"/>
      <c r="M3" s="331"/>
      <c r="N3" s="584"/>
      <c r="O3" s="709"/>
      <c r="P3" s="365"/>
      <c r="Q3" s="230"/>
      <c r="R3" s="518"/>
      <c r="S3" s="670">
        <f t="shared" ref="S3:S31" si="0">Q3+M3+K3+P3</f>
        <v>0</v>
      </c>
      <c r="T3" s="670" t="e">
        <f>S3/H3</f>
        <v>#DIV/0!</v>
      </c>
    </row>
    <row r="4" spans="1:29" s="148" customFormat="1" ht="35.25" customHeight="1" x14ac:dyDescent="0.3">
      <c r="A4" s="97">
        <v>1</v>
      </c>
      <c r="B4" s="727" t="str">
        <f>PIERNA!B4</f>
        <v>SEABOARD FOODS</v>
      </c>
      <c r="C4" s="255" t="str">
        <f>PIERNA!C4</f>
        <v>Seaboard</v>
      </c>
      <c r="D4" s="755" t="str">
        <f>PIERNA!D4</f>
        <v>PED. 105370110</v>
      </c>
      <c r="E4" s="756">
        <f>PIERNA!E4</f>
        <v>45230</v>
      </c>
      <c r="F4" s="643">
        <f>PIERNA!F4</f>
        <v>18897.64</v>
      </c>
      <c r="G4" s="347">
        <f>PIERNA!G4</f>
        <v>21</v>
      </c>
      <c r="H4" s="655">
        <f>PIERNA!H4</f>
        <v>18944.7</v>
      </c>
      <c r="I4" s="535">
        <f>PIERNA!I4</f>
        <v>-47.06000000000131</v>
      </c>
      <c r="J4" s="917" t="str">
        <f>PIERNA!K6</f>
        <v>NLSE23-192</v>
      </c>
      <c r="K4" s="1288">
        <v>10124</v>
      </c>
      <c r="L4" s="1289" t="s">
        <v>400</v>
      </c>
      <c r="M4" s="351">
        <v>37120</v>
      </c>
      <c r="N4" s="548" t="s">
        <v>401</v>
      </c>
      <c r="O4" s="741">
        <v>2235815</v>
      </c>
      <c r="P4" s="1342">
        <v>4640</v>
      </c>
      <c r="Q4" s="1286">
        <f>40450.37*18.275</f>
        <v>739230.51174999995</v>
      </c>
      <c r="R4" s="1287" t="s">
        <v>396</v>
      </c>
      <c r="S4" s="670">
        <f>Q4</f>
        <v>739230.51174999995</v>
      </c>
      <c r="T4" s="670">
        <f>S4/H4</f>
        <v>39.020439054194576</v>
      </c>
      <c r="U4" s="200"/>
    </row>
    <row r="5" spans="1:29" s="148" customFormat="1" ht="30" customHeight="1" x14ac:dyDescent="0.25">
      <c r="A5" s="97">
        <v>2</v>
      </c>
      <c r="B5" s="495" t="str">
        <f>PIERNA!B5</f>
        <v>SAM FARMS LLC</v>
      </c>
      <c r="C5" s="950" t="str">
        <f>PIERNA!C5</f>
        <v>Seaboard</v>
      </c>
      <c r="D5" s="1038" t="str">
        <f>PIERNA!D5</f>
        <v>PED. 3002153</v>
      </c>
      <c r="E5" s="1039">
        <f>PIERNA!E5</f>
        <v>45230</v>
      </c>
      <c r="F5" s="643">
        <f>PIERNA!F5</f>
        <v>19100.88</v>
      </c>
      <c r="G5" s="347">
        <f>PIERNA!G5</f>
        <v>21</v>
      </c>
      <c r="H5" s="655">
        <f>PIERNA!H5</f>
        <v>19097.099999999999</v>
      </c>
      <c r="I5" s="535">
        <f>PIERNA!I5</f>
        <v>3.7800000000024738</v>
      </c>
      <c r="J5" s="1258" t="str">
        <f>PIERNA!U6</f>
        <v xml:space="preserve">11 SUR </v>
      </c>
      <c r="K5" s="352"/>
      <c r="L5" s="986"/>
      <c r="M5" s="970"/>
      <c r="N5" s="1019"/>
      <c r="O5" s="1024"/>
      <c r="P5" s="1342">
        <v>0</v>
      </c>
      <c r="Q5" s="458"/>
      <c r="R5" s="1030"/>
      <c r="S5" s="670">
        <f>Q5+M5+K5+P5</f>
        <v>0</v>
      </c>
      <c r="T5" s="670">
        <f>S5/H5+0.1</f>
        <v>0.1</v>
      </c>
      <c r="U5" s="179"/>
    </row>
    <row r="6" spans="1:29" s="148" customFormat="1" ht="30" customHeight="1" x14ac:dyDescent="0.25">
      <c r="A6" s="97">
        <v>3</v>
      </c>
      <c r="B6" s="496" t="str">
        <f>PIERNA!B6</f>
        <v>SEABOARD FOODS</v>
      </c>
      <c r="C6" s="950" t="str">
        <f>PIERNA!C6</f>
        <v>Seaboard</v>
      </c>
      <c r="D6" s="1038" t="str">
        <f>PIERNA!D6</f>
        <v>PED. 105370109</v>
      </c>
      <c r="E6" s="1039">
        <f>PIERNA!E6</f>
        <v>45231</v>
      </c>
      <c r="F6" s="643">
        <f>PIERNA!F6</f>
        <v>18989.509999999998</v>
      </c>
      <c r="G6" s="347">
        <f>PIERNA!G6</f>
        <v>21</v>
      </c>
      <c r="H6" s="655">
        <f>PIERNA!H6</f>
        <v>19016.3</v>
      </c>
      <c r="I6" s="535">
        <f>PIERNA!I6</f>
        <v>-26.790000000000873</v>
      </c>
      <c r="J6" s="1259" t="str">
        <f>PIERNA!AE6</f>
        <v>ACCSE23-16</v>
      </c>
      <c r="K6" s="970"/>
      <c r="L6" s="986"/>
      <c r="M6" s="970"/>
      <c r="N6" s="1019"/>
      <c r="O6" s="1024"/>
      <c r="P6" s="1342">
        <v>0</v>
      </c>
      <c r="Q6" s="459"/>
      <c r="R6" s="1035"/>
      <c r="S6" s="670">
        <f t="shared" si="0"/>
        <v>0</v>
      </c>
      <c r="T6" s="670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7" t="str">
        <f>PIERNA!B7</f>
        <v>SEABOARD FOODS</v>
      </c>
      <c r="C7" s="950" t="str">
        <f>PIERNA!C7</f>
        <v>Seaboard</v>
      </c>
      <c r="D7" s="1038" t="str">
        <f>PIERNA!D7</f>
        <v>PED. 105450880</v>
      </c>
      <c r="E7" s="1039">
        <f>PIERNA!E7</f>
        <v>45231</v>
      </c>
      <c r="F7" s="643">
        <f>PIERNA!F7</f>
        <v>19066.84</v>
      </c>
      <c r="G7" s="347">
        <f>PIERNA!G7</f>
        <v>21</v>
      </c>
      <c r="H7" s="655">
        <f>PIERNA!H7</f>
        <v>19129.599999999999</v>
      </c>
      <c r="I7" s="535">
        <f>PIERNA!I7</f>
        <v>-62.759999999998399</v>
      </c>
      <c r="J7" s="1260" t="str">
        <f>PIERNA!AO6</f>
        <v>NLSE23-193</v>
      </c>
      <c r="K7" s="970">
        <v>12424</v>
      </c>
      <c r="L7" s="986" t="s">
        <v>458</v>
      </c>
      <c r="M7" s="970">
        <v>37120</v>
      </c>
      <c r="N7" s="1019" t="s">
        <v>458</v>
      </c>
      <c r="O7" s="1024">
        <v>2236040</v>
      </c>
      <c r="P7" s="1342">
        <v>4698</v>
      </c>
      <c r="Q7" s="1104">
        <f>40845.52*18.315</f>
        <v>748085.69880000001</v>
      </c>
      <c r="R7" s="1105" t="s">
        <v>397</v>
      </c>
      <c r="S7" s="670">
        <f t="shared" si="0"/>
        <v>802327.69880000001</v>
      </c>
      <c r="T7" s="670">
        <f t="shared" si="1"/>
        <v>42.041687165439953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1.5" customHeight="1" x14ac:dyDescent="0.3">
      <c r="A8" s="97">
        <v>5</v>
      </c>
      <c r="B8" s="733" t="str">
        <f>PIERNA!B8</f>
        <v>SEABOARD FOODS</v>
      </c>
      <c r="C8" s="398" t="str">
        <f>PIERNA!C8</f>
        <v>Seaboard</v>
      </c>
      <c r="D8" s="493" t="str">
        <f>PIERNA!D8</f>
        <v>PED. 1054988603</v>
      </c>
      <c r="E8" s="494">
        <f>PIERNA!E8</f>
        <v>45232</v>
      </c>
      <c r="F8" s="643">
        <f>PIERNA!F8</f>
        <v>18587.04</v>
      </c>
      <c r="G8" s="347">
        <f>PIERNA!G8</f>
        <v>21</v>
      </c>
      <c r="H8" s="655">
        <f>PIERNA!H8</f>
        <v>18651.8</v>
      </c>
      <c r="I8" s="535">
        <f>PIERNA!I8</f>
        <v>-64.759999999998399</v>
      </c>
      <c r="J8" s="1261" t="str">
        <f>PIERNA!AY6</f>
        <v>NLSE23-194</v>
      </c>
      <c r="K8" s="970">
        <v>12434</v>
      </c>
      <c r="L8" s="1025" t="s">
        <v>458</v>
      </c>
      <c r="M8" s="970">
        <v>37120</v>
      </c>
      <c r="N8" s="1019" t="s">
        <v>459</v>
      </c>
      <c r="O8" s="1020">
        <v>2236041</v>
      </c>
      <c r="P8" s="1454">
        <v>4495</v>
      </c>
      <c r="Q8" s="1104">
        <f>39068.11*18.27</f>
        <v>713774.36970000004</v>
      </c>
      <c r="R8" s="1105" t="s">
        <v>398</v>
      </c>
      <c r="S8" s="670">
        <f t="shared" si="0"/>
        <v>767823.36970000004</v>
      </c>
      <c r="T8" s="670">
        <f t="shared" si="1"/>
        <v>41.266180727865411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57" x14ac:dyDescent="0.3">
      <c r="A9" s="97">
        <v>6</v>
      </c>
      <c r="B9" s="495" t="str">
        <f>PIERNA!B9</f>
        <v>SEABOARD FOODS</v>
      </c>
      <c r="C9" s="255" t="str">
        <f>PIERNA!C9</f>
        <v>Seaboard</v>
      </c>
      <c r="D9" s="493" t="str">
        <f>PIERNA!D9</f>
        <v>PED. 105550094</v>
      </c>
      <c r="E9" s="494">
        <f>PIERNA!E9</f>
        <v>45234</v>
      </c>
      <c r="F9" s="643">
        <f>PIERNA!F9</f>
        <v>18444.080000000002</v>
      </c>
      <c r="G9" s="347">
        <f>PIERNA!G9</f>
        <v>21</v>
      </c>
      <c r="H9" s="655">
        <f>PIERNA!H9</f>
        <v>18573.5</v>
      </c>
      <c r="I9" s="535">
        <f>PIERNA!I9</f>
        <v>-129.41999999999825</v>
      </c>
      <c r="J9" s="1261" t="str">
        <f>PIERNA!BI6</f>
        <v>NLSE23-195</v>
      </c>
      <c r="K9" s="970">
        <v>16567</v>
      </c>
      <c r="L9" s="1337" t="s">
        <v>466</v>
      </c>
      <c r="M9" s="970">
        <v>40948</v>
      </c>
      <c r="N9" s="1021" t="s">
        <v>446</v>
      </c>
      <c r="O9" s="1022">
        <v>2237276</v>
      </c>
      <c r="P9" s="1454">
        <v>4582</v>
      </c>
      <c r="Q9" s="1102">
        <f>39965.25*18.045</f>
        <v>721172.93625000003</v>
      </c>
      <c r="R9" s="1103" t="s">
        <v>399</v>
      </c>
      <c r="S9" s="670">
        <f>Q9+M9+K9</f>
        <v>778687.93625000003</v>
      </c>
      <c r="T9" s="670">
        <f t="shared" si="1"/>
        <v>42.024674199800792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6.75" customHeight="1" x14ac:dyDescent="0.3">
      <c r="A10" s="97">
        <v>7</v>
      </c>
      <c r="B10" s="255" t="str">
        <f>PIERNA!B10</f>
        <v>SEABOARD FOODS</v>
      </c>
      <c r="C10" s="255" t="str">
        <f>PIERNA!C10</f>
        <v>Seabord</v>
      </c>
      <c r="D10" s="493" t="str">
        <f>PIERNA!D10</f>
        <v>PED. 105608025</v>
      </c>
      <c r="E10" s="494">
        <f>PIERNA!E10</f>
        <v>45234</v>
      </c>
      <c r="F10" s="643">
        <f>PIERNA!F10</f>
        <v>19013.66</v>
      </c>
      <c r="G10" s="347">
        <f>PIERNA!G10</f>
        <v>21</v>
      </c>
      <c r="H10" s="655">
        <f>PIERNA!H10</f>
        <v>19055.2</v>
      </c>
      <c r="I10" s="535">
        <f>PIERNA!I10</f>
        <v>-41.540000000000873</v>
      </c>
      <c r="J10" s="1261" t="str">
        <f>PIERNA!BS6</f>
        <v>NLSE23-196</v>
      </c>
      <c r="K10" s="970">
        <v>10124</v>
      </c>
      <c r="L10" s="975" t="s">
        <v>463</v>
      </c>
      <c r="M10" s="970">
        <v>37120</v>
      </c>
      <c r="N10" s="1021" t="s">
        <v>464</v>
      </c>
      <c r="O10" s="1024">
        <v>2237277</v>
      </c>
      <c r="P10" s="1454">
        <v>4669</v>
      </c>
      <c r="Q10" s="1106">
        <f>41363.05*18.05</f>
        <v>746603.05250000011</v>
      </c>
      <c r="R10" s="1107" t="s">
        <v>400</v>
      </c>
      <c r="S10" s="670">
        <f>Q10+M10+K10</f>
        <v>793847.05250000011</v>
      </c>
      <c r="T10" s="670">
        <f t="shared" si="1"/>
        <v>41.760389421260342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398" t="str">
        <f>PIERNA!B11</f>
        <v>SEABOARD FOODS</v>
      </c>
      <c r="C11" s="255" t="str">
        <f>PIERNA!C11</f>
        <v>Seaboard</v>
      </c>
      <c r="D11" s="493" t="str">
        <f>PIERNA!D11</f>
        <v>PED. 105713013</v>
      </c>
      <c r="E11" s="494">
        <f>PIERNA!E11</f>
        <v>45237</v>
      </c>
      <c r="F11" s="643">
        <f>PIERNA!F11</f>
        <v>18984.27</v>
      </c>
      <c r="G11" s="347">
        <f>PIERNA!G11</f>
        <v>21</v>
      </c>
      <c r="H11" s="655">
        <f>PIERNA!H11</f>
        <v>19027.2</v>
      </c>
      <c r="I11" s="535">
        <f>PIERNA!I11</f>
        <v>-42.930000000000291</v>
      </c>
      <c r="J11" s="1271" t="str">
        <f>PIERNA!CC6</f>
        <v>NLSE23-197</v>
      </c>
      <c r="K11" s="970">
        <v>11424</v>
      </c>
      <c r="L11" s="975" t="s">
        <v>445</v>
      </c>
      <c r="M11" s="970">
        <v>37120</v>
      </c>
      <c r="N11" s="1021" t="s">
        <v>467</v>
      </c>
      <c r="O11" s="1020">
        <v>2238834</v>
      </c>
      <c r="P11" s="1454">
        <v>4756</v>
      </c>
      <c r="Q11" s="1286">
        <f>41973.17*18.06</f>
        <v>758035.45019999996</v>
      </c>
      <c r="R11" s="1290" t="s">
        <v>401</v>
      </c>
      <c r="S11" s="670">
        <f t="shared" si="0"/>
        <v>811335.45019999996</v>
      </c>
      <c r="T11" s="670">
        <f t="shared" si="1"/>
        <v>42.740822096787753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497" t="str">
        <f>PIERNA!B12</f>
        <v>SAM FARMS</v>
      </c>
      <c r="C12" s="255" t="str">
        <f>PIERNA!C12</f>
        <v>Seaboard</v>
      </c>
      <c r="D12" s="493" t="str">
        <f>PIERNA!D12</f>
        <v>PED. 105695589</v>
      </c>
      <c r="E12" s="494">
        <f>PIERNA!E12</f>
        <v>45237</v>
      </c>
      <c r="F12" s="643">
        <f>PIERNA!F12</f>
        <v>18930.46</v>
      </c>
      <c r="G12" s="347">
        <f>PIERNA!G12</f>
        <v>21</v>
      </c>
      <c r="H12" s="655">
        <f>PIERNA!H12</f>
        <v>19111.8</v>
      </c>
      <c r="I12" s="535">
        <f>PIERNA!I12</f>
        <v>-181.34000000000015</v>
      </c>
      <c r="J12" s="1272">
        <f>PIERNA!CM6</f>
        <v>11372</v>
      </c>
      <c r="K12" s="970"/>
      <c r="L12" s="986"/>
      <c r="M12" s="970"/>
      <c r="N12" s="1021"/>
      <c r="O12" s="1020"/>
      <c r="P12" s="1454">
        <v>0</v>
      </c>
      <c r="Q12" s="458"/>
      <c r="R12" s="1023"/>
      <c r="S12" s="670">
        <f>Q12+M12+K12</f>
        <v>0</v>
      </c>
      <c r="T12" s="670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7" t="str">
        <f>PIERNA!B13</f>
        <v>SEABOARD FODOS</v>
      </c>
      <c r="C13" s="255" t="str">
        <f>PIERNA!C13</f>
        <v>Seaboard</v>
      </c>
      <c r="D13" s="493" t="str">
        <f>PIERNA!D13</f>
        <v>PED. 105696180</v>
      </c>
      <c r="E13" s="494">
        <f>PIERNA!E13</f>
        <v>45237</v>
      </c>
      <c r="F13" s="643">
        <f>PIERNA!F13</f>
        <v>19082.46</v>
      </c>
      <c r="G13" s="347">
        <f>PIERNA!G13</f>
        <v>21</v>
      </c>
      <c r="H13" s="655">
        <f>PIERNA!H13</f>
        <v>19080.599999999999</v>
      </c>
      <c r="I13" s="535">
        <f>PIERNA!I13</f>
        <v>1.8600000000005821</v>
      </c>
      <c r="J13" s="1273" t="str">
        <f>PIERNA!CW6</f>
        <v>ACCSE23-17</v>
      </c>
      <c r="K13" s="970"/>
      <c r="L13" s="986"/>
      <c r="M13" s="970"/>
      <c r="N13" s="1021"/>
      <c r="O13" s="1020"/>
      <c r="P13" s="1455">
        <v>0</v>
      </c>
      <c r="Q13" s="352"/>
      <c r="R13" s="1023"/>
      <c r="S13" s="670">
        <f t="shared" si="0"/>
        <v>0</v>
      </c>
      <c r="T13" s="670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6" t="str">
        <f>PIERNA!B14</f>
        <v>SEABOARD FOODS</v>
      </c>
      <c r="C14" s="255" t="str">
        <f>PIERNA!C14</f>
        <v>Seaboard</v>
      </c>
      <c r="D14" s="493" t="str">
        <f>PIERNA!D14</f>
        <v>PED. 105744272</v>
      </c>
      <c r="E14" s="494">
        <f>PIERNA!E14</f>
        <v>45238</v>
      </c>
      <c r="F14" s="643">
        <f>PIERNA!F14</f>
        <v>19079.09</v>
      </c>
      <c r="G14" s="347">
        <f>PIERNA!G14</f>
        <v>21</v>
      </c>
      <c r="H14" s="655">
        <f>PIERNA!H14</f>
        <v>19112.099999999999</v>
      </c>
      <c r="I14" s="535">
        <f>PIERNA!I14</f>
        <v>-33.009999999998399</v>
      </c>
      <c r="J14" s="1261" t="str">
        <f>PIERNA!DG6</f>
        <v>NLSE23-198</v>
      </c>
      <c r="K14" s="970">
        <v>12434</v>
      </c>
      <c r="L14" s="1025" t="s">
        <v>467</v>
      </c>
      <c r="M14" s="970">
        <v>37120</v>
      </c>
      <c r="N14" s="1021" t="s">
        <v>468</v>
      </c>
      <c r="O14" s="1024" t="s">
        <v>715</v>
      </c>
      <c r="P14" s="1456">
        <v>4727</v>
      </c>
      <c r="Q14" s="352">
        <f>42161.28*17.94</f>
        <v>756373.36320000002</v>
      </c>
      <c r="R14" s="1026" t="s">
        <v>442</v>
      </c>
      <c r="S14" s="670">
        <f>Q14+M14+K14</f>
        <v>805927.36320000002</v>
      </c>
      <c r="T14" s="670">
        <f>S14/H14+0.1</f>
        <v>42.268435870469496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47.25" x14ac:dyDescent="0.25">
      <c r="A15" s="97">
        <v>12</v>
      </c>
      <c r="B15" s="733" t="str">
        <f>PIERNA!B15</f>
        <v>SEABOARD FOODS</v>
      </c>
      <c r="C15" s="255" t="str">
        <f>PIERNA!C15</f>
        <v>Seaboard</v>
      </c>
      <c r="D15" s="493" t="str">
        <f>PIERNA!D15</f>
        <v>PED. 105804999</v>
      </c>
      <c r="E15" s="494">
        <f>PIERNA!E15</f>
        <v>45239</v>
      </c>
      <c r="F15" s="643">
        <f>PIERNA!F15</f>
        <v>18897.330000000002</v>
      </c>
      <c r="G15" s="347">
        <f>PIERNA!G15</f>
        <v>21</v>
      </c>
      <c r="H15" s="655">
        <f>PIERNA!H15</f>
        <v>18847.8</v>
      </c>
      <c r="I15" s="535">
        <f>PIERNA!I15</f>
        <v>49.530000000002474</v>
      </c>
      <c r="J15" s="1273" t="str">
        <f>PIERNA!DQ6</f>
        <v>NLSE23-199</v>
      </c>
      <c r="K15" s="970">
        <v>10124</v>
      </c>
      <c r="L15" s="1025" t="s">
        <v>468</v>
      </c>
      <c r="M15" s="970">
        <v>37120</v>
      </c>
      <c r="N15" s="994" t="s">
        <v>404</v>
      </c>
      <c r="O15" s="1632" t="s">
        <v>725</v>
      </c>
      <c r="P15" s="1631">
        <v>4698</v>
      </c>
      <c r="Q15" s="352">
        <f>41950.9*17.94</f>
        <v>752599.14600000007</v>
      </c>
      <c r="R15" s="1027" t="s">
        <v>442</v>
      </c>
      <c r="S15" s="670">
        <f>Q15+M15+K15</f>
        <v>799843.14600000007</v>
      </c>
      <c r="T15" s="670">
        <f>S15/H15</f>
        <v>42.436949988858125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61" t="str">
        <f>PIERNA!B16</f>
        <v>SEABOARD FOODS</v>
      </c>
      <c r="C16" s="255" t="str">
        <f>PIERNA!C16</f>
        <v>Seaboard</v>
      </c>
      <c r="D16" s="493" t="str">
        <f>PIERNA!D16</f>
        <v>PED. 105872506</v>
      </c>
      <c r="E16" s="494">
        <f>PIERNA!E16</f>
        <v>45240</v>
      </c>
      <c r="F16" s="643">
        <f>PIERNA!F16</f>
        <v>18876.84</v>
      </c>
      <c r="G16" s="347">
        <f>PIERNA!G16</f>
        <v>21</v>
      </c>
      <c r="H16" s="655">
        <f>PIERNA!H16</f>
        <v>18839.2</v>
      </c>
      <c r="I16" s="535">
        <f>PIERNA!I16</f>
        <v>37.639999999999418</v>
      </c>
      <c r="J16" s="1327" t="str">
        <f>PIERNA!EA6</f>
        <v>NLSE23-200</v>
      </c>
      <c r="K16" s="970">
        <v>11424</v>
      </c>
      <c r="L16" s="986" t="s">
        <v>404</v>
      </c>
      <c r="M16" s="970">
        <v>37120</v>
      </c>
      <c r="N16" s="994" t="s">
        <v>469</v>
      </c>
      <c r="O16" s="1020" t="s">
        <v>714</v>
      </c>
      <c r="P16" s="1454">
        <v>4582</v>
      </c>
      <c r="Q16" s="458">
        <f>41924.42*17.39</f>
        <v>729065.66379999998</v>
      </c>
      <c r="R16" s="1023" t="s">
        <v>443</v>
      </c>
      <c r="S16" s="670">
        <f t="shared" si="0"/>
        <v>782191.66379999998</v>
      </c>
      <c r="T16" s="670">
        <f t="shared" si="1"/>
        <v>41.619367266125948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62" t="str">
        <f>PIERNA!B17</f>
        <v xml:space="preserve">SAM FARMS </v>
      </c>
      <c r="C17" s="255" t="str">
        <f>PIERNA!C17</f>
        <v>Seaboard</v>
      </c>
      <c r="D17" s="493" t="str">
        <f>PIERNA!D17</f>
        <v>PED. 105992838</v>
      </c>
      <c r="E17" s="494">
        <f>PIERNA!E17</f>
        <v>45244</v>
      </c>
      <c r="F17" s="643">
        <f>PIERNA!F17</f>
        <v>18995.23</v>
      </c>
      <c r="G17" s="347">
        <f>PIERNA!G17</f>
        <v>21</v>
      </c>
      <c r="H17" s="655">
        <f>PIERNA!H17</f>
        <v>18977.5</v>
      </c>
      <c r="I17" s="535">
        <f>PIERNA!I17</f>
        <v>17.729999999999563</v>
      </c>
      <c r="J17" s="1312">
        <f>PIERNA!EK6</f>
        <v>11373</v>
      </c>
      <c r="K17" s="970"/>
      <c r="L17" s="1025"/>
      <c r="M17" s="970"/>
      <c r="N17" s="1021"/>
      <c r="O17" s="1020"/>
      <c r="P17" s="1457">
        <v>0</v>
      </c>
      <c r="Q17" s="458"/>
      <c r="R17" s="1023"/>
      <c r="S17" s="670">
        <f>Q17+M17+K17</f>
        <v>0</v>
      </c>
      <c r="T17" s="670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3" t="str">
        <f>PIERNA!B18</f>
        <v>SEABOARD FOODS</v>
      </c>
      <c r="C18" s="255" t="str">
        <f>PIERNA!C18</f>
        <v>Seaboard</v>
      </c>
      <c r="D18" s="493" t="str">
        <f>PIERNA!D18</f>
        <v>PED. 105993365</v>
      </c>
      <c r="E18" s="494">
        <f>PIERNA!E18</f>
        <v>45244</v>
      </c>
      <c r="F18" s="643">
        <f>PIERNA!F18</f>
        <v>19175.04</v>
      </c>
      <c r="G18" s="347">
        <f>PIERNA!G18</f>
        <v>21</v>
      </c>
      <c r="H18" s="655">
        <f>PIERNA!H18</f>
        <v>19172.3</v>
      </c>
      <c r="I18" s="535">
        <f>PIERNA!I18</f>
        <v>2.7400000000016007</v>
      </c>
      <c r="J18" s="1313" t="str">
        <f>PIERNA!EU6</f>
        <v>ACCSE23-18</v>
      </c>
      <c r="K18" s="970"/>
      <c r="L18" s="1025"/>
      <c r="M18" s="970"/>
      <c r="N18" s="994"/>
      <c r="O18" s="1024"/>
      <c r="P18" s="1458">
        <v>0</v>
      </c>
      <c r="Q18" s="458"/>
      <c r="R18" s="1026"/>
      <c r="S18" s="670">
        <f>Q18+M18+K18</f>
        <v>0</v>
      </c>
      <c r="T18" s="670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5" t="str">
        <f>PIERNA!B19</f>
        <v>SEABOARD FOODS</v>
      </c>
      <c r="C19" s="255" t="str">
        <f>PIERNA!C19</f>
        <v>Seaboard</v>
      </c>
      <c r="D19" s="493" t="str">
        <f>PIERNA!D19</f>
        <v>PED. 106006458</v>
      </c>
      <c r="E19" s="494">
        <f>PIERNA!E19</f>
        <v>45245</v>
      </c>
      <c r="F19" s="643">
        <f>PIERNA!F19</f>
        <v>17984.89</v>
      </c>
      <c r="G19" s="347">
        <f>PIERNA!G19</f>
        <v>20</v>
      </c>
      <c r="H19" s="655">
        <f>PIERNA!H19</f>
        <v>18036.400000000001</v>
      </c>
      <c r="I19" s="535">
        <f>PIERNA!I19</f>
        <v>-51.510000000002037</v>
      </c>
      <c r="J19" s="1261" t="str">
        <f>PIERNA!FE6</f>
        <v>NLSE23-201</v>
      </c>
      <c r="K19" s="970">
        <v>10124</v>
      </c>
      <c r="L19" s="1025" t="s">
        <v>470</v>
      </c>
      <c r="M19" s="970">
        <v>40948</v>
      </c>
      <c r="N19" s="994" t="s">
        <v>454</v>
      </c>
      <c r="O19" s="1020" t="s">
        <v>716</v>
      </c>
      <c r="P19" s="1456">
        <v>4437</v>
      </c>
      <c r="Q19" s="458">
        <f>40610.97*17.44</f>
        <v>708255.31680000003</v>
      </c>
      <c r="R19" s="1019" t="s">
        <v>444</v>
      </c>
      <c r="S19" s="670">
        <f>Q19+M19+K19</f>
        <v>759327.31680000003</v>
      </c>
      <c r="T19" s="670">
        <f t="shared" si="1"/>
        <v>42.199715952185578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7" t="str">
        <f>PIERNA!B20</f>
        <v>SEABOARD FOODS</v>
      </c>
      <c r="C20" s="255" t="str">
        <f>PIERNA!C20</f>
        <v>Seaboard</v>
      </c>
      <c r="D20" s="493" t="str">
        <f>PIERNA!D20</f>
        <v>PED. 106061922</v>
      </c>
      <c r="E20" s="494">
        <f>PIERNA!E20</f>
        <v>45245</v>
      </c>
      <c r="F20" s="643">
        <f>PIERNA!F20</f>
        <v>18119.04</v>
      </c>
      <c r="G20" s="347">
        <f>PIERNA!G20</f>
        <v>20</v>
      </c>
      <c r="H20" s="655">
        <f>PIERNA!H20</f>
        <v>18111.7</v>
      </c>
      <c r="I20" s="535">
        <f>PIERNA!I20</f>
        <v>7.3400000000001455</v>
      </c>
      <c r="J20" s="1314" t="str">
        <f>PIERNA!FO6</f>
        <v>NLSE23-202</v>
      </c>
      <c r="K20" s="970">
        <v>12424</v>
      </c>
      <c r="L20" s="1338" t="s">
        <v>449</v>
      </c>
      <c r="M20" s="970">
        <v>37120</v>
      </c>
      <c r="N20" s="994" t="s">
        <v>469</v>
      </c>
      <c r="O20" s="1020" t="s">
        <v>717</v>
      </c>
      <c r="P20" s="1456">
        <v>4495</v>
      </c>
      <c r="Q20" s="458">
        <f>40780.51*17.59</f>
        <v>717329.17090000003</v>
      </c>
      <c r="R20" s="1019" t="s">
        <v>468</v>
      </c>
      <c r="S20" s="670">
        <f t="shared" si="0"/>
        <v>771368.17090000003</v>
      </c>
      <c r="T20" s="670">
        <f t="shared" si="1"/>
        <v>42.689495790014192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398" t="str">
        <f>PIERNA!B21</f>
        <v>SEABOARD FOODS</v>
      </c>
      <c r="C21" s="348" t="str">
        <f>PIERNA!C21</f>
        <v>Seaboard</v>
      </c>
      <c r="D21" s="493" t="str">
        <f>PIERNA!D21</f>
        <v>PED. 106113544</v>
      </c>
      <c r="E21" s="494">
        <f>PIERNA!E21</f>
        <v>45246</v>
      </c>
      <c r="F21" s="643">
        <f>PIERNA!F21</f>
        <v>17994.62</v>
      </c>
      <c r="G21" s="347">
        <f>PIERNA!G21</f>
        <v>20</v>
      </c>
      <c r="H21" s="655">
        <f>PIERNA!H21</f>
        <v>17978.7</v>
      </c>
      <c r="I21" s="535">
        <f>PIERNA!I21</f>
        <v>15.919999999998254</v>
      </c>
      <c r="J21" s="1315" t="str">
        <f>PIERNA!FY6</f>
        <v>NLSE23-203</v>
      </c>
      <c r="K21" s="970">
        <v>12274</v>
      </c>
      <c r="L21" s="1025" t="s">
        <v>471</v>
      </c>
      <c r="M21" s="970">
        <v>37120</v>
      </c>
      <c r="N21" s="994" t="s">
        <v>451</v>
      </c>
      <c r="O21" s="1020" t="s">
        <v>718</v>
      </c>
      <c r="P21" s="1454">
        <v>4437</v>
      </c>
      <c r="Q21" s="458">
        <f>40357.38*17.51</f>
        <v>706657.72380000004</v>
      </c>
      <c r="R21" s="1019" t="s">
        <v>404</v>
      </c>
      <c r="S21" s="670">
        <f t="shared" si="0"/>
        <v>760488.72380000004</v>
      </c>
      <c r="T21" s="670">
        <f t="shared" si="1"/>
        <v>42.399427867420897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6" t="str">
        <f>PIERNA!B22</f>
        <v>ALFONSO ESPINDOLA</v>
      </c>
      <c r="C22" s="255" t="str">
        <f>PIERNA!C22</f>
        <v>Seaboard</v>
      </c>
      <c r="D22" s="493" t="str">
        <f>PIERNA!D22</f>
        <v>PED.106182893</v>
      </c>
      <c r="E22" s="494">
        <f>PIERNA!E22</f>
        <v>45247</v>
      </c>
      <c r="F22" s="643">
        <f>PIERNA!F22</f>
        <v>18287.98</v>
      </c>
      <c r="G22" s="347">
        <f>PIERNA!G22</f>
        <v>21</v>
      </c>
      <c r="H22" s="655">
        <f>PIERNA!H22-175.62</f>
        <v>18474.48</v>
      </c>
      <c r="I22" s="535">
        <f>PIERNA!I22</f>
        <v>-362.11999999999898</v>
      </c>
      <c r="J22" s="1343" t="str">
        <f>PIERNA!GI6</f>
        <v>FACT-4236----- NC-146</v>
      </c>
      <c r="K22" s="1461"/>
      <c r="L22" s="1462"/>
      <c r="M22" s="1461"/>
      <c r="N22" s="1463"/>
      <c r="O22" s="1020">
        <v>4236</v>
      </c>
      <c r="P22" s="458"/>
      <c r="Q22" s="458">
        <v>756714.7</v>
      </c>
      <c r="R22" s="1019" t="s">
        <v>480</v>
      </c>
      <c r="S22" s="670">
        <f>Q22+M22+K22</f>
        <v>756714.7</v>
      </c>
      <c r="T22" s="670">
        <f>S22/H22</f>
        <v>40.959999956697018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7" t="str">
        <f>PIERNA!B23</f>
        <v>SAM FARMS</v>
      </c>
      <c r="C23" s="255" t="str">
        <f>PIERNA!C23</f>
        <v>Seaboard</v>
      </c>
      <c r="D23" s="493" t="str">
        <f>PIERNA!D23</f>
        <v>PED. 106320240</v>
      </c>
      <c r="E23" s="494">
        <f>PIERNA!E23</f>
        <v>45252</v>
      </c>
      <c r="F23" s="643">
        <f>PIERNA!F23</f>
        <v>18957.2</v>
      </c>
      <c r="G23" s="347">
        <f>PIERNA!G23</f>
        <v>21</v>
      </c>
      <c r="H23" s="655">
        <f>PIERNA!H23</f>
        <v>18967.099999999999</v>
      </c>
      <c r="I23" s="535">
        <f>PIERNA!I23</f>
        <v>-9.8999999999978172</v>
      </c>
      <c r="J23" s="1271">
        <f>PIERNA!GS6</f>
        <v>11374</v>
      </c>
      <c r="K23" s="970"/>
      <c r="L23" s="1025"/>
      <c r="M23" s="970"/>
      <c r="N23" s="1028"/>
      <c r="O23" s="1020"/>
      <c r="P23" s="692"/>
      <c r="Q23" s="458"/>
      <c r="R23" s="1019"/>
      <c r="S23" s="670">
        <f>Q23+M23+K23</f>
        <v>0</v>
      </c>
      <c r="T23" s="670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5" t="str">
        <f>PIERNA!B24</f>
        <v>SEABOARD FOODS</v>
      </c>
      <c r="C24" s="255" t="str">
        <f>PIERNA!C24</f>
        <v>Seaboard</v>
      </c>
      <c r="D24" s="498" t="str">
        <f>PIERNA!D24</f>
        <v>PED. 106320241</v>
      </c>
      <c r="E24" s="494">
        <f>PIERNA!E24</f>
        <v>45252</v>
      </c>
      <c r="F24" s="643">
        <f>PIERNA!F24</f>
        <v>19134.240000000002</v>
      </c>
      <c r="G24" s="347">
        <f>PIERNA!G24</f>
        <v>21</v>
      </c>
      <c r="H24" s="655">
        <f>PIERNA!H24</f>
        <v>19020.099999999999</v>
      </c>
      <c r="I24" s="535">
        <f>PIERNA!I24</f>
        <v>114.14000000000306</v>
      </c>
      <c r="J24" s="1460" t="str">
        <f>PIERNA!HC6</f>
        <v>ACCSE23-19</v>
      </c>
      <c r="K24" s="970"/>
      <c r="L24" s="1025"/>
      <c r="M24" s="970"/>
      <c r="N24" s="1021"/>
      <c r="O24" s="1024"/>
      <c r="P24" s="742"/>
      <c r="Q24" s="458"/>
      <c r="R24" s="1019"/>
      <c r="S24" s="670">
        <f>Q24+M24+K24</f>
        <v>0</v>
      </c>
      <c r="T24" s="670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5" t="str">
        <f>PIERNA!HM5</f>
        <v>SEABOARD FOODS</v>
      </c>
      <c r="C25" s="351" t="str">
        <f>PIERNA!HN5</f>
        <v>Seaboard</v>
      </c>
      <c r="D25" s="498" t="str">
        <f>PIERNA!HO5</f>
        <v>PED. 106320649</v>
      </c>
      <c r="E25" s="494">
        <f>PIERNA!E25</f>
        <v>45252</v>
      </c>
      <c r="F25" s="643">
        <f>PIERNA!HQ5</f>
        <v>17922.64</v>
      </c>
      <c r="G25" s="347">
        <f>PIERNA!HR5</f>
        <v>20</v>
      </c>
      <c r="H25" s="655">
        <f>PIERNA!HS5</f>
        <v>17897.5</v>
      </c>
      <c r="I25" s="535">
        <f>PIERNA!I25</f>
        <v>25.139999999999418</v>
      </c>
      <c r="J25" s="1315" t="str">
        <f>PIERNA!HM6</f>
        <v>NLSE23-207</v>
      </c>
      <c r="K25" s="970">
        <v>12434</v>
      </c>
      <c r="L25" s="1025" t="s">
        <v>453</v>
      </c>
      <c r="M25" s="970">
        <v>37120</v>
      </c>
      <c r="N25" s="1029" t="s">
        <v>474</v>
      </c>
      <c r="O25" s="1020" t="s">
        <v>720</v>
      </c>
      <c r="P25" s="1633">
        <v>4408</v>
      </c>
      <c r="Q25" s="458">
        <f>39746.04*17.613</f>
        <v>700047.00251999998</v>
      </c>
      <c r="R25" s="1019" t="s">
        <v>449</v>
      </c>
      <c r="S25" s="670">
        <f t="shared" si="0"/>
        <v>754009.00251999998</v>
      </c>
      <c r="T25" s="670">
        <f t="shared" si="1"/>
        <v>42.22929194133259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57" t="str">
        <f>PIERNA!HW5</f>
        <v>SEABOARD FOODS</v>
      </c>
      <c r="C26" s="255" t="str">
        <f>PIERNA!HX5</f>
        <v>Seaboard</v>
      </c>
      <c r="D26" s="498" t="str">
        <f>PIERNA!HY5</f>
        <v>PED. 106382503</v>
      </c>
      <c r="E26" s="494">
        <f>PIERNA!HZ5</f>
        <v>45253</v>
      </c>
      <c r="F26" s="643">
        <f>PIERNA!IA5</f>
        <v>18180.52</v>
      </c>
      <c r="G26" s="499">
        <f>PIERNA!IB5</f>
        <v>20</v>
      </c>
      <c r="H26" s="655">
        <f>PIERNA!IC5</f>
        <v>18144.400000000001</v>
      </c>
      <c r="I26" s="535">
        <f>PIERNA!I26</f>
        <v>36.119999999998981</v>
      </c>
      <c r="J26" s="1314" t="str">
        <f>PIERNA!HW6</f>
        <v>NLSE23-211</v>
      </c>
      <c r="K26" s="970">
        <v>10124</v>
      </c>
      <c r="L26" s="989" t="s">
        <v>474</v>
      </c>
      <c r="M26" s="970">
        <v>37120</v>
      </c>
      <c r="N26" s="1019" t="s">
        <v>455</v>
      </c>
      <c r="O26" s="1020" t="s">
        <v>722</v>
      </c>
      <c r="P26" s="1634">
        <v>4147</v>
      </c>
      <c r="Q26" s="458">
        <f>38045.9*17.28</f>
        <v>657433.15200000012</v>
      </c>
      <c r="R26" s="1030" t="s">
        <v>452</v>
      </c>
      <c r="S26" s="670">
        <f>Q26+M26+K26</f>
        <v>704677.15200000012</v>
      </c>
      <c r="T26" s="670">
        <f>S26/H26</f>
        <v>38.837170256387651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5" t="str">
        <f>PIERNA!IG5</f>
        <v>SEABOARD FOODS</v>
      </c>
      <c r="C27" s="255" t="str">
        <f>PIERNA!IH5</f>
        <v>Seaboard</v>
      </c>
      <c r="D27" s="498" t="str">
        <f>PIERNA!II5</f>
        <v>PED. 106414512</v>
      </c>
      <c r="E27" s="494">
        <f>PIERNA!IJ5</f>
        <v>45254</v>
      </c>
      <c r="F27" s="643">
        <f>PIERNA!IK5</f>
        <v>17965.650000000001</v>
      </c>
      <c r="G27" s="499">
        <f>PIERNA!IL5</f>
        <v>20</v>
      </c>
      <c r="H27" s="655">
        <f>PIERNA!IM5</f>
        <v>17949.400000000001</v>
      </c>
      <c r="I27" s="535">
        <f>PIERNA!I27</f>
        <v>16.25</v>
      </c>
      <c r="J27" s="1271" t="str">
        <f>PIERNA!IG6</f>
        <v>NLSE23-208</v>
      </c>
      <c r="K27" s="352">
        <v>12274</v>
      </c>
      <c r="L27" s="1025" t="s">
        <v>474</v>
      </c>
      <c r="M27" s="970">
        <v>40948</v>
      </c>
      <c r="N27" s="1021" t="s">
        <v>457</v>
      </c>
      <c r="O27" s="1020" t="s">
        <v>721</v>
      </c>
      <c r="P27" s="1635">
        <v>4147</v>
      </c>
      <c r="Q27" s="732">
        <f>37636.93*17.405</f>
        <v>655070.76665000001</v>
      </c>
      <c r="R27" s="1031" t="s">
        <v>450</v>
      </c>
      <c r="S27" s="670">
        <f>Q27+M27+K27+P27</f>
        <v>712439.76665000001</v>
      </c>
      <c r="T27" s="670">
        <f t="shared" si="1"/>
        <v>39.791564433908654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5" t="str">
        <f>PIERNA!IQ5</f>
        <v>SEABOARD FOODS</v>
      </c>
      <c r="C28" s="255" t="str">
        <f>PIERNA!IR5</f>
        <v>Seaboard</v>
      </c>
      <c r="D28" s="498" t="str">
        <f>PIERNA!IS5</f>
        <v xml:space="preserve">PED. </v>
      </c>
      <c r="E28" s="494">
        <f>PIERNA!IT5</f>
        <v>45255</v>
      </c>
      <c r="F28" s="643">
        <f>PIERNA!IU5</f>
        <v>17805.79</v>
      </c>
      <c r="G28" s="499">
        <f>PIERNA!IV5</f>
        <v>20</v>
      </c>
      <c r="H28" s="655">
        <f>PIERNA!IW5</f>
        <v>17757.3</v>
      </c>
      <c r="I28" s="535">
        <f>PIERNA!I28</f>
        <v>48.490000000001601</v>
      </c>
      <c r="J28" s="1345" t="str">
        <f>PIERNA!IQ6</f>
        <v>NLSE23-209</v>
      </c>
      <c r="K28" s="835">
        <v>12274</v>
      </c>
      <c r="L28" s="1025" t="s">
        <v>494</v>
      </c>
      <c r="M28" s="639">
        <v>37120</v>
      </c>
      <c r="N28" s="1021" t="s">
        <v>494</v>
      </c>
      <c r="O28" s="1032" t="s">
        <v>723</v>
      </c>
      <c r="P28" s="1633">
        <v>4060</v>
      </c>
      <c r="Q28" s="458">
        <f>36873.5*17.344</f>
        <v>639533.98400000005</v>
      </c>
      <c r="R28" s="1030" t="s">
        <v>493</v>
      </c>
      <c r="S28" s="670">
        <f t="shared" si="0"/>
        <v>692987.98400000005</v>
      </c>
      <c r="T28" s="670">
        <f t="shared" si="1"/>
        <v>39.12552662848519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4" t="str">
        <f>PIERNA!JA5</f>
        <v>SEABOARD FOODS</v>
      </c>
      <c r="C29" s="255" t="str">
        <f>PIERNA!JB5</f>
        <v>Seaboard</v>
      </c>
      <c r="D29" s="498" t="str">
        <f>PIERNA!JC5</f>
        <v>PED. 106465096</v>
      </c>
      <c r="E29" s="494">
        <f>PIERNA!JD5</f>
        <v>45255</v>
      </c>
      <c r="F29" s="643">
        <f>PIERNA!JE5</f>
        <v>17637.7</v>
      </c>
      <c r="G29" s="499">
        <f>PIERNA!JF5</f>
        <v>20</v>
      </c>
      <c r="H29" s="655">
        <f>PIERNA!JG5</f>
        <v>17613.900000000001</v>
      </c>
      <c r="I29" s="535">
        <f>PIERNA!I29</f>
        <v>23.799999999999272</v>
      </c>
      <c r="J29" s="1271" t="str">
        <f>PIERNA!JA6</f>
        <v>NLSE23-210</v>
      </c>
      <c r="K29" s="785">
        <v>12434</v>
      </c>
      <c r="L29" s="1025" t="s">
        <v>494</v>
      </c>
      <c r="M29" s="970">
        <v>37120</v>
      </c>
      <c r="N29" s="1021" t="s">
        <v>494</v>
      </c>
      <c r="O29" s="1032" t="s">
        <v>724</v>
      </c>
      <c r="P29" s="1633">
        <v>4060</v>
      </c>
      <c r="Q29" s="732">
        <f>36575.86*17.28</f>
        <v>632030.86080000002</v>
      </c>
      <c r="R29" s="1031" t="s">
        <v>452</v>
      </c>
      <c r="S29" s="670">
        <f t="shared" si="0"/>
        <v>685644.86080000002</v>
      </c>
      <c r="T29" s="670">
        <f t="shared" si="1"/>
        <v>39.026351392933989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5">
        <f>PIERNA!JK5</f>
        <v>0</v>
      </c>
      <c r="C30" s="255">
        <f>PIERNA!JL5</f>
        <v>0</v>
      </c>
      <c r="D30" s="498">
        <f>PIERNA!JM5</f>
        <v>0</v>
      </c>
      <c r="E30" s="500">
        <f>PIERNA!JN5</f>
        <v>0</v>
      </c>
      <c r="F30" s="644">
        <f>PIERNA!JO5</f>
        <v>0</v>
      </c>
      <c r="G30" s="353">
        <f>PIERNA!JP5</f>
        <v>0</v>
      </c>
      <c r="H30" s="656">
        <f>PIERNA!JQ5</f>
        <v>0</v>
      </c>
      <c r="I30" s="535">
        <f>PIERNA!I30</f>
        <v>0</v>
      </c>
      <c r="J30" s="1224">
        <f>PIERNA!JK6</f>
        <v>0</v>
      </c>
      <c r="K30" s="352"/>
      <c r="L30" s="1025"/>
      <c r="M30" s="970"/>
      <c r="N30" s="1030"/>
      <c r="O30" s="931"/>
      <c r="P30" s="458">
        <f>SUM(P25:P29)</f>
        <v>20822</v>
      </c>
      <c r="Q30" s="458"/>
      <c r="R30" s="1030"/>
      <c r="S30" s="670">
        <f>Q30+M30+K30</f>
        <v>0</v>
      </c>
      <c r="T30" s="670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5">
        <f>PIERNA!JU5</f>
        <v>0</v>
      </c>
      <c r="C31" s="630">
        <f>PIERNA!JV5</f>
        <v>0</v>
      </c>
      <c r="D31" s="498">
        <f>PIERNA!JW5</f>
        <v>0</v>
      </c>
      <c r="E31" s="500">
        <f>PIERNA!JX5</f>
        <v>0</v>
      </c>
      <c r="F31" s="644">
        <f>PIERNA!JY5</f>
        <v>0</v>
      </c>
      <c r="G31" s="353">
        <f>PIERNA!JZ5</f>
        <v>0</v>
      </c>
      <c r="H31" s="656">
        <f>PIERNA!KA5</f>
        <v>0</v>
      </c>
      <c r="I31" s="535">
        <f>PIERNA!I31</f>
        <v>0</v>
      </c>
      <c r="J31" s="1225">
        <f>PIERNA!JU6</f>
        <v>0</v>
      </c>
      <c r="K31" s="352"/>
      <c r="L31" s="994"/>
      <c r="M31" s="970"/>
      <c r="N31" s="1019"/>
      <c r="O31" s="931"/>
      <c r="P31" s="458"/>
      <c r="Q31" s="732"/>
      <c r="R31" s="1030"/>
      <c r="S31" s="670">
        <f t="shared" si="0"/>
        <v>0</v>
      </c>
      <c r="T31" s="670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5">
        <f>PIERNA!KE5</f>
        <v>0</v>
      </c>
      <c r="C32" s="255">
        <f>PIERNA!KF5</f>
        <v>0</v>
      </c>
      <c r="D32" s="498">
        <f>PIERNA!KG5</f>
        <v>0</v>
      </c>
      <c r="E32" s="500">
        <f>PIERNA!KH5</f>
        <v>0</v>
      </c>
      <c r="F32" s="644">
        <f>PIERNA!KI5</f>
        <v>0</v>
      </c>
      <c r="G32" s="353">
        <f>PIERNA!KJ5</f>
        <v>0</v>
      </c>
      <c r="H32" s="656">
        <f>PIERNA!H32</f>
        <v>0</v>
      </c>
      <c r="I32" s="535">
        <f>PIERNA!I32</f>
        <v>0</v>
      </c>
      <c r="J32" s="1015">
        <f>PIERNA!KE6</f>
        <v>0</v>
      </c>
      <c r="K32" s="1037"/>
      <c r="L32" s="1033"/>
      <c r="M32" s="970"/>
      <c r="N32" s="1019"/>
      <c r="O32" s="931"/>
      <c r="P32" s="458"/>
      <c r="Q32" s="458"/>
      <c r="R32" s="1030"/>
      <c r="S32" s="670">
        <f>Q32+M32+K32+P32</f>
        <v>0</v>
      </c>
      <c r="T32" s="670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398">
        <f>PIERNA!KO5</f>
        <v>0</v>
      </c>
      <c r="C33" s="255">
        <f>PIERNA!KP5</f>
        <v>0</v>
      </c>
      <c r="D33" s="498">
        <f>PIERNA!KQ5</f>
        <v>0</v>
      </c>
      <c r="E33" s="500">
        <f>PIERNA!KR5</f>
        <v>0</v>
      </c>
      <c r="F33" s="645">
        <f>PIERNA!KS5</f>
        <v>0</v>
      </c>
      <c r="G33" s="501">
        <f>PIERNA!KT5</f>
        <v>0</v>
      </c>
      <c r="H33" s="656">
        <f>PIERNA!KU5</f>
        <v>0</v>
      </c>
      <c r="I33" s="536">
        <f>PIERNA!I33</f>
        <v>0</v>
      </c>
      <c r="J33" s="1015">
        <f>PIERNA!KO6</f>
        <v>0</v>
      </c>
      <c r="K33" s="835"/>
      <c r="L33" s="1025"/>
      <c r="M33" s="639"/>
      <c r="N33" s="1025"/>
      <c r="O33" s="1032"/>
      <c r="P33" s="458"/>
      <c r="Q33" s="732"/>
      <c r="R33" s="1030"/>
      <c r="S33" s="670">
        <f>Q33+M33+K33+P33</f>
        <v>0</v>
      </c>
      <c r="T33" s="670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5">
        <f>PIERNA!B34</f>
        <v>0</v>
      </c>
      <c r="C34" s="348">
        <f>PIERNA!C34</f>
        <v>0</v>
      </c>
      <c r="D34" s="498">
        <f>PIERNA!D34</f>
        <v>0</v>
      </c>
      <c r="E34" s="500">
        <f>PIERNA!E34</f>
        <v>0</v>
      </c>
      <c r="F34" s="645">
        <f>PIERNA!F34</f>
        <v>0</v>
      </c>
      <c r="G34" s="501">
        <f>PIERNA!G34</f>
        <v>0</v>
      </c>
      <c r="H34" s="656">
        <f>PIERNA!H34</f>
        <v>0</v>
      </c>
      <c r="I34" s="535">
        <f>PIERNA!I34</f>
        <v>0</v>
      </c>
      <c r="J34" s="1036">
        <f>PIERNA!KY6</f>
        <v>0</v>
      </c>
      <c r="K34" s="785"/>
      <c r="L34" s="1025"/>
      <c r="M34" s="983"/>
      <c r="N34" s="1030"/>
      <c r="O34" s="1034"/>
      <c r="P34" s="458"/>
      <c r="Q34" s="459"/>
      <c r="R34" s="1035"/>
      <c r="S34" s="670">
        <f>Q34+M34+K34+P34</f>
        <v>0</v>
      </c>
      <c r="T34" s="670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5">
        <f>PIERNA!B35</f>
        <v>0</v>
      </c>
      <c r="C35" s="348">
        <f>PIERNA!C35</f>
        <v>0</v>
      </c>
      <c r="D35" s="498">
        <f>PIERNA!D35</f>
        <v>0</v>
      </c>
      <c r="E35" s="500">
        <f>PIERNA!E35</f>
        <v>0</v>
      </c>
      <c r="F35" s="645">
        <f>PIERNA!F35</f>
        <v>0</v>
      </c>
      <c r="G35" s="502">
        <f>PIERNA!G35</f>
        <v>0</v>
      </c>
      <c r="H35" s="656">
        <f>PIERNA!H35</f>
        <v>0</v>
      </c>
      <c r="I35" s="535">
        <f>PIERNA!I35</f>
        <v>0</v>
      </c>
      <c r="J35" s="1016">
        <f>PIERNA!LI6</f>
        <v>0</v>
      </c>
      <c r="K35" s="459"/>
      <c r="L35" s="1025"/>
      <c r="M35" s="983"/>
      <c r="N35" s="1030"/>
      <c r="O35" s="1034"/>
      <c r="P35" s="458"/>
      <c r="Q35" s="352"/>
      <c r="R35" s="1030"/>
      <c r="S35" s="670">
        <f>Q35+M35+K35</f>
        <v>0</v>
      </c>
      <c r="T35" s="670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5">
        <f>PIERNA!B36</f>
        <v>0</v>
      </c>
      <c r="C36" s="348">
        <f>PIERNA!C36</f>
        <v>0</v>
      </c>
      <c r="D36" s="498">
        <f>PIERNA!D36</f>
        <v>0</v>
      </c>
      <c r="E36" s="500">
        <f>PIERNA!E36</f>
        <v>0</v>
      </c>
      <c r="F36" s="645">
        <f>PIERNA!F36</f>
        <v>0</v>
      </c>
      <c r="G36" s="502">
        <f>PIERNA!G36</f>
        <v>0</v>
      </c>
      <c r="H36" s="656">
        <f>PIERNA!H36</f>
        <v>0</v>
      </c>
      <c r="I36" s="535">
        <f>PIERNA!I36</f>
        <v>0</v>
      </c>
      <c r="J36" s="1016"/>
      <c r="K36" s="459"/>
      <c r="L36" s="1025"/>
      <c r="M36" s="983"/>
      <c r="N36" s="1030"/>
      <c r="O36" s="1034"/>
      <c r="P36" s="458"/>
      <c r="Q36" s="352"/>
      <c r="R36" s="1019"/>
      <c r="S36" s="670">
        <f t="shared" ref="S36:S39" si="9">Q36+M36+K36</f>
        <v>0</v>
      </c>
      <c r="T36" s="670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5">
        <f>PIERNA!B37</f>
        <v>0</v>
      </c>
      <c r="C37" s="348">
        <f>PIERNA!C37</f>
        <v>0</v>
      </c>
      <c r="D37" s="493">
        <f>PIERNA!D37</f>
        <v>0</v>
      </c>
      <c r="E37" s="494">
        <f>PIERNA!E37</f>
        <v>0</v>
      </c>
      <c r="F37" s="643">
        <f>PIERNA!F37</f>
        <v>0</v>
      </c>
      <c r="G37" s="347">
        <f>PIERNA!G37</f>
        <v>0</v>
      </c>
      <c r="H37" s="655">
        <f>PIERNA!H37</f>
        <v>0</v>
      </c>
      <c r="I37" s="535">
        <f>PIERNA!I37</f>
        <v>0</v>
      </c>
      <c r="J37" s="836" t="s">
        <v>175</v>
      </c>
      <c r="K37" s="763"/>
      <c r="L37" s="1025"/>
      <c r="M37" s="970"/>
      <c r="N37" s="1019"/>
      <c r="O37" s="1034"/>
      <c r="P37" s="458"/>
      <c r="Q37" s="458"/>
      <c r="R37" s="1019"/>
      <c r="S37" s="670">
        <f>Q37+M37+K37</f>
        <v>0</v>
      </c>
      <c r="T37" s="670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5">
        <f>PIERNA!B38</f>
        <v>0</v>
      </c>
      <c r="C38" s="348">
        <f>PIERNA!C38</f>
        <v>0</v>
      </c>
      <c r="D38" s="394">
        <f>PIERNA!D38</f>
        <v>0</v>
      </c>
      <c r="E38" s="494">
        <f>PIERNA!E38</f>
        <v>0</v>
      </c>
      <c r="F38" s="646">
        <f>PIERNA!F38</f>
        <v>0</v>
      </c>
      <c r="G38" s="347">
        <f>PIERNA!G38</f>
        <v>0</v>
      </c>
      <c r="H38" s="649">
        <f>PIERNA!H38</f>
        <v>0</v>
      </c>
      <c r="I38" s="535">
        <f>PIERNA!I38</f>
        <v>0</v>
      </c>
      <c r="J38" s="837" t="s">
        <v>176</v>
      </c>
      <c r="K38" s="352"/>
      <c r="L38" s="551"/>
      <c r="M38" s="351"/>
      <c r="N38" s="548"/>
      <c r="O38" s="710"/>
      <c r="P38" s="458"/>
      <c r="Q38" s="458"/>
      <c r="R38" s="549"/>
      <c r="S38" s="670">
        <f t="shared" si="9"/>
        <v>0</v>
      </c>
      <c r="T38" s="670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47">
        <f>PIERNA!F39</f>
        <v>0</v>
      </c>
      <c r="G39" s="97">
        <f>PIERNA!G39</f>
        <v>0</v>
      </c>
      <c r="H39" s="650">
        <f>PIERNA!H39</f>
        <v>0</v>
      </c>
      <c r="I39" s="102">
        <f>PIERNA!I39</f>
        <v>0</v>
      </c>
      <c r="J39" s="1015">
        <f>PIERNA!MW6</f>
        <v>0</v>
      </c>
      <c r="K39" s="764"/>
      <c r="L39" s="551"/>
      <c r="M39" s="351"/>
      <c r="N39" s="548"/>
      <c r="O39" s="710"/>
      <c r="P39" s="458"/>
      <c r="Q39" s="458"/>
      <c r="R39" s="549"/>
      <c r="S39" s="670">
        <f t="shared" si="9"/>
        <v>0</v>
      </c>
      <c r="T39" s="670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47">
        <f>PIERNA!F40</f>
        <v>0</v>
      </c>
      <c r="G40" s="97">
        <f>PIERNA!G40</f>
        <v>0</v>
      </c>
      <c r="H40" s="650">
        <f>PIERNA!H40</f>
        <v>0</v>
      </c>
      <c r="I40" s="102">
        <f>PIERNA!I40</f>
        <v>0</v>
      </c>
      <c r="J40" s="1017"/>
      <c r="K40" s="765"/>
      <c r="L40" s="547"/>
      <c r="M40" s="351"/>
      <c r="N40" s="548"/>
      <c r="O40" s="710"/>
      <c r="P40" s="458"/>
      <c r="Q40" s="458"/>
      <c r="R40" s="549"/>
      <c r="S40" s="670">
        <f>Q40+M40+K40+P40</f>
        <v>0</v>
      </c>
      <c r="T40" s="670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47">
        <f>PIERNA!F41</f>
        <v>0</v>
      </c>
      <c r="G41" s="97">
        <f>PIERNA!G41</f>
        <v>0</v>
      </c>
      <c r="H41" s="650">
        <f>PIERNA!H41</f>
        <v>0</v>
      </c>
      <c r="I41" s="102">
        <f>PIERNA!I41</f>
        <v>0</v>
      </c>
      <c r="J41" s="786" t="s">
        <v>139</v>
      </c>
      <c r="K41" s="352"/>
      <c r="L41" s="547"/>
      <c r="M41" s="351"/>
      <c r="N41" s="548"/>
      <c r="O41" s="710"/>
      <c r="P41" s="458"/>
      <c r="Q41" s="458"/>
      <c r="R41" s="549"/>
      <c r="S41" s="670">
        <f>Q41+M41+K41+P41</f>
        <v>0</v>
      </c>
      <c r="T41" s="670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7">
        <f>PIERNA!C42</f>
        <v>0</v>
      </c>
      <c r="D42" s="161">
        <f>PIERNA!D42</f>
        <v>0</v>
      </c>
      <c r="E42" s="130">
        <f>PIERNA!E42</f>
        <v>0</v>
      </c>
      <c r="F42" s="642">
        <f>PIERNA!F42</f>
        <v>0</v>
      </c>
      <c r="G42" s="97">
        <f>PIERNA!G42</f>
        <v>0</v>
      </c>
      <c r="H42" s="654">
        <f>PIERNA!H42</f>
        <v>0</v>
      </c>
      <c r="I42" s="102">
        <f>PIERNA!I42</f>
        <v>0</v>
      </c>
      <c r="J42" s="1018" t="s">
        <v>140</v>
      </c>
      <c r="K42" s="788"/>
      <c r="L42" s="789"/>
      <c r="M42" s="788"/>
      <c r="N42" s="790"/>
      <c r="O42" s="791"/>
      <c r="P42" s="792"/>
      <c r="Q42" s="787"/>
      <c r="R42" s="793"/>
      <c r="S42" s="670">
        <f t="shared" ref="S42:S59" si="10">Q42+M42+K42</f>
        <v>0</v>
      </c>
      <c r="T42" s="670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2">
        <f>PIERNA!F43</f>
        <v>0</v>
      </c>
      <c r="G43" s="97">
        <f>PIERNA!G43</f>
        <v>0</v>
      </c>
      <c r="H43" s="654">
        <f>PIERNA!H43</f>
        <v>0</v>
      </c>
      <c r="I43" s="102">
        <f>PIERNA!I43</f>
        <v>0</v>
      </c>
      <c r="J43" s="968"/>
      <c r="K43" s="351"/>
      <c r="L43" s="547"/>
      <c r="M43" s="351"/>
      <c r="N43" s="548"/>
      <c r="O43" s="710"/>
      <c r="P43" s="458"/>
      <c r="Q43" s="458"/>
      <c r="R43" s="549"/>
      <c r="S43" s="670">
        <f t="shared" si="10"/>
        <v>0</v>
      </c>
      <c r="T43" s="670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2">
        <f>PIERNA!F44</f>
        <v>0</v>
      </c>
      <c r="G44" s="97">
        <f>PIERNA!G44</f>
        <v>0</v>
      </c>
      <c r="H44" s="654">
        <f>PIERNA!H44</f>
        <v>0</v>
      </c>
      <c r="I44" s="102">
        <f>PIERNA!I44</f>
        <v>0</v>
      </c>
      <c r="J44" s="1101" t="s">
        <v>213</v>
      </c>
      <c r="K44" s="1112">
        <v>10440</v>
      </c>
      <c r="L44" s="1133" t="s">
        <v>218</v>
      </c>
      <c r="M44" s="351"/>
      <c r="N44" s="550"/>
      <c r="O44" s="710"/>
      <c r="P44" s="458"/>
      <c r="Q44" s="352"/>
      <c r="R44" s="549"/>
      <c r="S44" s="670">
        <f>Q44+M44+K44</f>
        <v>10440</v>
      </c>
      <c r="T44" s="670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2">
        <f>PIERNA!F45</f>
        <v>0</v>
      </c>
      <c r="G45" s="97">
        <f>PIERNA!G45</f>
        <v>0</v>
      </c>
      <c r="H45" s="654">
        <f>PIERNA!H45</f>
        <v>0</v>
      </c>
      <c r="I45" s="102">
        <f>PIERNA!I45</f>
        <v>0</v>
      </c>
      <c r="J45" s="968"/>
      <c r="K45" s="351"/>
      <c r="L45" s="547"/>
      <c r="M45" s="351"/>
      <c r="N45" s="550"/>
      <c r="O45" s="710"/>
      <c r="P45" s="458"/>
      <c r="Q45" s="352"/>
      <c r="R45" s="549"/>
      <c r="S45" s="670">
        <f>Q45+M45+K45</f>
        <v>0</v>
      </c>
      <c r="T45" s="670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2">
        <f>PIERNA!F46</f>
        <v>0</v>
      </c>
      <c r="G46" s="97">
        <f>PIERNA!G46</f>
        <v>0</v>
      </c>
      <c r="H46" s="654">
        <f>PIERNA!H46</f>
        <v>0</v>
      </c>
      <c r="I46" s="102">
        <f>PIERNA!I46</f>
        <v>0</v>
      </c>
      <c r="J46" s="968"/>
      <c r="K46" s="351"/>
      <c r="L46" s="547"/>
      <c r="M46" s="351"/>
      <c r="N46" s="550"/>
      <c r="O46" s="710"/>
      <c r="P46" s="458"/>
      <c r="Q46" s="352"/>
      <c r="R46" s="549"/>
      <c r="S46" s="670">
        <f>Q46+M46+K46</f>
        <v>0</v>
      </c>
      <c r="T46" s="670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2">
        <f>PIERNA!F47</f>
        <v>0</v>
      </c>
      <c r="G47" s="97">
        <f>PIERNA!G47</f>
        <v>0</v>
      </c>
      <c r="H47" s="654">
        <f>PIERNA!H47</f>
        <v>0</v>
      </c>
      <c r="I47" s="102">
        <f>PIERNA!I47</f>
        <v>0</v>
      </c>
      <c r="J47" s="968"/>
      <c r="K47" s="351"/>
      <c r="L47" s="547"/>
      <c r="M47" s="603"/>
      <c r="N47" s="550"/>
      <c r="O47" s="711"/>
      <c r="P47" s="458"/>
      <c r="Q47" s="352"/>
      <c r="R47" s="549"/>
      <c r="S47" s="670">
        <f>Q47+M47+K47</f>
        <v>0</v>
      </c>
      <c r="T47" s="670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2">
        <f>PIERNA!F48</f>
        <v>0</v>
      </c>
      <c r="G48" s="97">
        <f>PIERNA!G48</f>
        <v>0</v>
      </c>
      <c r="H48" s="654">
        <f>PIERNA!H48</f>
        <v>0</v>
      </c>
      <c r="I48" s="102">
        <f>PIERNA!I48</f>
        <v>0</v>
      </c>
      <c r="J48" s="259"/>
      <c r="K48" s="351"/>
      <c r="L48" s="547"/>
      <c r="M48" s="604"/>
      <c r="N48" s="550"/>
      <c r="O48" s="710"/>
      <c r="P48" s="458"/>
      <c r="Q48" s="352"/>
      <c r="R48" s="549"/>
      <c r="S48" s="670">
        <f>Q48+M48+K48</f>
        <v>0</v>
      </c>
      <c r="T48" s="670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2">
        <f>PIERNA!F49</f>
        <v>0</v>
      </c>
      <c r="G49" s="97">
        <f>PIERNA!G49</f>
        <v>0</v>
      </c>
      <c r="H49" s="654">
        <f>PIERNA!H49</f>
        <v>0</v>
      </c>
      <c r="I49" s="102">
        <f>PIERNA!I49</f>
        <v>0</v>
      </c>
      <c r="J49" s="259"/>
      <c r="K49" s="351"/>
      <c r="L49" s="547"/>
      <c r="M49" s="604"/>
      <c r="N49" s="550"/>
      <c r="O49" s="710"/>
      <c r="P49" s="458"/>
      <c r="Q49" s="352"/>
      <c r="R49" s="549"/>
      <c r="S49" s="670">
        <f t="shared" ref="S49:S53" si="13">Q49+M49+K49</f>
        <v>0</v>
      </c>
      <c r="T49" s="670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2">
        <f>PIERNA!F50</f>
        <v>0</v>
      </c>
      <c r="G50" s="97">
        <f>PIERNA!G50</f>
        <v>0</v>
      </c>
      <c r="H50" s="654">
        <f>PIERNA!H50</f>
        <v>0</v>
      </c>
      <c r="I50" s="102">
        <f>PIERNA!I50</f>
        <v>0</v>
      </c>
      <c r="J50" s="259"/>
      <c r="K50" s="351"/>
      <c r="L50" s="547"/>
      <c r="M50" s="604"/>
      <c r="N50" s="550"/>
      <c r="O50" s="710"/>
      <c r="P50" s="458"/>
      <c r="Q50" s="352"/>
      <c r="R50" s="549"/>
      <c r="S50" s="670">
        <f t="shared" si="13"/>
        <v>0</v>
      </c>
      <c r="T50" s="670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2">
        <f>PIERNA!F51</f>
        <v>0</v>
      </c>
      <c r="G51" s="97">
        <f>PIERNA!G51</f>
        <v>0</v>
      </c>
      <c r="H51" s="654">
        <f>PIERNA!H51</f>
        <v>0</v>
      </c>
      <c r="I51" s="102">
        <f>PIERNA!I51</f>
        <v>0</v>
      </c>
      <c r="J51" s="259"/>
      <c r="K51" s="351"/>
      <c r="L51" s="547"/>
      <c r="M51" s="604"/>
      <c r="N51" s="550"/>
      <c r="O51" s="710"/>
      <c r="P51" s="620"/>
      <c r="Q51" s="352"/>
      <c r="R51" s="549"/>
      <c r="S51" s="670">
        <f t="shared" si="13"/>
        <v>0</v>
      </c>
      <c r="T51" s="670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2">
        <f>PIERNA!F52</f>
        <v>0</v>
      </c>
      <c r="G52" s="97">
        <f>PIERNA!G52</f>
        <v>0</v>
      </c>
      <c r="H52" s="654">
        <f>PIERNA!H52</f>
        <v>0</v>
      </c>
      <c r="I52" s="102">
        <f>PIERNA!I52</f>
        <v>0</v>
      </c>
      <c r="J52" s="259"/>
      <c r="K52" s="351"/>
      <c r="L52" s="547"/>
      <c r="M52" s="604"/>
      <c r="N52" s="550"/>
      <c r="O52" s="710"/>
      <c r="P52" s="458"/>
      <c r="Q52" s="352"/>
      <c r="R52" s="605"/>
      <c r="S52" s="670">
        <f t="shared" si="13"/>
        <v>0</v>
      </c>
      <c r="T52" s="670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2">
        <f>PIERNA!SL5</f>
        <v>0</v>
      </c>
      <c r="G53" s="97">
        <f>PIERNA!SM5</f>
        <v>0</v>
      </c>
      <c r="H53" s="654">
        <f>PIERNA!SN5</f>
        <v>0</v>
      </c>
      <c r="I53" s="102">
        <f>PIERNA!I53</f>
        <v>0</v>
      </c>
      <c r="J53" s="259"/>
      <c r="K53" s="351"/>
      <c r="L53" s="547"/>
      <c r="M53" s="604"/>
      <c r="N53" s="550"/>
      <c r="O53" s="710"/>
      <c r="P53" s="458"/>
      <c r="Q53" s="352"/>
      <c r="R53" s="605"/>
      <c r="S53" s="670">
        <f t="shared" si="13"/>
        <v>0</v>
      </c>
      <c r="T53" s="670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2">
        <f>PIERNA!F53</f>
        <v>0</v>
      </c>
      <c r="G54" s="97">
        <f>PIERNA!G53</f>
        <v>0</v>
      </c>
      <c r="H54" s="654">
        <f>PIERNA!H53</f>
        <v>0</v>
      </c>
      <c r="I54" s="102">
        <f>PIERNA!I54</f>
        <v>0</v>
      </c>
      <c r="J54" s="259"/>
      <c r="K54" s="351"/>
      <c r="L54" s="547"/>
      <c r="M54" s="604"/>
      <c r="N54" s="550"/>
      <c r="O54" s="710"/>
      <c r="P54" s="458"/>
      <c r="Q54" s="352"/>
      <c r="R54" s="605"/>
      <c r="S54" s="670">
        <f t="shared" si="10"/>
        <v>0</v>
      </c>
      <c r="T54" s="670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48">
        <f>PIERNA!TF5</f>
        <v>0</v>
      </c>
      <c r="G55" s="97">
        <f>PIERNA!TG5</f>
        <v>0</v>
      </c>
      <c r="H55" s="654">
        <f>PIERNA!TH5</f>
        <v>0</v>
      </c>
      <c r="I55" s="102">
        <f>PIERNA!I55</f>
        <v>0</v>
      </c>
      <c r="J55" s="259"/>
      <c r="K55" s="351"/>
      <c r="L55" s="547"/>
      <c r="M55" s="604"/>
      <c r="N55" s="550"/>
      <c r="O55" s="710"/>
      <c r="P55" s="458"/>
      <c r="Q55" s="352"/>
      <c r="R55" s="605"/>
      <c r="S55" s="670">
        <f t="shared" si="10"/>
        <v>0</v>
      </c>
      <c r="T55" s="670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2">
        <f>PIERNA!TP5</f>
        <v>0</v>
      </c>
      <c r="G56" s="97">
        <f>PIERNA!TQ5</f>
        <v>0</v>
      </c>
      <c r="H56" s="654">
        <f>PIERNA!TR5</f>
        <v>0</v>
      </c>
      <c r="I56" s="102">
        <f>PIERNA!I56</f>
        <v>0</v>
      </c>
      <c r="J56" s="259"/>
      <c r="K56" s="351"/>
      <c r="L56" s="547"/>
      <c r="M56" s="604"/>
      <c r="N56" s="550"/>
      <c r="O56" s="710"/>
      <c r="P56" s="458"/>
      <c r="Q56" s="352"/>
      <c r="R56" s="605"/>
      <c r="S56" s="670">
        <f t="shared" si="10"/>
        <v>0</v>
      </c>
      <c r="T56" s="670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2">
        <f>PIERNA!F57</f>
        <v>0</v>
      </c>
      <c r="G57" s="158">
        <f>PIERNA!G57</f>
        <v>0</v>
      </c>
      <c r="H57" s="654">
        <f>PIERNA!H57</f>
        <v>0</v>
      </c>
      <c r="I57" s="102">
        <f>PIERNA!I57</f>
        <v>0</v>
      </c>
      <c r="J57" s="259"/>
      <c r="K57" s="351"/>
      <c r="L57" s="547"/>
      <c r="M57" s="604"/>
      <c r="N57" s="550"/>
      <c r="O57" s="710"/>
      <c r="P57" s="458"/>
      <c r="Q57" s="352"/>
      <c r="R57" s="605"/>
      <c r="S57" s="670">
        <f t="shared" si="10"/>
        <v>0</v>
      </c>
      <c r="T57" s="670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2">
        <f>PIERNA!F58</f>
        <v>0</v>
      </c>
      <c r="G58" s="97">
        <f>PIERNA!G58</f>
        <v>0</v>
      </c>
      <c r="H58" s="654">
        <f>PIERNA!H58</f>
        <v>0</v>
      </c>
      <c r="I58" s="102">
        <f>PIERNA!I58</f>
        <v>0</v>
      </c>
      <c r="J58" s="259"/>
      <c r="K58" s="351"/>
      <c r="L58" s="547"/>
      <c r="M58" s="604"/>
      <c r="N58" s="550"/>
      <c r="O58" s="710"/>
      <c r="P58" s="458"/>
      <c r="Q58" s="352"/>
      <c r="R58" s="605"/>
      <c r="S58" s="670">
        <f t="shared" si="10"/>
        <v>0</v>
      </c>
      <c r="T58" s="670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2">
        <f>PIERNA!F59</f>
        <v>0</v>
      </c>
      <c r="G59" s="97">
        <f>PIERNA!G59</f>
        <v>0</v>
      </c>
      <c r="H59" s="654">
        <f>PIERNA!H59</f>
        <v>0</v>
      </c>
      <c r="I59" s="102">
        <f>PIERNA!I59</f>
        <v>0</v>
      </c>
      <c r="J59" s="259"/>
      <c r="K59" s="351"/>
      <c r="L59" s="547"/>
      <c r="M59" s="604"/>
      <c r="N59" s="550"/>
      <c r="O59" s="710"/>
      <c r="P59" s="458"/>
      <c r="Q59" s="352"/>
      <c r="R59" s="605"/>
      <c r="S59" s="670">
        <f t="shared" si="10"/>
        <v>0</v>
      </c>
      <c r="T59" s="670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2">
        <f>PIERNA!F60</f>
        <v>0</v>
      </c>
      <c r="G60" s="97">
        <f>PIERNA!G60</f>
        <v>0</v>
      </c>
      <c r="H60" s="654">
        <f>PIERNA!H60</f>
        <v>0</v>
      </c>
      <c r="I60" s="102">
        <f>PIERNA!I60</f>
        <v>0</v>
      </c>
      <c r="J60" s="259"/>
      <c r="K60" s="615"/>
      <c r="L60" s="593"/>
      <c r="M60" s="604"/>
      <c r="N60" s="550"/>
      <c r="O60" s="710"/>
      <c r="P60" s="458"/>
      <c r="Q60" s="352"/>
      <c r="R60" s="605"/>
      <c r="S60" s="670">
        <f>Q60+M60+L60</f>
        <v>0</v>
      </c>
      <c r="T60" s="670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2">
        <f>PIERNA!F61</f>
        <v>0</v>
      </c>
      <c r="G61" s="97">
        <f>PIERNA!G61</f>
        <v>0</v>
      </c>
      <c r="H61" s="654">
        <f>PIERNA!H61</f>
        <v>0</v>
      </c>
      <c r="I61" s="102">
        <f>PIERNA!I61</f>
        <v>0</v>
      </c>
      <c r="J61" s="259"/>
      <c r="K61" s="351"/>
      <c r="L61" s="547"/>
      <c r="M61" s="604"/>
      <c r="N61" s="550"/>
      <c r="O61" s="710"/>
      <c r="P61" s="458"/>
      <c r="Q61" s="352"/>
      <c r="R61" s="605"/>
      <c r="S61" s="670">
        <f t="shared" ref="S61:S71" si="14">Q61+M61+K61</f>
        <v>0</v>
      </c>
      <c r="T61" s="670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2">
        <f>PIERNA!F62</f>
        <v>0</v>
      </c>
      <c r="G62" s="156">
        <f>PIERNA!G62</f>
        <v>0</v>
      </c>
      <c r="H62" s="654">
        <f>PIERNA!H62</f>
        <v>0</v>
      </c>
      <c r="I62" s="102">
        <f>PIERNA!I62</f>
        <v>0</v>
      </c>
      <c r="J62" s="259"/>
      <c r="K62" s="351"/>
      <c r="L62" s="547"/>
      <c r="M62" s="604"/>
      <c r="N62" s="550"/>
      <c r="O62" s="710"/>
      <c r="P62" s="458"/>
      <c r="Q62" s="352"/>
      <c r="R62" s="605"/>
      <c r="S62" s="670">
        <f t="shared" si="14"/>
        <v>0</v>
      </c>
      <c r="T62" s="670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2">
        <f>PIERNA!F63</f>
        <v>0</v>
      </c>
      <c r="G63" s="156">
        <f>PIERNA!G63</f>
        <v>0</v>
      </c>
      <c r="H63" s="654">
        <f>PIERNA!H63</f>
        <v>0</v>
      </c>
      <c r="I63" s="102">
        <f>PIERNA!I63</f>
        <v>0</v>
      </c>
      <c r="J63" s="259"/>
      <c r="K63" s="351"/>
      <c r="L63" s="547"/>
      <c r="M63" s="604"/>
      <c r="N63" s="550"/>
      <c r="O63" s="710"/>
      <c r="P63" s="458"/>
      <c r="Q63" s="352"/>
      <c r="R63" s="605"/>
      <c r="S63" s="670">
        <f t="shared" si="14"/>
        <v>0</v>
      </c>
      <c r="T63" s="670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2">
        <f>PIERNA!F64</f>
        <v>0</v>
      </c>
      <c r="G64" s="156">
        <f>PIERNA!G64</f>
        <v>0</v>
      </c>
      <c r="H64" s="654">
        <f>PIERNA!H64</f>
        <v>0</v>
      </c>
      <c r="I64" s="102">
        <f>PIERNA!I64</f>
        <v>0</v>
      </c>
      <c r="J64" s="259"/>
      <c r="K64" s="351"/>
      <c r="L64" s="547"/>
      <c r="M64" s="604"/>
      <c r="N64" s="550"/>
      <c r="O64" s="710"/>
      <c r="P64" s="458"/>
      <c r="Q64" s="352"/>
      <c r="R64" s="605"/>
      <c r="S64" s="670">
        <f t="shared" si="14"/>
        <v>0</v>
      </c>
      <c r="T64" s="670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2">
        <f>PIERNA!F65</f>
        <v>0</v>
      </c>
      <c r="G65" s="156">
        <f>PIERNA!G65</f>
        <v>0</v>
      </c>
      <c r="H65" s="654">
        <f>PIERNA!H65</f>
        <v>0</v>
      </c>
      <c r="I65" s="102">
        <f>PIERNA!I65</f>
        <v>0</v>
      </c>
      <c r="J65" s="259"/>
      <c r="K65" s="351"/>
      <c r="L65" s="547"/>
      <c r="M65" s="604"/>
      <c r="N65" s="550"/>
      <c r="O65" s="710"/>
      <c r="P65" s="458"/>
      <c r="Q65" s="352"/>
      <c r="R65" s="605"/>
      <c r="S65" s="670">
        <f t="shared" si="14"/>
        <v>0</v>
      </c>
      <c r="T65" s="670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2">
        <f>PIERNA!F61</f>
        <v>0</v>
      </c>
      <c r="G66" s="156">
        <f>PIERNA!G61</f>
        <v>0</v>
      </c>
      <c r="H66" s="654">
        <f>PIERNA!H61</f>
        <v>0</v>
      </c>
      <c r="I66" s="102">
        <f>PIERNA!I66</f>
        <v>0</v>
      </c>
      <c r="J66" s="259"/>
      <c r="K66" s="351"/>
      <c r="L66" s="547"/>
      <c r="M66" s="604"/>
      <c r="N66" s="550"/>
      <c r="O66" s="710"/>
      <c r="P66" s="458"/>
      <c r="Q66" s="352"/>
      <c r="R66" s="605"/>
      <c r="S66" s="670">
        <f t="shared" si="14"/>
        <v>0</v>
      </c>
      <c r="T66" s="670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2">
        <f>PIERNA!F62</f>
        <v>0</v>
      </c>
      <c r="G67" s="156">
        <f>PIERNA!G62</f>
        <v>0</v>
      </c>
      <c r="H67" s="654">
        <f>PIERNA!H62</f>
        <v>0</v>
      </c>
      <c r="I67" s="102">
        <f>PIERNA!I67</f>
        <v>0</v>
      </c>
      <c r="J67" s="259"/>
      <c r="K67" s="351"/>
      <c r="L67" s="547"/>
      <c r="M67" s="604"/>
      <c r="N67" s="550"/>
      <c r="O67" s="710"/>
      <c r="P67" s="458"/>
      <c r="Q67" s="352"/>
      <c r="R67" s="605"/>
      <c r="S67" s="670">
        <f t="shared" si="14"/>
        <v>0</v>
      </c>
      <c r="T67" s="670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2">
        <f>PIERNA!F63</f>
        <v>0</v>
      </c>
      <c r="G68" s="156">
        <f>PIERNA!G63</f>
        <v>0</v>
      </c>
      <c r="H68" s="654">
        <f>PIERNA!H63</f>
        <v>0</v>
      </c>
      <c r="I68" s="102">
        <f>PIERNA!I68</f>
        <v>0</v>
      </c>
      <c r="J68" s="259"/>
      <c r="K68" s="351"/>
      <c r="L68" s="547"/>
      <c r="M68" s="604"/>
      <c r="N68" s="550"/>
      <c r="O68" s="710"/>
      <c r="P68" s="458"/>
      <c r="Q68" s="352"/>
      <c r="R68" s="605"/>
      <c r="S68" s="670">
        <f t="shared" si="14"/>
        <v>0</v>
      </c>
      <c r="T68" s="670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2">
        <f>PIERNA!F64</f>
        <v>0</v>
      </c>
      <c r="G69" s="156">
        <f>PIERNA!G64</f>
        <v>0</v>
      </c>
      <c r="H69" s="654">
        <f>PIERNA!H64</f>
        <v>0</v>
      </c>
      <c r="I69" s="102">
        <f>PIERNA!I69</f>
        <v>0</v>
      </c>
      <c r="J69" s="259"/>
      <c r="K69" s="351"/>
      <c r="L69" s="547"/>
      <c r="M69" s="604"/>
      <c r="N69" s="550"/>
      <c r="O69" s="710"/>
      <c r="P69" s="458"/>
      <c r="Q69" s="352"/>
      <c r="R69" s="605"/>
      <c r="S69" s="670">
        <f t="shared" si="14"/>
        <v>0</v>
      </c>
      <c r="T69" s="670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2">
        <f>PIERNA!F65</f>
        <v>0</v>
      </c>
      <c r="G70" s="156">
        <f>PIERNA!G65</f>
        <v>0</v>
      </c>
      <c r="H70" s="654">
        <f>PIERNA!H65</f>
        <v>0</v>
      </c>
      <c r="I70" s="102">
        <f>PIERNA!I70</f>
        <v>0</v>
      </c>
      <c r="J70" s="394"/>
      <c r="K70" s="351"/>
      <c r="L70" s="547"/>
      <c r="M70" s="604"/>
      <c r="N70" s="550"/>
      <c r="O70" s="710"/>
      <c r="P70" s="458"/>
      <c r="Q70" s="352"/>
      <c r="R70" s="605"/>
      <c r="S70" s="670">
        <f t="shared" si="14"/>
        <v>0</v>
      </c>
      <c r="T70" s="670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2">
        <f>PIERNA!F66</f>
        <v>0</v>
      </c>
      <c r="G71" s="156">
        <f>PIERNA!G66</f>
        <v>0</v>
      </c>
      <c r="H71" s="654">
        <f>PIERNA!H66</f>
        <v>0</v>
      </c>
      <c r="I71" s="102">
        <f>PIERNA!I71</f>
        <v>0</v>
      </c>
      <c r="J71" s="394"/>
      <c r="K71" s="351"/>
      <c r="L71" s="547"/>
      <c r="M71" s="604"/>
      <c r="N71" s="550"/>
      <c r="O71" s="710"/>
      <c r="P71" s="458"/>
      <c r="Q71" s="352"/>
      <c r="R71" s="605"/>
      <c r="S71" s="670">
        <f t="shared" si="14"/>
        <v>0</v>
      </c>
      <c r="T71" s="670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2">
        <f>PIERNA!F67</f>
        <v>0</v>
      </c>
      <c r="G72" s="156">
        <f>PIERNA!G67</f>
        <v>0</v>
      </c>
      <c r="H72" s="654">
        <f>PIERNA!H67</f>
        <v>0</v>
      </c>
      <c r="I72" s="102">
        <f>PIERNA!I72</f>
        <v>0</v>
      </c>
      <c r="J72" s="394"/>
      <c r="K72" s="351"/>
      <c r="L72" s="547"/>
      <c r="M72" s="604"/>
      <c r="N72" s="550"/>
      <c r="O72" s="710"/>
      <c r="P72" s="458"/>
      <c r="Q72" s="352"/>
      <c r="R72" s="605"/>
      <c r="S72" s="670">
        <f t="shared" ref="S72:S98" si="15">Q72+M72+K72</f>
        <v>0</v>
      </c>
      <c r="T72" s="670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2">
        <f>PIERNA!F68</f>
        <v>0</v>
      </c>
      <c r="G73" s="156">
        <f>PIERNA!G68</f>
        <v>0</v>
      </c>
      <c r="H73" s="654">
        <f>PIERNA!H68</f>
        <v>0</v>
      </c>
      <c r="I73" s="102">
        <f>PIERNA!I73</f>
        <v>0</v>
      </c>
      <c r="J73" s="394"/>
      <c r="K73" s="351"/>
      <c r="L73" s="547"/>
      <c r="M73" s="604"/>
      <c r="N73" s="550"/>
      <c r="O73" s="710"/>
      <c r="P73" s="458"/>
      <c r="Q73" s="352"/>
      <c r="R73" s="605"/>
      <c r="S73" s="670">
        <f t="shared" si="15"/>
        <v>0</v>
      </c>
      <c r="T73" s="670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2">
        <f>PIERNA!F69</f>
        <v>0</v>
      </c>
      <c r="G74" s="156">
        <f>PIERNA!G69</f>
        <v>0</v>
      </c>
      <c r="H74" s="654">
        <f>PIERNA!H69</f>
        <v>0</v>
      </c>
      <c r="I74" s="102">
        <f>PIERNA!I74</f>
        <v>0</v>
      </c>
      <c r="J74" s="394"/>
      <c r="K74" s="351"/>
      <c r="L74" s="547"/>
      <c r="M74" s="604"/>
      <c r="N74" s="550"/>
      <c r="O74" s="710"/>
      <c r="P74" s="458"/>
      <c r="Q74" s="352"/>
      <c r="R74" s="605"/>
      <c r="S74" s="670">
        <f t="shared" si="15"/>
        <v>0</v>
      </c>
      <c r="T74" s="670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2">
        <f>PIERNA!F70</f>
        <v>0</v>
      </c>
      <c r="G75" s="156">
        <f>PIERNA!G70</f>
        <v>0</v>
      </c>
      <c r="H75" s="654">
        <f>PIERNA!H70</f>
        <v>0</v>
      </c>
      <c r="I75" s="102">
        <f>PIERNA!I75</f>
        <v>0</v>
      </c>
      <c r="J75" s="394"/>
      <c r="K75" s="351"/>
      <c r="L75" s="547"/>
      <c r="M75" s="604"/>
      <c r="N75" s="550"/>
      <c r="O75" s="710"/>
      <c r="P75" s="458"/>
      <c r="Q75" s="352"/>
      <c r="R75" s="605"/>
      <c r="S75" s="670">
        <f t="shared" si="15"/>
        <v>0</v>
      </c>
      <c r="T75" s="670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2">
        <f>PIERNA!F71</f>
        <v>0</v>
      </c>
      <c r="G76" s="156">
        <f>PIERNA!G71</f>
        <v>0</v>
      </c>
      <c r="H76" s="654">
        <f>PIERNA!H71</f>
        <v>0</v>
      </c>
      <c r="I76" s="102">
        <f>PIERNA!I76</f>
        <v>0</v>
      </c>
      <c r="J76" s="394"/>
      <c r="K76" s="351"/>
      <c r="L76" s="547"/>
      <c r="M76" s="604"/>
      <c r="N76" s="550"/>
      <c r="O76" s="710"/>
      <c r="P76" s="458"/>
      <c r="Q76" s="352"/>
      <c r="R76" s="605"/>
      <c r="S76" s="670">
        <f t="shared" si="15"/>
        <v>0</v>
      </c>
      <c r="T76" s="670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2">
        <f>PIERNA!F72</f>
        <v>0</v>
      </c>
      <c r="G77" s="156">
        <f>PIERNA!G72</f>
        <v>0</v>
      </c>
      <c r="H77" s="654">
        <f>PIERNA!H72</f>
        <v>0</v>
      </c>
      <c r="I77" s="102">
        <f>PIERNA!I77</f>
        <v>0</v>
      </c>
      <c r="J77" s="394"/>
      <c r="K77" s="351"/>
      <c r="L77" s="547"/>
      <c r="M77" s="604"/>
      <c r="N77" s="550"/>
      <c r="O77" s="710"/>
      <c r="P77" s="458"/>
      <c r="Q77" s="352"/>
      <c r="R77" s="605"/>
      <c r="S77" s="670">
        <f t="shared" si="15"/>
        <v>0</v>
      </c>
      <c r="T77" s="670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2">
        <f>PIERNA!F73</f>
        <v>0</v>
      </c>
      <c r="G78" s="156">
        <f>PIERNA!G73</f>
        <v>0</v>
      </c>
      <c r="H78" s="654">
        <f>PIERNA!H73</f>
        <v>0</v>
      </c>
      <c r="I78" s="102">
        <f>PIERNA!I78</f>
        <v>0</v>
      </c>
      <c r="J78" s="394"/>
      <c r="K78" s="351"/>
      <c r="L78" s="547"/>
      <c r="M78" s="604"/>
      <c r="N78" s="550"/>
      <c r="O78" s="710"/>
      <c r="P78" s="458"/>
      <c r="Q78" s="352"/>
      <c r="R78" s="605"/>
      <c r="S78" s="670">
        <f t="shared" si="15"/>
        <v>0</v>
      </c>
      <c r="T78" s="670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2">
        <f>PIERNA!F74</f>
        <v>0</v>
      </c>
      <c r="G79" s="156">
        <f>PIERNA!G74</f>
        <v>0</v>
      </c>
      <c r="H79" s="654">
        <f>PIERNA!H74</f>
        <v>0</v>
      </c>
      <c r="I79" s="102">
        <f>PIERNA!I79</f>
        <v>0</v>
      </c>
      <c r="J79" s="394"/>
      <c r="K79" s="351"/>
      <c r="L79" s="547"/>
      <c r="M79" s="604"/>
      <c r="N79" s="550"/>
      <c r="O79" s="710"/>
      <c r="P79" s="458"/>
      <c r="Q79" s="352"/>
      <c r="R79" s="605"/>
      <c r="S79" s="670">
        <f t="shared" si="15"/>
        <v>0</v>
      </c>
      <c r="T79" s="670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2">
        <f>PIERNA!F75</f>
        <v>0</v>
      </c>
      <c r="G80" s="156">
        <f>PIERNA!G75</f>
        <v>0</v>
      </c>
      <c r="H80" s="654">
        <f>PIERNA!H75</f>
        <v>0</v>
      </c>
      <c r="I80" s="102">
        <f>PIERNA!I80</f>
        <v>0</v>
      </c>
      <c r="J80" s="394"/>
      <c r="K80" s="351"/>
      <c r="L80" s="547"/>
      <c r="M80" s="604"/>
      <c r="N80" s="550"/>
      <c r="O80" s="710"/>
      <c r="P80" s="458"/>
      <c r="Q80" s="352"/>
      <c r="R80" s="605"/>
      <c r="S80" s="670">
        <f t="shared" si="15"/>
        <v>0</v>
      </c>
      <c r="T80" s="670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2">
        <f>PIERNA!F76</f>
        <v>0</v>
      </c>
      <c r="G81" s="156">
        <f>PIERNA!G76</f>
        <v>0</v>
      </c>
      <c r="H81" s="654">
        <f>PIERNA!H76</f>
        <v>0</v>
      </c>
      <c r="I81" s="102">
        <f>PIERNA!I81</f>
        <v>0</v>
      </c>
      <c r="J81" s="394"/>
      <c r="K81" s="351"/>
      <c r="L81" s="547"/>
      <c r="M81" s="604"/>
      <c r="N81" s="550"/>
      <c r="O81" s="710"/>
      <c r="P81" s="458"/>
      <c r="Q81" s="352"/>
      <c r="R81" s="605"/>
      <c r="S81" s="670">
        <f t="shared" si="15"/>
        <v>0</v>
      </c>
      <c r="T81" s="670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2">
        <f>PIERNA!F77</f>
        <v>0</v>
      </c>
      <c r="G82" s="156">
        <f>PIERNA!G77</f>
        <v>0</v>
      </c>
      <c r="H82" s="654">
        <f>PIERNA!H77</f>
        <v>0</v>
      </c>
      <c r="I82" s="102">
        <f>PIERNA!I82</f>
        <v>0</v>
      </c>
      <c r="J82" s="394"/>
      <c r="K82" s="351"/>
      <c r="L82" s="547"/>
      <c r="M82" s="604"/>
      <c r="N82" s="550"/>
      <c r="O82" s="710"/>
      <c r="P82" s="458"/>
      <c r="Q82" s="352"/>
      <c r="R82" s="605"/>
      <c r="S82" s="670">
        <f t="shared" si="15"/>
        <v>0</v>
      </c>
      <c r="T82" s="670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2">
        <f>PIERNA!F78</f>
        <v>0</v>
      </c>
      <c r="G83" s="156">
        <f>PIERNA!G78</f>
        <v>0</v>
      </c>
      <c r="H83" s="654">
        <f>PIERNA!H78</f>
        <v>0</v>
      </c>
      <c r="I83" s="102">
        <f>PIERNA!I83</f>
        <v>0</v>
      </c>
      <c r="J83" s="394"/>
      <c r="K83" s="351"/>
      <c r="L83" s="547"/>
      <c r="M83" s="604"/>
      <c r="N83" s="550"/>
      <c r="O83" s="710"/>
      <c r="P83" s="458"/>
      <c r="Q83" s="352"/>
      <c r="R83" s="605"/>
      <c r="S83" s="670">
        <f t="shared" si="15"/>
        <v>0</v>
      </c>
      <c r="T83" s="670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2">
        <f>PIERNA!F79</f>
        <v>0</v>
      </c>
      <c r="G84" s="156">
        <f>PIERNA!G79</f>
        <v>0</v>
      </c>
      <c r="H84" s="654">
        <f>PIERNA!H79</f>
        <v>0</v>
      </c>
      <c r="I84" s="102">
        <f>PIERNA!I84</f>
        <v>0</v>
      </c>
      <c r="J84" s="394"/>
      <c r="K84" s="351"/>
      <c r="L84" s="547"/>
      <c r="M84" s="604"/>
      <c r="N84" s="550"/>
      <c r="O84" s="710"/>
      <c r="P84" s="458"/>
      <c r="Q84" s="352"/>
      <c r="R84" s="605"/>
      <c r="S84" s="670">
        <f t="shared" si="15"/>
        <v>0</v>
      </c>
      <c r="T84" s="670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2">
        <f>PIERNA!F80</f>
        <v>0</v>
      </c>
      <c r="G85" s="156">
        <f>PIERNA!G80</f>
        <v>0</v>
      </c>
      <c r="H85" s="654">
        <f>PIERNA!H80</f>
        <v>0</v>
      </c>
      <c r="I85" s="102">
        <f>PIERNA!I85</f>
        <v>0</v>
      </c>
      <c r="J85" s="394"/>
      <c r="K85" s="351"/>
      <c r="L85" s="547"/>
      <c r="M85" s="604"/>
      <c r="N85" s="550"/>
      <c r="O85" s="710"/>
      <c r="P85" s="458"/>
      <c r="Q85" s="352"/>
      <c r="R85" s="605"/>
      <c r="S85" s="670">
        <f t="shared" si="15"/>
        <v>0</v>
      </c>
      <c r="T85" s="670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2">
        <f>PIERNA!F81</f>
        <v>0</v>
      </c>
      <c r="G86" s="156">
        <f>PIERNA!G81</f>
        <v>0</v>
      </c>
      <c r="H86" s="654">
        <f>PIERNA!H81</f>
        <v>0</v>
      </c>
      <c r="I86" s="102">
        <f>PIERNA!I86</f>
        <v>0</v>
      </c>
      <c r="J86" s="394"/>
      <c r="K86" s="351"/>
      <c r="L86" s="547"/>
      <c r="M86" s="604"/>
      <c r="N86" s="550"/>
      <c r="O86" s="710"/>
      <c r="P86" s="458"/>
      <c r="Q86" s="352"/>
      <c r="R86" s="605"/>
      <c r="S86" s="670">
        <f t="shared" si="15"/>
        <v>0</v>
      </c>
      <c r="T86" s="670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2">
        <f>PIERNA!F82</f>
        <v>0</v>
      </c>
      <c r="G87" s="156">
        <f>PIERNA!G82</f>
        <v>0</v>
      </c>
      <c r="H87" s="654">
        <f>PIERNA!H82</f>
        <v>0</v>
      </c>
      <c r="I87" s="102">
        <f>PIERNA!I87</f>
        <v>0</v>
      </c>
      <c r="J87" s="394"/>
      <c r="K87" s="351"/>
      <c r="L87" s="547"/>
      <c r="M87" s="604"/>
      <c r="N87" s="550"/>
      <c r="O87" s="710"/>
      <c r="P87" s="458"/>
      <c r="Q87" s="352"/>
      <c r="R87" s="605"/>
      <c r="S87" s="670">
        <f t="shared" si="15"/>
        <v>0</v>
      </c>
      <c r="T87" s="670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2">
        <f>PIERNA!F83</f>
        <v>0</v>
      </c>
      <c r="G88" s="156">
        <f>PIERNA!G83</f>
        <v>0</v>
      </c>
      <c r="H88" s="654">
        <f>PIERNA!H83</f>
        <v>0</v>
      </c>
      <c r="I88" s="102">
        <f>PIERNA!I88</f>
        <v>0</v>
      </c>
      <c r="J88" s="394"/>
      <c r="K88" s="351"/>
      <c r="L88" s="547"/>
      <c r="M88" s="604"/>
      <c r="N88" s="550"/>
      <c r="O88" s="710"/>
      <c r="P88" s="458"/>
      <c r="Q88" s="352"/>
      <c r="R88" s="605"/>
      <c r="S88" s="670">
        <f t="shared" si="15"/>
        <v>0</v>
      </c>
      <c r="T88" s="670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2">
        <f>PIERNA!F84</f>
        <v>0</v>
      </c>
      <c r="G89" s="156">
        <f>PIERNA!G84</f>
        <v>0</v>
      </c>
      <c r="H89" s="654">
        <f>PIERNA!H84</f>
        <v>0</v>
      </c>
      <c r="I89" s="102">
        <f>PIERNA!I89</f>
        <v>0</v>
      </c>
      <c r="J89" s="394"/>
      <c r="K89" s="351"/>
      <c r="L89" s="547"/>
      <c r="M89" s="604"/>
      <c r="N89" s="550"/>
      <c r="O89" s="710"/>
      <c r="P89" s="458"/>
      <c r="Q89" s="352"/>
      <c r="R89" s="605"/>
      <c r="S89" s="670">
        <f t="shared" si="15"/>
        <v>0</v>
      </c>
      <c r="T89" s="670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2">
        <f>PIERNA!F85</f>
        <v>0</v>
      </c>
      <c r="G90" s="156">
        <f>PIERNA!G85</f>
        <v>0</v>
      </c>
      <c r="H90" s="654">
        <f>PIERNA!H85</f>
        <v>0</v>
      </c>
      <c r="I90" s="102">
        <f>PIERNA!I90</f>
        <v>0</v>
      </c>
      <c r="J90" s="394"/>
      <c r="K90" s="351"/>
      <c r="L90" s="547"/>
      <c r="M90" s="604"/>
      <c r="N90" s="550"/>
      <c r="O90" s="710"/>
      <c r="P90" s="458"/>
      <c r="Q90" s="352"/>
      <c r="R90" s="605"/>
      <c r="S90" s="670">
        <f t="shared" si="15"/>
        <v>0</v>
      </c>
      <c r="T90" s="670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2">
        <f>PIERNA!F86</f>
        <v>0</v>
      </c>
      <c r="G91" s="156">
        <f>PIERNA!G86</f>
        <v>0</v>
      </c>
      <c r="H91" s="654">
        <f>PIERNA!H86</f>
        <v>0</v>
      </c>
      <c r="I91" s="102">
        <f>PIERNA!I91</f>
        <v>0</v>
      </c>
      <c r="J91" s="394"/>
      <c r="K91" s="351"/>
      <c r="L91" s="547"/>
      <c r="M91" s="604"/>
      <c r="N91" s="550"/>
      <c r="O91" s="710"/>
      <c r="P91" s="458"/>
      <c r="Q91" s="352"/>
      <c r="R91" s="605"/>
      <c r="S91" s="670">
        <f t="shared" si="15"/>
        <v>0</v>
      </c>
      <c r="T91" s="670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2">
        <f>PIERNA!F87</f>
        <v>0</v>
      </c>
      <c r="G92" s="156">
        <f>PIERNA!G87</f>
        <v>0</v>
      </c>
      <c r="H92" s="654">
        <f>PIERNA!H87</f>
        <v>0</v>
      </c>
      <c r="I92" s="102">
        <f>PIERNA!I92</f>
        <v>0</v>
      </c>
      <c r="J92" s="394"/>
      <c r="K92" s="351"/>
      <c r="L92" s="547"/>
      <c r="M92" s="604"/>
      <c r="N92" s="550"/>
      <c r="O92" s="710"/>
      <c r="P92" s="458"/>
      <c r="Q92" s="352"/>
      <c r="R92" s="605"/>
      <c r="S92" s="670">
        <f t="shared" si="15"/>
        <v>0</v>
      </c>
      <c r="T92" s="670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2">
        <f>PIERNA!F88</f>
        <v>0</v>
      </c>
      <c r="G93" s="156">
        <f>PIERNA!G88</f>
        <v>0</v>
      </c>
      <c r="H93" s="654">
        <f>PIERNA!H88</f>
        <v>0</v>
      </c>
      <c r="I93" s="102">
        <f>PIERNA!I93</f>
        <v>0</v>
      </c>
      <c r="J93" s="394"/>
      <c r="K93" s="351"/>
      <c r="L93" s="547"/>
      <c r="M93" s="604"/>
      <c r="N93" s="550"/>
      <c r="O93" s="710"/>
      <c r="P93" s="458"/>
      <c r="Q93" s="352"/>
      <c r="R93" s="605"/>
      <c r="S93" s="670">
        <f t="shared" si="15"/>
        <v>0</v>
      </c>
      <c r="T93" s="670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2"/>
      <c r="G94" s="156"/>
      <c r="H94" s="654"/>
      <c r="I94" s="102">
        <f>PIERNA!I94</f>
        <v>0</v>
      </c>
      <c r="J94" s="259"/>
      <c r="K94" s="616"/>
      <c r="L94" s="547"/>
      <c r="M94" s="604"/>
      <c r="N94" s="550"/>
      <c r="O94" s="710"/>
      <c r="P94" s="458"/>
      <c r="Q94" s="352"/>
      <c r="R94" s="605"/>
      <c r="S94" s="670">
        <f t="shared" si="15"/>
        <v>0</v>
      </c>
      <c r="T94" s="670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2"/>
      <c r="G95" s="156"/>
      <c r="H95" s="654"/>
      <c r="I95" s="102">
        <f>PIERNA!I95</f>
        <v>0</v>
      </c>
      <c r="J95" s="394"/>
      <c r="K95" s="351"/>
      <c r="L95" s="547"/>
      <c r="M95" s="351"/>
      <c r="N95" s="550"/>
      <c r="O95" s="710"/>
      <c r="P95" s="458"/>
      <c r="Q95" s="352"/>
      <c r="R95" s="605"/>
      <c r="S95" s="670">
        <f t="shared" si="15"/>
        <v>0</v>
      </c>
      <c r="T95" s="670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2"/>
      <c r="G96" s="156"/>
      <c r="H96" s="654"/>
      <c r="I96" s="102"/>
      <c r="J96" s="394"/>
      <c r="K96" s="351"/>
      <c r="L96" s="547"/>
      <c r="M96" s="351"/>
      <c r="N96" s="550"/>
      <c r="O96" s="710"/>
      <c r="P96" s="458"/>
      <c r="Q96" s="352"/>
      <c r="R96" s="605"/>
      <c r="S96" s="670">
        <f t="shared" si="15"/>
        <v>0</v>
      </c>
      <c r="T96" s="671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2"/>
      <c r="G97" s="156"/>
      <c r="H97" s="654"/>
      <c r="I97" s="102"/>
      <c r="J97" s="1335" t="s">
        <v>220</v>
      </c>
      <c r="K97" s="1333"/>
      <c r="L97" s="1108"/>
      <c r="M97" s="844"/>
      <c r="N97" s="1109"/>
      <c r="O97" s="1110"/>
      <c r="P97" s="1111"/>
      <c r="Q97" s="1111"/>
      <c r="R97" s="546"/>
      <c r="S97" s="670">
        <f t="shared" si="15"/>
        <v>0</v>
      </c>
      <c r="T97" s="671" t="e">
        <f t="shared" si="17"/>
        <v>#DIV/0!</v>
      </c>
    </row>
    <row r="98" spans="1:24" s="148" customFormat="1" ht="64.5" customHeight="1" x14ac:dyDescent="0.25">
      <c r="A98" s="97"/>
      <c r="B98" s="950"/>
      <c r="C98" s="927"/>
      <c r="D98" s="1227"/>
      <c r="E98" s="1039"/>
      <c r="F98" s="1228"/>
      <c r="G98" s="1229"/>
      <c r="H98" s="1230"/>
      <c r="I98" s="102">
        <v>0</v>
      </c>
      <c r="J98" s="1336" t="s">
        <v>217</v>
      </c>
      <c r="K98" s="1334"/>
      <c r="L98" s="1486" t="s">
        <v>462</v>
      </c>
      <c r="M98" s="1487"/>
      <c r="N98" s="1487"/>
      <c r="O98" s="1487"/>
      <c r="P98" s="1487"/>
      <c r="Q98" s="1488"/>
      <c r="R98" s="1134" t="s">
        <v>225</v>
      </c>
      <c r="S98" s="670">
        <f t="shared" si="15"/>
        <v>0</v>
      </c>
      <c r="T98" s="671" t="e">
        <f t="shared" si="17"/>
        <v>#DIV/0!</v>
      </c>
    </row>
    <row r="99" spans="1:24" s="148" customFormat="1" ht="40.5" customHeight="1" x14ac:dyDescent="0.25">
      <c r="A99" s="97"/>
      <c r="B99" s="950"/>
      <c r="C99" s="927"/>
      <c r="D99" s="1227"/>
      <c r="E99" s="1039"/>
      <c r="F99" s="1228"/>
      <c r="G99" s="1229"/>
      <c r="H99" s="1230"/>
      <c r="I99" s="102"/>
      <c r="J99" s="1293"/>
      <c r="K99" s="1294"/>
      <c r="L99" s="1295"/>
      <c r="M99" s="1296"/>
      <c r="N99" s="1296"/>
      <c r="O99" s="1296"/>
      <c r="P99" s="1296"/>
      <c r="Q99" s="1297"/>
      <c r="R99" s="1298"/>
      <c r="S99" s="670"/>
      <c r="T99" s="671"/>
    </row>
    <row r="100" spans="1:24" s="148" customFormat="1" ht="40.5" customHeight="1" x14ac:dyDescent="0.25">
      <c r="A100" s="97"/>
      <c r="B100" s="950"/>
      <c r="C100" s="927"/>
      <c r="D100" s="1227"/>
      <c r="E100" s="1039"/>
      <c r="F100" s="1228"/>
      <c r="G100" s="1229"/>
      <c r="H100" s="1230"/>
      <c r="I100" s="102"/>
      <c r="J100" s="1293"/>
      <c r="K100" s="1294"/>
      <c r="L100" s="1295"/>
      <c r="M100" s="1296"/>
      <c r="N100" s="1296"/>
      <c r="O100" s="1296"/>
      <c r="P100" s="1296"/>
      <c r="Q100" s="1297"/>
      <c r="R100" s="1298"/>
      <c r="S100" s="670"/>
      <c r="T100" s="671"/>
    </row>
    <row r="101" spans="1:24" s="148" customFormat="1" ht="42.75" x14ac:dyDescent="0.3">
      <c r="A101" s="697">
        <v>61</v>
      </c>
      <c r="B101" s="953" t="s">
        <v>364</v>
      </c>
      <c r="C101" s="927" t="s">
        <v>365</v>
      </c>
      <c r="D101" s="928"/>
      <c r="E101" s="929">
        <v>45229</v>
      </c>
      <c r="F101" s="930">
        <v>1237.48</v>
      </c>
      <c r="G101" s="931">
        <v>37</v>
      </c>
      <c r="H101" s="932">
        <v>1237.48</v>
      </c>
      <c r="I101" s="611">
        <f t="shared" ref="I101:I118" si="18">H101-F101</f>
        <v>0</v>
      </c>
      <c r="J101" s="969"/>
      <c r="K101" s="970"/>
      <c r="L101" s="971"/>
      <c r="M101" s="970"/>
      <c r="N101" s="1292" t="s">
        <v>167</v>
      </c>
      <c r="O101" s="973">
        <v>9969</v>
      </c>
      <c r="P101" s="974"/>
      <c r="Q101" s="725">
        <v>153447.51999999999</v>
      </c>
      <c r="R101" s="989" t="s">
        <v>404</v>
      </c>
      <c r="S101" s="670">
        <f t="shared" ref="S101:S102" si="19">Q101+M101+K101</f>
        <v>153447.51999999999</v>
      </c>
      <c r="T101" s="671">
        <f t="shared" ref="T101:T102" si="20">S101/H101</f>
        <v>123.99999999999999</v>
      </c>
    </row>
    <row r="102" spans="1:24" s="148" customFormat="1" ht="40.5" customHeight="1" thickBot="1" x14ac:dyDescent="0.35">
      <c r="A102" s="697">
        <v>62</v>
      </c>
      <c r="B102" s="1263" t="s">
        <v>366</v>
      </c>
      <c r="C102" s="1274" t="s">
        <v>367</v>
      </c>
      <c r="D102" s="1266"/>
      <c r="E102" s="935">
        <v>45230</v>
      </c>
      <c r="F102" s="936">
        <v>3692.68</v>
      </c>
      <c r="G102" s="917">
        <v>4</v>
      </c>
      <c r="H102" s="936">
        <v>3692.68</v>
      </c>
      <c r="I102" s="583">
        <f t="shared" si="18"/>
        <v>0</v>
      </c>
      <c r="J102" s="933"/>
      <c r="K102" s="970"/>
      <c r="L102" s="976"/>
      <c r="M102" s="970"/>
      <c r="N102" s="1118"/>
      <c r="O102" s="977" t="s">
        <v>368</v>
      </c>
      <c r="P102" s="619"/>
      <c r="Q102" s="725">
        <v>92317</v>
      </c>
      <c r="R102" s="986" t="s">
        <v>465</v>
      </c>
      <c r="S102" s="670">
        <f t="shared" si="19"/>
        <v>92317</v>
      </c>
      <c r="T102" s="671">
        <f t="shared" si="20"/>
        <v>25</v>
      </c>
      <c r="X102" s="673">
        <f>SUM(X59:X101)</f>
        <v>0</v>
      </c>
    </row>
    <row r="103" spans="1:24" s="148" customFormat="1" ht="31.5" customHeight="1" thickBot="1" x14ac:dyDescent="0.35">
      <c r="A103" s="697">
        <v>63</v>
      </c>
      <c r="B103" s="1262" t="s">
        <v>369</v>
      </c>
      <c r="C103" s="1264" t="s">
        <v>370</v>
      </c>
      <c r="D103" s="1268" t="s">
        <v>373</v>
      </c>
      <c r="E103" s="1265">
        <v>45231</v>
      </c>
      <c r="F103" s="930">
        <v>51548.53</v>
      </c>
      <c r="G103" s="931"/>
      <c r="H103" s="932">
        <v>51548.53</v>
      </c>
      <c r="I103" s="611">
        <f t="shared" si="18"/>
        <v>0</v>
      </c>
      <c r="J103" s="933" t="s">
        <v>372</v>
      </c>
      <c r="K103" s="970"/>
      <c r="L103" s="971"/>
      <c r="M103" s="970"/>
      <c r="N103" s="978"/>
      <c r="O103" s="997" t="s">
        <v>371</v>
      </c>
      <c r="P103" s="974"/>
      <c r="Q103" s="725"/>
      <c r="R103" s="975"/>
      <c r="S103" s="670">
        <f t="shared" ref="S103" si="21">Q103+M103+K103</f>
        <v>0</v>
      </c>
      <c r="T103" s="671">
        <f t="shared" ref="T103" si="22">S103/H103</f>
        <v>0</v>
      </c>
    </row>
    <row r="104" spans="1:24" s="148" customFormat="1" ht="55.5" customHeight="1" x14ac:dyDescent="0.3">
      <c r="A104" s="697">
        <v>64</v>
      </c>
      <c r="B104" s="953" t="s">
        <v>217</v>
      </c>
      <c r="C104" s="927" t="s">
        <v>374</v>
      </c>
      <c r="D104" s="1269"/>
      <c r="E104" s="929">
        <v>45232</v>
      </c>
      <c r="F104" s="930">
        <v>2816.03</v>
      </c>
      <c r="G104" s="931">
        <v>120</v>
      </c>
      <c r="H104" s="932">
        <v>2816.03</v>
      </c>
      <c r="I104" s="611">
        <f t="shared" si="18"/>
        <v>0</v>
      </c>
      <c r="J104" s="969"/>
      <c r="K104" s="970"/>
      <c r="L104" s="971"/>
      <c r="M104" s="970"/>
      <c r="N104" s="978"/>
      <c r="O104" s="995" t="s">
        <v>375</v>
      </c>
      <c r="P104" s="972"/>
      <c r="Q104" s="725">
        <f>6261.75+66021.37+150183.25</f>
        <v>222466.37</v>
      </c>
      <c r="R104" s="1332" t="s">
        <v>461</v>
      </c>
      <c r="S104" s="670">
        <f t="shared" ref="S104" si="23">Q104+M104+K104</f>
        <v>222466.37</v>
      </c>
      <c r="T104" s="671">
        <f t="shared" ref="T104" si="24">S104/H104</f>
        <v>78.999999999999986</v>
      </c>
    </row>
    <row r="105" spans="1:24" s="148" customFormat="1" ht="55.5" customHeight="1" thickBot="1" x14ac:dyDescent="0.35">
      <c r="A105" s="697">
        <v>65</v>
      </c>
      <c r="B105" s="1409" t="s">
        <v>387</v>
      </c>
      <c r="C105" s="1410" t="s">
        <v>659</v>
      </c>
      <c r="D105" s="1408"/>
      <c r="E105" s="1265">
        <v>45233</v>
      </c>
      <c r="F105" s="930">
        <v>18697.225999999999</v>
      </c>
      <c r="G105" s="931">
        <v>751</v>
      </c>
      <c r="H105" s="932">
        <v>18522.05</v>
      </c>
      <c r="I105" s="1411">
        <f t="shared" si="18"/>
        <v>-175.17599999999948</v>
      </c>
      <c r="J105" s="969"/>
      <c r="K105" s="970"/>
      <c r="L105" s="971"/>
      <c r="M105" s="970"/>
      <c r="N105" s="978"/>
      <c r="O105" s="995"/>
      <c r="P105" s="972"/>
      <c r="Q105" s="725"/>
      <c r="R105" s="975"/>
      <c r="S105" s="670">
        <f t="shared" ref="S105:S106" si="25">Q105+M105+K105</f>
        <v>0</v>
      </c>
      <c r="T105" s="671">
        <f t="shared" ref="T105:T106" si="26">S105/H105</f>
        <v>0</v>
      </c>
    </row>
    <row r="106" spans="1:24" s="148" customFormat="1" ht="31.5" customHeight="1" thickBot="1" x14ac:dyDescent="0.35">
      <c r="A106" s="697">
        <v>66</v>
      </c>
      <c r="B106" s="953" t="s">
        <v>376</v>
      </c>
      <c r="C106" s="1264" t="s">
        <v>370</v>
      </c>
      <c r="D106" s="1268" t="s">
        <v>377</v>
      </c>
      <c r="E106" s="1265">
        <v>45233</v>
      </c>
      <c r="F106" s="930">
        <v>12669.6</v>
      </c>
      <c r="G106" s="931"/>
      <c r="H106" s="932">
        <v>12669.6</v>
      </c>
      <c r="I106" s="611">
        <f t="shared" si="18"/>
        <v>0</v>
      </c>
      <c r="J106" s="933" t="s">
        <v>372</v>
      </c>
      <c r="K106" s="970"/>
      <c r="L106" s="971"/>
      <c r="M106" s="970"/>
      <c r="N106" s="978"/>
      <c r="O106" s="995" t="s">
        <v>460</v>
      </c>
      <c r="P106" s="972"/>
      <c r="Q106" s="725">
        <v>12669.6</v>
      </c>
      <c r="R106" s="975" t="s">
        <v>459</v>
      </c>
      <c r="S106" s="670">
        <f t="shared" si="25"/>
        <v>12669.6</v>
      </c>
      <c r="T106" s="671">
        <f t="shared" si="26"/>
        <v>1</v>
      </c>
    </row>
    <row r="107" spans="1:24" s="148" customFormat="1" ht="40.5" customHeight="1" x14ac:dyDescent="0.3">
      <c r="A107" s="697">
        <v>67</v>
      </c>
      <c r="B107" s="953" t="s">
        <v>93</v>
      </c>
      <c r="C107" s="927" t="s">
        <v>378</v>
      </c>
      <c r="D107" s="1267"/>
      <c r="E107" s="929">
        <v>45236</v>
      </c>
      <c r="F107" s="930">
        <v>2040.72</v>
      </c>
      <c r="G107" s="931">
        <v>171</v>
      </c>
      <c r="H107" s="932">
        <v>2040.72</v>
      </c>
      <c r="I107" s="611">
        <f t="shared" si="18"/>
        <v>0</v>
      </c>
      <c r="J107" s="969"/>
      <c r="K107" s="970"/>
      <c r="L107" s="971"/>
      <c r="M107" s="970"/>
      <c r="N107" s="978"/>
      <c r="O107" s="995" t="s">
        <v>379</v>
      </c>
      <c r="P107" s="972"/>
      <c r="Q107" s="725">
        <v>169379.76</v>
      </c>
      <c r="R107" s="975" t="s">
        <v>449</v>
      </c>
      <c r="S107" s="670">
        <f t="shared" ref="S107:S108" si="27">Q107+M107+K107</f>
        <v>169379.76</v>
      </c>
      <c r="T107" s="671">
        <f t="shared" ref="T107" si="28">S107/H107</f>
        <v>83</v>
      </c>
    </row>
    <row r="108" spans="1:24" s="148" customFormat="1" ht="28.5" customHeight="1" x14ac:dyDescent="0.3">
      <c r="A108" s="697">
        <v>68</v>
      </c>
      <c r="B108" s="953" t="s">
        <v>84</v>
      </c>
      <c r="C108" s="1223" t="s">
        <v>380</v>
      </c>
      <c r="D108" s="1231"/>
      <c r="E108" s="929">
        <v>45236</v>
      </c>
      <c r="F108" s="930">
        <v>2002.14</v>
      </c>
      <c r="G108" s="931">
        <v>441</v>
      </c>
      <c r="H108" s="932">
        <v>2002.14</v>
      </c>
      <c r="I108" s="611">
        <f t="shared" si="18"/>
        <v>0</v>
      </c>
      <c r="J108" s="979"/>
      <c r="K108" s="970"/>
      <c r="L108" s="971"/>
      <c r="M108" s="970"/>
      <c r="N108" s="978"/>
      <c r="O108" s="995" t="s">
        <v>381</v>
      </c>
      <c r="P108" s="619"/>
      <c r="Q108" s="725">
        <v>86092.02</v>
      </c>
      <c r="R108" s="975" t="s">
        <v>467</v>
      </c>
      <c r="S108" s="670">
        <f t="shared" si="27"/>
        <v>86092.02</v>
      </c>
      <c r="T108" s="671">
        <f>S108/H108</f>
        <v>43</v>
      </c>
    </row>
    <row r="109" spans="1:24" s="148" customFormat="1" ht="28.5" customHeight="1" x14ac:dyDescent="0.3">
      <c r="A109" s="697">
        <v>69</v>
      </c>
      <c r="B109" s="953" t="s">
        <v>382</v>
      </c>
      <c r="C109" s="1223" t="s">
        <v>383</v>
      </c>
      <c r="D109" s="1270" t="s">
        <v>384</v>
      </c>
      <c r="E109" s="929">
        <v>45236</v>
      </c>
      <c r="F109" s="930">
        <v>480</v>
      </c>
      <c r="G109" s="931">
        <v>480</v>
      </c>
      <c r="H109" s="932">
        <v>480</v>
      </c>
      <c r="I109" s="611">
        <f t="shared" si="18"/>
        <v>0</v>
      </c>
      <c r="J109" s="1275" t="s">
        <v>372</v>
      </c>
      <c r="K109" s="970"/>
      <c r="L109" s="971"/>
      <c r="M109" s="970"/>
      <c r="N109" s="978"/>
      <c r="O109" s="995" t="s">
        <v>385</v>
      </c>
      <c r="P109" s="619"/>
      <c r="Q109" s="725">
        <v>124800</v>
      </c>
      <c r="R109" s="975" t="s">
        <v>451</v>
      </c>
      <c r="S109" s="670">
        <f t="shared" ref="S109:S110" si="29">Q109+M109+K109</f>
        <v>124800</v>
      </c>
      <c r="T109" s="671">
        <f t="shared" ref="T109:T110" si="30">S109/H109</f>
        <v>260</v>
      </c>
    </row>
    <row r="110" spans="1:24" s="148" customFormat="1" ht="39.75" customHeight="1" x14ac:dyDescent="0.3">
      <c r="A110" s="697">
        <v>70</v>
      </c>
      <c r="B110" s="1234" t="s">
        <v>366</v>
      </c>
      <c r="C110" s="1223" t="s">
        <v>367</v>
      </c>
      <c r="D110" s="1231"/>
      <c r="E110" s="929">
        <v>45237</v>
      </c>
      <c r="F110" s="930">
        <v>3645.5</v>
      </c>
      <c r="G110" s="931">
        <v>4</v>
      </c>
      <c r="H110" s="932">
        <v>3645.5</v>
      </c>
      <c r="I110" s="611">
        <f t="shared" si="18"/>
        <v>0</v>
      </c>
      <c r="J110" s="979"/>
      <c r="K110" s="970"/>
      <c r="L110" s="971"/>
      <c r="M110" s="970"/>
      <c r="N110" s="978"/>
      <c r="O110" s="988" t="s">
        <v>386</v>
      </c>
      <c r="P110" s="619"/>
      <c r="Q110" s="725">
        <v>91137.5</v>
      </c>
      <c r="R110" s="975" t="s">
        <v>472</v>
      </c>
      <c r="S110" s="670">
        <f t="shared" si="29"/>
        <v>91137.5</v>
      </c>
      <c r="T110" s="671">
        <f t="shared" si="30"/>
        <v>25</v>
      </c>
    </row>
    <row r="111" spans="1:24" s="148" customFormat="1" ht="41.25" customHeight="1" x14ac:dyDescent="0.3">
      <c r="A111" s="697">
        <v>71</v>
      </c>
      <c r="B111" s="1409" t="s">
        <v>387</v>
      </c>
      <c r="C111" s="1223" t="s">
        <v>571</v>
      </c>
      <c r="D111" s="1340" t="s">
        <v>476</v>
      </c>
      <c r="E111" s="929">
        <v>45237</v>
      </c>
      <c r="F111" s="930">
        <f>11799.4+1296.24</f>
        <v>13095.64</v>
      </c>
      <c r="G111" s="931">
        <v>475</v>
      </c>
      <c r="H111" s="932">
        <f>11799.4+1296.24</f>
        <v>13095.64</v>
      </c>
      <c r="I111" s="611">
        <f t="shared" si="18"/>
        <v>0</v>
      </c>
      <c r="J111" s="979"/>
      <c r="K111" s="970"/>
      <c r="L111" s="971"/>
      <c r="M111" s="970"/>
      <c r="N111" s="978"/>
      <c r="O111" s="1489" t="s">
        <v>477</v>
      </c>
      <c r="P111" s="1490"/>
      <c r="Q111" s="725">
        <v>1261000</v>
      </c>
      <c r="R111" s="975" t="s">
        <v>475</v>
      </c>
      <c r="S111" s="670">
        <f t="shared" ref="S111" si="31">Q111+M111+K111</f>
        <v>1261000</v>
      </c>
      <c r="T111" s="671">
        <f t="shared" ref="T111:T112" si="32">S111/H111</f>
        <v>96.291590178105082</v>
      </c>
    </row>
    <row r="112" spans="1:24" s="148" customFormat="1" ht="39.75" customHeight="1" thickBot="1" x14ac:dyDescent="0.35">
      <c r="A112" s="697">
        <v>72</v>
      </c>
      <c r="B112" s="1278" t="s">
        <v>389</v>
      </c>
      <c r="C112" s="1232" t="s">
        <v>390</v>
      </c>
      <c r="D112" s="1233"/>
      <c r="E112" s="1280">
        <v>45239</v>
      </c>
      <c r="F112" s="930">
        <v>9062.9527999999991</v>
      </c>
      <c r="G112" s="931">
        <v>333</v>
      </c>
      <c r="H112" s="932">
        <v>9062.9527999999991</v>
      </c>
      <c r="I112" s="102">
        <f t="shared" si="18"/>
        <v>0</v>
      </c>
      <c r="J112" s="1226"/>
      <c r="K112" s="970"/>
      <c r="L112" s="971"/>
      <c r="M112" s="970"/>
      <c r="N112" s="1339"/>
      <c r="O112" s="1284" t="s">
        <v>391</v>
      </c>
      <c r="P112" s="998"/>
      <c r="Q112" s="725">
        <v>743162.13</v>
      </c>
      <c r="R112" s="1330" t="s">
        <v>473</v>
      </c>
      <c r="S112" s="670">
        <f>Q112+M112+K112</f>
        <v>743162.13</v>
      </c>
      <c r="T112" s="671">
        <f t="shared" si="32"/>
        <v>82.000000044135732</v>
      </c>
    </row>
    <row r="113" spans="1:20" s="148" customFormat="1" ht="44.25" customHeight="1" thickBot="1" x14ac:dyDescent="0.35">
      <c r="A113" s="697">
        <v>73</v>
      </c>
      <c r="B113" s="1491" t="s">
        <v>77</v>
      </c>
      <c r="C113" s="1276" t="s">
        <v>392</v>
      </c>
      <c r="D113" s="1118"/>
      <c r="E113" s="1472">
        <v>45241</v>
      </c>
      <c r="F113" s="1279">
        <v>2010</v>
      </c>
      <c r="G113" s="931">
        <v>134</v>
      </c>
      <c r="H113" s="932">
        <v>2010</v>
      </c>
      <c r="I113" s="996">
        <f t="shared" si="18"/>
        <v>0</v>
      </c>
      <c r="J113" s="1226"/>
      <c r="K113" s="970"/>
      <c r="L113" s="971"/>
      <c r="M113" s="970"/>
      <c r="N113" s="978"/>
      <c r="O113" s="1474" t="s">
        <v>456</v>
      </c>
      <c r="P113" s="1283"/>
      <c r="Q113" s="1329">
        <v>113565</v>
      </c>
      <c r="R113" s="1502" t="s">
        <v>455</v>
      </c>
      <c r="S113" s="670">
        <f t="shared" ref="S113:S118" si="33">Q113+M113+K113</f>
        <v>113565</v>
      </c>
      <c r="T113" s="671">
        <f t="shared" ref="T113:T120" si="34">S113/H113</f>
        <v>56.5</v>
      </c>
    </row>
    <row r="114" spans="1:20" s="148" customFormat="1" ht="44.25" customHeight="1" x14ac:dyDescent="0.3">
      <c r="A114" s="697">
        <v>74</v>
      </c>
      <c r="B114" s="1492"/>
      <c r="C114" s="1277" t="s">
        <v>393</v>
      </c>
      <c r="D114" s="1118"/>
      <c r="E114" s="1494"/>
      <c r="F114" s="1279">
        <v>1005.73</v>
      </c>
      <c r="G114" s="931">
        <v>56</v>
      </c>
      <c r="H114" s="932">
        <v>1005.73</v>
      </c>
      <c r="I114" s="611">
        <f t="shared" si="18"/>
        <v>0</v>
      </c>
      <c r="J114" s="979"/>
      <c r="K114" s="970"/>
      <c r="L114" s="971"/>
      <c r="M114" s="970"/>
      <c r="N114" s="978"/>
      <c r="O114" s="1495"/>
      <c r="P114" s="1283"/>
      <c r="Q114" s="1329">
        <v>85487.05</v>
      </c>
      <c r="R114" s="1503"/>
      <c r="S114" s="670">
        <f t="shared" si="33"/>
        <v>85487.05</v>
      </c>
      <c r="T114" s="671">
        <f t="shared" si="34"/>
        <v>85</v>
      </c>
    </row>
    <row r="115" spans="1:20" s="148" customFormat="1" ht="44.25" customHeight="1" x14ac:dyDescent="0.3">
      <c r="A115" s="697">
        <v>75</v>
      </c>
      <c r="B115" s="1492"/>
      <c r="C115" s="1277" t="s">
        <v>224</v>
      </c>
      <c r="D115" s="1118"/>
      <c r="E115" s="1494"/>
      <c r="F115" s="1279">
        <v>1008</v>
      </c>
      <c r="G115" s="931">
        <v>56</v>
      </c>
      <c r="H115" s="932">
        <v>1008</v>
      </c>
      <c r="I115" s="611">
        <f t="shared" si="18"/>
        <v>0</v>
      </c>
      <c r="J115" s="979"/>
      <c r="K115" s="970"/>
      <c r="L115" s="971"/>
      <c r="M115" s="970"/>
      <c r="N115" s="978"/>
      <c r="O115" s="1495"/>
      <c r="P115" s="1283"/>
      <c r="Q115" s="1329">
        <v>61488</v>
      </c>
      <c r="R115" s="1503"/>
      <c r="S115" s="670">
        <f t="shared" si="33"/>
        <v>61488</v>
      </c>
      <c r="T115" s="671">
        <f t="shared" si="34"/>
        <v>61</v>
      </c>
    </row>
    <row r="116" spans="1:20" s="148" customFormat="1" ht="44.25" customHeight="1" thickBot="1" x14ac:dyDescent="0.35">
      <c r="A116" s="697">
        <v>76</v>
      </c>
      <c r="B116" s="1493"/>
      <c r="C116" s="1277" t="s">
        <v>365</v>
      </c>
      <c r="D116" s="1118"/>
      <c r="E116" s="1473"/>
      <c r="F116" s="1279">
        <v>1060.47</v>
      </c>
      <c r="G116" s="931">
        <v>35</v>
      </c>
      <c r="H116" s="932">
        <v>1060.47</v>
      </c>
      <c r="I116" s="611">
        <f t="shared" si="18"/>
        <v>0</v>
      </c>
      <c r="J116" s="979"/>
      <c r="K116" s="970"/>
      <c r="L116" s="971"/>
      <c r="M116" s="970"/>
      <c r="N116" s="978"/>
      <c r="O116" s="1475"/>
      <c r="P116" s="1283"/>
      <c r="Q116" s="1329">
        <v>141042.51</v>
      </c>
      <c r="R116" s="1504"/>
      <c r="S116" s="670">
        <f t="shared" si="33"/>
        <v>141042.51</v>
      </c>
      <c r="T116" s="671">
        <f t="shared" si="34"/>
        <v>133</v>
      </c>
    </row>
    <row r="117" spans="1:20" s="148" customFormat="1" ht="44.25" customHeight="1" x14ac:dyDescent="0.3">
      <c r="A117" s="697">
        <v>77</v>
      </c>
      <c r="B117" s="1282" t="s">
        <v>394</v>
      </c>
      <c r="C117" s="1235" t="s">
        <v>224</v>
      </c>
      <c r="D117" s="938"/>
      <c r="E117" s="1281">
        <v>45241</v>
      </c>
      <c r="F117" s="930">
        <v>17221.919999999998</v>
      </c>
      <c r="G117" s="931">
        <v>660</v>
      </c>
      <c r="H117" s="932">
        <v>17221.919999999998</v>
      </c>
      <c r="I117" s="611">
        <f t="shared" si="18"/>
        <v>0</v>
      </c>
      <c r="J117" s="1291" t="s">
        <v>402</v>
      </c>
      <c r="K117" s="1008">
        <v>12424</v>
      </c>
      <c r="L117" s="989" t="s">
        <v>404</v>
      </c>
      <c r="M117" s="970">
        <v>40948</v>
      </c>
      <c r="N117" s="978" t="s">
        <v>450</v>
      </c>
      <c r="O117" s="1285" t="s">
        <v>719</v>
      </c>
      <c r="P117" s="1459">
        <v>6612</v>
      </c>
      <c r="Q117" s="725">
        <f>59608.5*18.045</f>
        <v>1075635.3825000001</v>
      </c>
      <c r="R117" s="1331" t="s">
        <v>403</v>
      </c>
      <c r="S117" s="670">
        <f t="shared" si="33"/>
        <v>1129007.3825000001</v>
      </c>
      <c r="T117" s="671">
        <f t="shared" si="34"/>
        <v>65.556417780363645</v>
      </c>
    </row>
    <row r="118" spans="1:20" s="148" customFormat="1" ht="44.25" customHeight="1" thickBot="1" x14ac:dyDescent="0.35">
      <c r="A118" s="697">
        <v>78</v>
      </c>
      <c r="B118" s="1305" t="s">
        <v>84</v>
      </c>
      <c r="C118" s="1235" t="s">
        <v>380</v>
      </c>
      <c r="D118" s="938"/>
      <c r="E118" s="1280">
        <v>45241</v>
      </c>
      <c r="F118" s="930">
        <v>1003.34</v>
      </c>
      <c r="G118" s="931">
        <v>221</v>
      </c>
      <c r="H118" s="932">
        <v>1003.34</v>
      </c>
      <c r="I118" s="611">
        <f t="shared" si="18"/>
        <v>0</v>
      </c>
      <c r="J118" s="979"/>
      <c r="K118" s="999"/>
      <c r="L118" s="1000"/>
      <c r="M118" s="970"/>
      <c r="N118" s="978"/>
      <c r="O118" s="1284" t="s">
        <v>395</v>
      </c>
      <c r="P118" s="974"/>
      <c r="Q118" s="725">
        <v>40133.599999999999</v>
      </c>
      <c r="R118" s="1330" t="s">
        <v>442</v>
      </c>
      <c r="S118" s="670">
        <f t="shared" si="33"/>
        <v>40133.599999999999</v>
      </c>
      <c r="T118" s="671">
        <f t="shared" si="34"/>
        <v>40</v>
      </c>
    </row>
    <row r="119" spans="1:20" s="148" customFormat="1" ht="44.25" customHeight="1" x14ac:dyDescent="0.3">
      <c r="A119" s="697">
        <v>79</v>
      </c>
      <c r="B119" s="1470" t="s">
        <v>84</v>
      </c>
      <c r="C119" s="1303" t="s">
        <v>418</v>
      </c>
      <c r="D119" s="1307"/>
      <c r="E119" s="1472">
        <v>45243</v>
      </c>
      <c r="F119" s="1309">
        <v>150</v>
      </c>
      <c r="G119" s="939">
        <v>15</v>
      </c>
      <c r="H119" s="940">
        <v>150</v>
      </c>
      <c r="I119" s="611">
        <f t="shared" ref="I119:I131" si="35">H119-F119</f>
        <v>0</v>
      </c>
      <c r="J119" s="979"/>
      <c r="K119" s="999"/>
      <c r="L119" s="1000"/>
      <c r="M119" s="970"/>
      <c r="N119" s="978"/>
      <c r="O119" s="1474" t="s">
        <v>420</v>
      </c>
      <c r="P119" s="1310"/>
      <c r="Q119" s="1329">
        <v>12750</v>
      </c>
      <c r="R119" s="1500" t="s">
        <v>448</v>
      </c>
      <c r="S119" s="670">
        <f>Q119+M119+K119</f>
        <v>12750</v>
      </c>
      <c r="T119" s="671">
        <f t="shared" si="34"/>
        <v>85</v>
      </c>
    </row>
    <row r="120" spans="1:20" s="148" customFormat="1" ht="59.25" customHeight="1" thickBot="1" x14ac:dyDescent="0.35">
      <c r="A120" s="697">
        <v>80</v>
      </c>
      <c r="B120" s="1471"/>
      <c r="C120" s="1304" t="s">
        <v>419</v>
      </c>
      <c r="D120" s="1308"/>
      <c r="E120" s="1473"/>
      <c r="F120" s="1279">
        <v>150</v>
      </c>
      <c r="G120" s="931">
        <v>15</v>
      </c>
      <c r="H120" s="932">
        <v>150</v>
      </c>
      <c r="I120" s="682">
        <f t="shared" si="35"/>
        <v>0</v>
      </c>
      <c r="J120" s="979"/>
      <c r="K120" s="999"/>
      <c r="L120" s="1000"/>
      <c r="M120" s="970"/>
      <c r="N120" s="978"/>
      <c r="O120" s="1475"/>
      <c r="P120" s="1311"/>
      <c r="Q120" s="1329">
        <v>10500</v>
      </c>
      <c r="R120" s="1501"/>
      <c r="S120" s="670">
        <f>Q120+M120+K120</f>
        <v>10500</v>
      </c>
      <c r="T120" s="671">
        <f t="shared" si="34"/>
        <v>70</v>
      </c>
    </row>
    <row r="121" spans="1:20" s="148" customFormat="1" ht="59.25" customHeight="1" x14ac:dyDescent="0.3">
      <c r="A121" s="697">
        <v>81</v>
      </c>
      <c r="B121" s="1306" t="s">
        <v>421</v>
      </c>
      <c r="C121" s="1121" t="s">
        <v>422</v>
      </c>
      <c r="D121" s="1132"/>
      <c r="E121" s="1281">
        <v>45244</v>
      </c>
      <c r="F121" s="930">
        <f>943.53+5</f>
        <v>948.53</v>
      </c>
      <c r="G121" s="931">
        <v>40</v>
      </c>
      <c r="H121" s="932">
        <f>943.53+5</f>
        <v>948.53</v>
      </c>
      <c r="I121" s="682">
        <f t="shared" si="35"/>
        <v>0</v>
      </c>
      <c r="J121" s="979"/>
      <c r="K121" s="999"/>
      <c r="L121" s="1000"/>
      <c r="M121" s="970"/>
      <c r="N121" s="978"/>
      <c r="O121" s="1341">
        <v>21038</v>
      </c>
      <c r="P121" s="725"/>
      <c r="Q121" s="725">
        <v>48120.800000000003</v>
      </c>
      <c r="R121" s="1331" t="s">
        <v>479</v>
      </c>
      <c r="S121" s="670">
        <f t="shared" ref="S121:S122" si="36">Q121+M121+K121</f>
        <v>48120.800000000003</v>
      </c>
      <c r="T121" s="671">
        <f t="shared" ref="T121:T122" si="37">S121/H121</f>
        <v>50.731974739860632</v>
      </c>
    </row>
    <row r="122" spans="1:20" s="148" customFormat="1" ht="33" customHeight="1" x14ac:dyDescent="0.3">
      <c r="A122" s="697">
        <v>82</v>
      </c>
      <c r="B122" s="937" t="s">
        <v>217</v>
      </c>
      <c r="C122" s="1119" t="s">
        <v>423</v>
      </c>
      <c r="D122" s="941"/>
      <c r="E122" s="955">
        <v>45244</v>
      </c>
      <c r="F122" s="930">
        <v>3047.59</v>
      </c>
      <c r="G122" s="931">
        <v>105</v>
      </c>
      <c r="H122" s="932">
        <v>3047.59</v>
      </c>
      <c r="I122" s="682">
        <f t="shared" si="35"/>
        <v>0</v>
      </c>
      <c r="J122" s="980"/>
      <c r="K122" s="970"/>
      <c r="L122" s="971"/>
      <c r="M122" s="970"/>
      <c r="N122" s="978"/>
      <c r="O122" s="1328" t="s">
        <v>424</v>
      </c>
      <c r="P122" s="981"/>
      <c r="Q122" s="725">
        <v>277330.69</v>
      </c>
      <c r="R122" s="1002" t="s">
        <v>447</v>
      </c>
      <c r="S122" s="670">
        <f t="shared" si="36"/>
        <v>277330.69</v>
      </c>
      <c r="T122" s="671">
        <f t="shared" si="37"/>
        <v>91</v>
      </c>
    </row>
    <row r="123" spans="1:20" s="148" customFormat="1" ht="33" customHeight="1" x14ac:dyDescent="0.3">
      <c r="A123" s="697">
        <v>83</v>
      </c>
      <c r="B123" s="937" t="s">
        <v>77</v>
      </c>
      <c r="C123" s="1236" t="s">
        <v>437</v>
      </c>
      <c r="D123" s="938"/>
      <c r="E123" s="955">
        <v>45250</v>
      </c>
      <c r="F123" s="930">
        <v>1991.87</v>
      </c>
      <c r="G123" s="931">
        <v>116</v>
      </c>
      <c r="H123" s="932">
        <v>1991.87</v>
      </c>
      <c r="I123" s="682">
        <f t="shared" si="35"/>
        <v>0</v>
      </c>
      <c r="J123" s="980"/>
      <c r="K123" s="970"/>
      <c r="L123" s="971"/>
      <c r="M123" s="970"/>
      <c r="N123" s="978"/>
      <c r="O123" s="973" t="s">
        <v>481</v>
      </c>
      <c r="P123" s="981"/>
      <c r="Q123" s="725">
        <v>169308.95</v>
      </c>
      <c r="R123" s="1002" t="s">
        <v>480</v>
      </c>
      <c r="S123" s="670">
        <f t="shared" ref="S123:S128" si="38">Q123+M123+K123</f>
        <v>169308.95</v>
      </c>
      <c r="T123" s="671">
        <f t="shared" ref="T123:T128" si="39">S123/H123</f>
        <v>85.000000000000014</v>
      </c>
    </row>
    <row r="124" spans="1:20" s="148" customFormat="1" ht="45.75" customHeight="1" x14ac:dyDescent="0.3">
      <c r="A124" s="697">
        <v>84</v>
      </c>
      <c r="B124" s="1120" t="s">
        <v>84</v>
      </c>
      <c r="C124" s="956" t="s">
        <v>380</v>
      </c>
      <c r="D124" s="934"/>
      <c r="E124" s="957">
        <v>45251</v>
      </c>
      <c r="F124" s="951">
        <v>1003.34</v>
      </c>
      <c r="G124" s="952">
        <v>221</v>
      </c>
      <c r="H124" s="951">
        <v>1003.34</v>
      </c>
      <c r="I124" s="682">
        <f t="shared" si="35"/>
        <v>0</v>
      </c>
      <c r="J124" s="980"/>
      <c r="K124" s="970"/>
      <c r="L124" s="971"/>
      <c r="M124" s="970"/>
      <c r="N124" s="978"/>
      <c r="O124" s="1003" t="s">
        <v>425</v>
      </c>
      <c r="P124" s="974"/>
      <c r="Q124" s="725">
        <v>43143.62</v>
      </c>
      <c r="R124" s="986" t="s">
        <v>454</v>
      </c>
      <c r="S124" s="670">
        <f t="shared" si="38"/>
        <v>43143.62</v>
      </c>
      <c r="T124" s="671">
        <f t="shared" si="39"/>
        <v>43</v>
      </c>
    </row>
    <row r="125" spans="1:20" s="148" customFormat="1" ht="41.25" customHeight="1" thickBot="1" x14ac:dyDescent="0.35">
      <c r="A125" s="697">
        <v>85</v>
      </c>
      <c r="B125" s="1320" t="s">
        <v>366</v>
      </c>
      <c r="C125" s="1236" t="s">
        <v>367</v>
      </c>
      <c r="D125" s="938"/>
      <c r="E125" s="1322">
        <v>45251</v>
      </c>
      <c r="F125" s="930">
        <v>3621.91</v>
      </c>
      <c r="G125" s="931">
        <v>4</v>
      </c>
      <c r="H125" s="932">
        <v>3621.91</v>
      </c>
      <c r="I125" s="682">
        <f t="shared" si="35"/>
        <v>0</v>
      </c>
      <c r="J125" s="980"/>
      <c r="K125" s="970"/>
      <c r="L125" s="971"/>
      <c r="M125" s="970"/>
      <c r="N125" s="978"/>
      <c r="O125" s="1325" t="s">
        <v>438</v>
      </c>
      <c r="P125" s="981"/>
      <c r="Q125" s="725">
        <v>86925.84</v>
      </c>
      <c r="R125" s="1450" t="s">
        <v>480</v>
      </c>
      <c r="S125" s="670">
        <f t="shared" si="38"/>
        <v>86925.84</v>
      </c>
      <c r="T125" s="671">
        <f t="shared" si="39"/>
        <v>24</v>
      </c>
    </row>
    <row r="126" spans="1:20" s="148" customFormat="1" ht="41.25" customHeight="1" thickTop="1" x14ac:dyDescent="0.3">
      <c r="A126" s="697"/>
      <c r="B126" s="1476" t="s">
        <v>93</v>
      </c>
      <c r="C126" s="1448" t="s">
        <v>61</v>
      </c>
      <c r="D126" s="1118"/>
      <c r="E126" s="1478">
        <v>45253</v>
      </c>
      <c r="F126" s="1279">
        <v>595.49</v>
      </c>
      <c r="G126" s="931">
        <v>49</v>
      </c>
      <c r="H126" s="932">
        <v>595.49</v>
      </c>
      <c r="I126" s="682">
        <f t="shared" si="35"/>
        <v>0</v>
      </c>
      <c r="J126" s="980"/>
      <c r="K126" s="970"/>
      <c r="L126" s="971"/>
      <c r="M126" s="970"/>
      <c r="N126" s="978"/>
      <c r="O126" s="1480" t="s">
        <v>708</v>
      </c>
      <c r="P126" s="1449"/>
      <c r="Q126" s="1451">
        <v>47639.199999999997</v>
      </c>
      <c r="R126" s="1498" t="s">
        <v>710</v>
      </c>
      <c r="S126" s="670">
        <f t="shared" si="38"/>
        <v>47639.199999999997</v>
      </c>
      <c r="T126" s="671">
        <f t="shared" si="39"/>
        <v>80</v>
      </c>
    </row>
    <row r="127" spans="1:20" s="148" customFormat="1" ht="41.25" customHeight="1" thickBot="1" x14ac:dyDescent="0.35">
      <c r="A127" s="697"/>
      <c r="B127" s="1477"/>
      <c r="C127" s="1448" t="s">
        <v>709</v>
      </c>
      <c r="D127" s="1118"/>
      <c r="E127" s="1479"/>
      <c r="F127" s="1279">
        <v>591.29999999999995</v>
      </c>
      <c r="G127" s="931">
        <v>50</v>
      </c>
      <c r="H127" s="932">
        <v>591.29999999999995</v>
      </c>
      <c r="I127" s="682">
        <f t="shared" si="35"/>
        <v>0</v>
      </c>
      <c r="J127" s="980"/>
      <c r="K127" s="970"/>
      <c r="L127" s="971"/>
      <c r="M127" s="970"/>
      <c r="N127" s="978"/>
      <c r="O127" s="1481"/>
      <c r="P127" s="1449"/>
      <c r="Q127" s="1451">
        <v>49077.9</v>
      </c>
      <c r="R127" s="1499"/>
      <c r="S127" s="670">
        <f t="shared" si="38"/>
        <v>49077.9</v>
      </c>
      <c r="T127" s="671">
        <f t="shared" si="39"/>
        <v>83.000000000000014</v>
      </c>
    </row>
    <row r="128" spans="1:20" s="148" customFormat="1" ht="41.25" customHeight="1" thickTop="1" x14ac:dyDescent="0.3">
      <c r="A128" s="697">
        <v>86</v>
      </c>
      <c r="B128" s="1464" t="s">
        <v>421</v>
      </c>
      <c r="C128" s="1447" t="s">
        <v>433</v>
      </c>
      <c r="D128" s="1118"/>
      <c r="E128" s="1466">
        <v>45253</v>
      </c>
      <c r="F128" s="1279">
        <v>1929.14</v>
      </c>
      <c r="G128" s="931">
        <v>68</v>
      </c>
      <c r="H128" s="932">
        <v>1929.14</v>
      </c>
      <c r="I128" s="682">
        <f t="shared" si="35"/>
        <v>0</v>
      </c>
      <c r="J128" s="982"/>
      <c r="K128" s="983"/>
      <c r="L128" s="984"/>
      <c r="M128" s="970"/>
      <c r="N128" s="978"/>
      <c r="O128" s="1468">
        <v>21072</v>
      </c>
      <c r="P128" s="1310"/>
      <c r="Q128" s="1451">
        <v>136968.94</v>
      </c>
      <c r="R128" s="1496" t="s">
        <v>713</v>
      </c>
      <c r="S128" s="670">
        <f t="shared" si="38"/>
        <v>136968.94</v>
      </c>
      <c r="T128" s="671">
        <f t="shared" si="39"/>
        <v>71</v>
      </c>
    </row>
    <row r="129" spans="1:20" s="148" customFormat="1" ht="41.25" customHeight="1" thickBot="1" x14ac:dyDescent="0.35">
      <c r="A129" s="697">
        <v>87</v>
      </c>
      <c r="B129" s="1465"/>
      <c r="C129" s="1323" t="s">
        <v>439</v>
      </c>
      <c r="D129" s="1118"/>
      <c r="E129" s="1467"/>
      <c r="F129" s="1279">
        <v>1168.33</v>
      </c>
      <c r="G129" s="931">
        <v>40</v>
      </c>
      <c r="H129" s="932">
        <v>1168.33</v>
      </c>
      <c r="I129" s="682">
        <f t="shared" si="35"/>
        <v>0</v>
      </c>
      <c r="J129" s="982"/>
      <c r="K129" s="970"/>
      <c r="L129" s="984"/>
      <c r="M129" s="970"/>
      <c r="N129" s="978"/>
      <c r="O129" s="1469"/>
      <c r="P129" s="1324"/>
      <c r="Q129" s="1451">
        <v>58416.5</v>
      </c>
      <c r="R129" s="1497"/>
      <c r="S129" s="1113">
        <f t="shared" ref="S129:S130" si="40">Q129+M129+K129</f>
        <v>58416.5</v>
      </c>
      <c r="T129" s="436">
        <f t="shared" ref="T129:T130" si="41">S129/H129</f>
        <v>50</v>
      </c>
    </row>
    <row r="130" spans="1:20" s="148" customFormat="1" ht="41.25" customHeight="1" x14ac:dyDescent="0.3">
      <c r="A130" s="697">
        <v>88</v>
      </c>
      <c r="B130" s="1321" t="s">
        <v>84</v>
      </c>
      <c r="C130" s="942" t="s">
        <v>380</v>
      </c>
      <c r="D130" s="938"/>
      <c r="E130" s="1281">
        <v>45254</v>
      </c>
      <c r="F130" s="930">
        <v>2501.54</v>
      </c>
      <c r="G130" s="931">
        <v>38</v>
      </c>
      <c r="H130" s="932">
        <v>2501.54</v>
      </c>
      <c r="I130" s="682">
        <f t="shared" si="35"/>
        <v>0</v>
      </c>
      <c r="J130" s="985"/>
      <c r="K130" s="970"/>
      <c r="L130" s="984"/>
      <c r="M130" s="970"/>
      <c r="N130" s="1127"/>
      <c r="O130" s="1326" t="s">
        <v>440</v>
      </c>
      <c r="P130" s="1005"/>
      <c r="Q130" s="725">
        <v>95058.52</v>
      </c>
      <c r="R130" s="1331" t="s">
        <v>478</v>
      </c>
      <c r="S130" s="670">
        <f t="shared" si="40"/>
        <v>95058.52</v>
      </c>
      <c r="T130" s="671">
        <f t="shared" si="41"/>
        <v>38</v>
      </c>
    </row>
    <row r="131" spans="1:20" s="148" customFormat="1" ht="41.25" customHeight="1" x14ac:dyDescent="0.3">
      <c r="A131" s="697">
        <v>89</v>
      </c>
      <c r="B131" s="937" t="s">
        <v>77</v>
      </c>
      <c r="C131" s="942" t="s">
        <v>441</v>
      </c>
      <c r="D131" s="938"/>
      <c r="E131" s="929">
        <v>45254</v>
      </c>
      <c r="F131" s="930">
        <v>1022.39</v>
      </c>
      <c r="G131" s="931">
        <v>42</v>
      </c>
      <c r="H131" s="932">
        <v>1022.39</v>
      </c>
      <c r="I131" s="682">
        <f t="shared" si="35"/>
        <v>0</v>
      </c>
      <c r="J131" s="980"/>
      <c r="K131" s="970"/>
      <c r="L131" s="971"/>
      <c r="M131" s="970"/>
      <c r="N131" s="978"/>
      <c r="O131" s="1004" t="s">
        <v>711</v>
      </c>
      <c r="P131" s="981"/>
      <c r="Q131" s="1452">
        <v>83835.98</v>
      </c>
      <c r="R131" s="1453" t="s">
        <v>712</v>
      </c>
      <c r="S131" s="670">
        <f t="shared" ref="S131:S165" si="42">Q131+M131+K131</f>
        <v>83835.98</v>
      </c>
      <c r="T131" s="671">
        <f t="shared" ref="T131:T165" si="43">S131/H131</f>
        <v>82</v>
      </c>
    </row>
    <row r="132" spans="1:20" s="148" customFormat="1" ht="42" customHeight="1" x14ac:dyDescent="0.3">
      <c r="A132" s="697">
        <v>90</v>
      </c>
      <c r="B132" s="937" t="s">
        <v>486</v>
      </c>
      <c r="C132" s="1236" t="s">
        <v>487</v>
      </c>
      <c r="D132" s="1237"/>
      <c r="E132" s="929">
        <v>45257</v>
      </c>
      <c r="F132" s="930">
        <v>1175.79</v>
      </c>
      <c r="G132" s="931">
        <v>46</v>
      </c>
      <c r="H132" s="932">
        <v>1175.79</v>
      </c>
      <c r="I132" s="682">
        <f t="shared" ref="I132:I138" si="44">H132-F132</f>
        <v>0</v>
      </c>
      <c r="J132" s="980"/>
      <c r="K132" s="970"/>
      <c r="L132" s="971"/>
      <c r="M132" s="970"/>
      <c r="N132" s="978"/>
      <c r="O132" s="973">
        <v>22051</v>
      </c>
      <c r="P132" s="981"/>
      <c r="Q132" s="725">
        <v>109348.47</v>
      </c>
      <c r="R132" s="975" t="s">
        <v>492</v>
      </c>
      <c r="S132" s="670">
        <f t="shared" si="42"/>
        <v>109348.47</v>
      </c>
      <c r="T132" s="671">
        <f t="shared" si="43"/>
        <v>93</v>
      </c>
    </row>
    <row r="133" spans="1:20" s="148" customFormat="1" ht="39.75" customHeight="1" x14ac:dyDescent="0.3">
      <c r="A133" s="697">
        <v>91</v>
      </c>
      <c r="B133" s="937" t="s">
        <v>421</v>
      </c>
      <c r="C133" s="942" t="s">
        <v>485</v>
      </c>
      <c r="D133" s="1237"/>
      <c r="E133" s="929">
        <v>45257</v>
      </c>
      <c r="F133" s="930">
        <f>995.87+52.39</f>
        <v>1048.26</v>
      </c>
      <c r="G133" s="931">
        <v>42</v>
      </c>
      <c r="H133" s="932">
        <v>1048.26</v>
      </c>
      <c r="I133" s="682">
        <f t="shared" si="44"/>
        <v>0</v>
      </c>
      <c r="J133" s="980"/>
      <c r="K133" s="970"/>
      <c r="L133" s="971"/>
      <c r="M133" s="970"/>
      <c r="N133" s="978"/>
      <c r="O133" s="995"/>
      <c r="P133" s="1001"/>
      <c r="Q133" s="725"/>
      <c r="R133" s="975"/>
      <c r="S133" s="670">
        <f t="shared" ref="S133:S139" si="45">Q133+M133+K133</f>
        <v>0</v>
      </c>
      <c r="T133" s="671">
        <f t="shared" ref="T133:T139" si="46">S133/H133</f>
        <v>0</v>
      </c>
    </row>
    <row r="134" spans="1:20" s="148" customFormat="1" ht="39" customHeight="1" x14ac:dyDescent="0.3">
      <c r="A134" s="697">
        <v>92</v>
      </c>
      <c r="B134" s="948"/>
      <c r="C134" s="1235"/>
      <c r="D134" s="938"/>
      <c r="E134" s="929"/>
      <c r="F134" s="930"/>
      <c r="G134" s="931"/>
      <c r="H134" s="932"/>
      <c r="I134" s="682">
        <f t="shared" si="44"/>
        <v>0</v>
      </c>
      <c r="J134" s="892"/>
      <c r="K134" s="970"/>
      <c r="L134" s="971"/>
      <c r="M134" s="970"/>
      <c r="N134" s="978"/>
      <c r="O134" s="995"/>
      <c r="P134" s="972"/>
      <c r="Q134" s="725"/>
      <c r="R134" s="975"/>
      <c r="S134" s="670">
        <f t="shared" si="45"/>
        <v>0</v>
      </c>
      <c r="T134" s="671" t="e">
        <f t="shared" si="46"/>
        <v>#DIV/0!</v>
      </c>
    </row>
    <row r="135" spans="1:20" s="148" customFormat="1" ht="31.5" customHeight="1" x14ac:dyDescent="0.3">
      <c r="A135" s="697">
        <v>93</v>
      </c>
      <c r="B135" s="948"/>
      <c r="C135" s="1238"/>
      <c r="D135" s="938"/>
      <c r="E135" s="955"/>
      <c r="F135" s="930"/>
      <c r="G135" s="931"/>
      <c r="H135" s="932"/>
      <c r="I135" s="682">
        <f t="shared" si="44"/>
        <v>0</v>
      </c>
      <c r="J135" s="892"/>
      <c r="K135" s="970"/>
      <c r="L135" s="971"/>
      <c r="M135" s="970"/>
      <c r="N135" s="978"/>
      <c r="O135" s="988"/>
      <c r="P135" s="972"/>
      <c r="Q135" s="725"/>
      <c r="R135" s="989"/>
      <c r="S135" s="670">
        <f t="shared" si="45"/>
        <v>0</v>
      </c>
      <c r="T135" s="671" t="e">
        <f t="shared" si="46"/>
        <v>#DIV/0!</v>
      </c>
    </row>
    <row r="136" spans="1:20" s="148" customFormat="1" ht="31.5" customHeight="1" x14ac:dyDescent="0.3">
      <c r="A136" s="697">
        <v>94</v>
      </c>
      <c r="B136" s="948"/>
      <c r="C136" s="1238"/>
      <c r="D136" s="938"/>
      <c r="E136" s="955"/>
      <c r="F136" s="930"/>
      <c r="G136" s="931"/>
      <c r="H136" s="932"/>
      <c r="I136" s="682">
        <f t="shared" si="44"/>
        <v>0</v>
      </c>
      <c r="J136" s="892"/>
      <c r="K136" s="970"/>
      <c r="L136" s="971"/>
      <c r="M136" s="970"/>
      <c r="N136" s="978"/>
      <c r="O136" s="988"/>
      <c r="P136" s="972"/>
      <c r="Q136" s="725"/>
      <c r="R136" s="989"/>
      <c r="S136" s="670">
        <f t="shared" si="45"/>
        <v>0</v>
      </c>
      <c r="T136" s="671" t="e">
        <f t="shared" si="46"/>
        <v>#DIV/0!</v>
      </c>
    </row>
    <row r="137" spans="1:20" s="148" customFormat="1" ht="43.5" customHeight="1" x14ac:dyDescent="0.3">
      <c r="A137" s="697">
        <v>95</v>
      </c>
      <c r="B137" s="937"/>
      <c r="C137" s="1238"/>
      <c r="D137" s="938"/>
      <c r="E137" s="1130"/>
      <c r="F137" s="930"/>
      <c r="G137" s="931"/>
      <c r="H137" s="932"/>
      <c r="I137" s="682">
        <f t="shared" si="44"/>
        <v>0</v>
      </c>
      <c r="J137" s="926"/>
      <c r="K137" s="1006"/>
      <c r="L137" s="1007"/>
      <c r="M137" s="1008"/>
      <c r="N137" s="1128"/>
      <c r="O137" s="988"/>
      <c r="P137" s="972"/>
      <c r="Q137" s="725"/>
      <c r="R137" s="989"/>
      <c r="S137" s="670">
        <f>Q137</f>
        <v>0</v>
      </c>
      <c r="T137" s="671" t="e">
        <f t="shared" si="46"/>
        <v>#DIV/0!</v>
      </c>
    </row>
    <row r="138" spans="1:20" s="148" customFormat="1" ht="39" customHeight="1" x14ac:dyDescent="0.3">
      <c r="A138" s="697">
        <v>96</v>
      </c>
      <c r="B138" s="937"/>
      <c r="C138" s="1239"/>
      <c r="D138" s="938"/>
      <c r="E138" s="1130"/>
      <c r="F138" s="930"/>
      <c r="G138" s="931"/>
      <c r="H138" s="932"/>
      <c r="I138" s="682">
        <f t="shared" si="44"/>
        <v>0</v>
      </c>
      <c r="J138" s="926"/>
      <c r="K138" s="1006"/>
      <c r="L138" s="1007"/>
      <c r="M138" s="1008"/>
      <c r="N138" s="1128"/>
      <c r="O138" s="988"/>
      <c r="P138" s="1009"/>
      <c r="Q138" s="725"/>
      <c r="R138" s="989"/>
      <c r="S138" s="670">
        <f t="shared" si="45"/>
        <v>0</v>
      </c>
      <c r="T138" s="671" t="e">
        <f t="shared" si="46"/>
        <v>#DIV/0!</v>
      </c>
    </row>
    <row r="139" spans="1:20" s="148" customFormat="1" ht="45.75" customHeight="1" x14ac:dyDescent="0.25">
      <c r="A139" s="697">
        <v>97</v>
      </c>
      <c r="B139" s="937"/>
      <c r="C139" s="1239"/>
      <c r="D139" s="938"/>
      <c r="E139" s="1130"/>
      <c r="F139" s="930"/>
      <c r="G139" s="931"/>
      <c r="H139" s="932"/>
      <c r="I139" s="415">
        <f t="shared" ref="I139:I151" si="47">H139-F139</f>
        <v>0</v>
      </c>
      <c r="J139" s="926"/>
      <c r="K139" s="1006"/>
      <c r="L139" s="1007"/>
      <c r="M139" s="1008"/>
      <c r="N139" s="1128"/>
      <c r="O139" s="988"/>
      <c r="P139" s="1009"/>
      <c r="Q139" s="785"/>
      <c r="R139" s="989"/>
      <c r="S139" s="670">
        <f t="shared" si="45"/>
        <v>0</v>
      </c>
      <c r="T139" s="671" t="e">
        <f t="shared" si="46"/>
        <v>#DIV/0!</v>
      </c>
    </row>
    <row r="140" spans="1:20" s="148" customFormat="1" ht="33.75" customHeight="1" x14ac:dyDescent="0.25">
      <c r="A140" s="697">
        <v>98</v>
      </c>
      <c r="B140" s="937"/>
      <c r="C140" s="1131"/>
      <c r="D140" s="938"/>
      <c r="E140" s="1130"/>
      <c r="F140" s="930"/>
      <c r="G140" s="931"/>
      <c r="H140" s="932"/>
      <c r="I140" s="415">
        <f t="shared" si="47"/>
        <v>0</v>
      </c>
      <c r="J140" s="980"/>
      <c r="K140" s="970"/>
      <c r="L140" s="971"/>
      <c r="M140" s="1010"/>
      <c r="N140" s="1129"/>
      <c r="O140" s="988"/>
      <c r="P140" s="1009"/>
      <c r="Q140" s="785"/>
      <c r="R140" s="989"/>
      <c r="S140" s="670">
        <f t="shared" ref="S140:S147" si="48">Q140+M140+K140</f>
        <v>0</v>
      </c>
      <c r="T140" s="671" t="e">
        <f t="shared" ref="T140:T147" si="49">S140/H140</f>
        <v>#DIV/0!</v>
      </c>
    </row>
    <row r="141" spans="1:20" s="148" customFormat="1" ht="33.75" customHeight="1" x14ac:dyDescent="0.25">
      <c r="A141" s="697">
        <v>99</v>
      </c>
      <c r="B141" s="937"/>
      <c r="C141" s="1131"/>
      <c r="D141" s="938"/>
      <c r="E141" s="1130"/>
      <c r="F141" s="930"/>
      <c r="G141" s="931"/>
      <c r="H141" s="932"/>
      <c r="I141" s="415">
        <f t="shared" si="47"/>
        <v>0</v>
      </c>
      <c r="J141" s="980"/>
      <c r="K141" s="970"/>
      <c r="L141" s="971"/>
      <c r="M141" s="1010"/>
      <c r="N141" s="1129"/>
      <c r="O141" s="988"/>
      <c r="P141" s="1009"/>
      <c r="Q141" s="785"/>
      <c r="R141" s="989"/>
      <c r="S141" s="670">
        <f t="shared" si="48"/>
        <v>0</v>
      </c>
      <c r="T141" s="671" t="e">
        <f t="shared" si="49"/>
        <v>#DIV/0!</v>
      </c>
    </row>
    <row r="142" spans="1:20" s="148" customFormat="1" ht="33.75" customHeight="1" x14ac:dyDescent="0.25">
      <c r="A142" s="697">
        <v>100</v>
      </c>
      <c r="B142" s="937"/>
      <c r="C142" s="1131"/>
      <c r="D142" s="938"/>
      <c r="E142" s="1130"/>
      <c r="F142" s="930"/>
      <c r="G142" s="931"/>
      <c r="H142" s="932"/>
      <c r="I142" s="415">
        <f t="shared" si="47"/>
        <v>0</v>
      </c>
      <c r="J142" s="980"/>
      <c r="K142" s="970"/>
      <c r="L142" s="971"/>
      <c r="M142" s="1010"/>
      <c r="N142" s="1129"/>
      <c r="O142" s="988"/>
      <c r="P142" s="1009"/>
      <c r="Q142" s="785"/>
      <c r="R142" s="989"/>
      <c r="S142" s="670">
        <f t="shared" si="48"/>
        <v>0</v>
      </c>
      <c r="T142" s="671" t="e">
        <f t="shared" si="49"/>
        <v>#DIV/0!</v>
      </c>
    </row>
    <row r="143" spans="1:20" s="148" customFormat="1" ht="33.75" customHeight="1" x14ac:dyDescent="0.25">
      <c r="A143" s="697"/>
      <c r="B143" s="937"/>
      <c r="C143" s="1131"/>
      <c r="D143" s="938"/>
      <c r="E143" s="1130"/>
      <c r="F143" s="930"/>
      <c r="G143" s="931"/>
      <c r="H143" s="932"/>
      <c r="I143" s="415">
        <f t="shared" si="47"/>
        <v>0</v>
      </c>
      <c r="J143" s="980"/>
      <c r="K143" s="970"/>
      <c r="L143" s="971"/>
      <c r="M143" s="1010"/>
      <c r="N143" s="1129"/>
      <c r="O143" s="988"/>
      <c r="P143" s="1009"/>
      <c r="Q143" s="785"/>
      <c r="R143" s="989"/>
      <c r="S143" s="670">
        <f t="shared" si="48"/>
        <v>0</v>
      </c>
      <c r="T143" s="671" t="e">
        <f t="shared" si="49"/>
        <v>#DIV/0!</v>
      </c>
    </row>
    <row r="144" spans="1:20" s="148" customFormat="1" ht="51.75" customHeight="1" x14ac:dyDescent="0.25">
      <c r="A144" s="697"/>
      <c r="B144" s="1234"/>
      <c r="C144" s="1131"/>
      <c r="D144" s="938"/>
      <c r="E144" s="1130"/>
      <c r="F144" s="930"/>
      <c r="G144" s="931"/>
      <c r="H144" s="932"/>
      <c r="I144" s="415">
        <f t="shared" si="47"/>
        <v>0</v>
      </c>
      <c r="J144" s="980"/>
      <c r="K144" s="970"/>
      <c r="L144" s="971"/>
      <c r="M144" s="1010"/>
      <c r="N144" s="1129"/>
      <c r="O144" s="988"/>
      <c r="P144" s="1009"/>
      <c r="Q144" s="785"/>
      <c r="R144" s="989"/>
      <c r="S144" s="670">
        <f t="shared" si="48"/>
        <v>0</v>
      </c>
      <c r="T144" s="671" t="e">
        <f t="shared" si="49"/>
        <v>#DIV/0!</v>
      </c>
    </row>
    <row r="145" spans="1:24" s="148" customFormat="1" ht="46.5" customHeight="1" x14ac:dyDescent="0.25">
      <c r="A145" s="697"/>
      <c r="B145" s="937"/>
      <c r="C145" s="1131"/>
      <c r="D145" s="938"/>
      <c r="E145" s="1130"/>
      <c r="F145" s="930"/>
      <c r="G145" s="931"/>
      <c r="H145" s="932"/>
      <c r="I145" s="415">
        <f t="shared" si="47"/>
        <v>0</v>
      </c>
      <c r="J145" s="980"/>
      <c r="K145" s="970"/>
      <c r="L145" s="971"/>
      <c r="M145" s="1010"/>
      <c r="N145" s="1129"/>
      <c r="O145" s="988"/>
      <c r="P145" s="1009"/>
      <c r="Q145" s="785"/>
      <c r="R145" s="989"/>
      <c r="S145" s="670">
        <f t="shared" si="48"/>
        <v>0</v>
      </c>
      <c r="T145" s="671" t="e">
        <f t="shared" si="49"/>
        <v>#DIV/0!</v>
      </c>
    </row>
    <row r="146" spans="1:24" s="148" customFormat="1" ht="33.75" customHeight="1" x14ac:dyDescent="0.25">
      <c r="A146" s="697"/>
      <c r="B146" s="937"/>
      <c r="C146" s="961"/>
      <c r="D146" s="938"/>
      <c r="E146" s="960"/>
      <c r="F146" s="930"/>
      <c r="G146" s="931"/>
      <c r="H146" s="932"/>
      <c r="I146" s="415">
        <f t="shared" si="47"/>
        <v>0</v>
      </c>
      <c r="J146" s="980"/>
      <c r="K146" s="970"/>
      <c r="L146" s="971"/>
      <c r="M146" s="1010"/>
      <c r="N146" s="1129"/>
      <c r="O146" s="988"/>
      <c r="P146" s="1009"/>
      <c r="Q146" s="785"/>
      <c r="R146" s="993"/>
      <c r="S146" s="670">
        <f t="shared" si="48"/>
        <v>0</v>
      </c>
      <c r="T146" s="671" t="e">
        <f t="shared" si="49"/>
        <v>#DIV/0!</v>
      </c>
    </row>
    <row r="147" spans="1:24" s="148" customFormat="1" ht="43.5" customHeight="1" x14ac:dyDescent="0.25">
      <c r="A147" s="697"/>
      <c r="B147" s="937"/>
      <c r="C147" s="943"/>
      <c r="D147" s="938"/>
      <c r="E147" s="959"/>
      <c r="F147" s="936"/>
      <c r="G147" s="917"/>
      <c r="H147" s="936"/>
      <c r="I147" s="415">
        <f t="shared" si="47"/>
        <v>0</v>
      </c>
      <c r="J147" s="917"/>
      <c r="K147" s="970"/>
      <c r="L147" s="976"/>
      <c r="M147" s="970"/>
      <c r="N147" s="978"/>
      <c r="O147" s="995"/>
      <c r="P147" s="990"/>
      <c r="Q147" s="785"/>
      <c r="R147" s="989"/>
      <c r="S147" s="670">
        <f t="shared" si="48"/>
        <v>0</v>
      </c>
      <c r="T147" s="671" t="e">
        <f t="shared" si="49"/>
        <v>#DIV/0!</v>
      </c>
    </row>
    <row r="148" spans="1:24" s="148" customFormat="1" ht="43.5" customHeight="1" x14ac:dyDescent="0.25">
      <c r="A148" s="697"/>
      <c r="B148" s="937"/>
      <c r="C148" s="943"/>
      <c r="D148" s="938"/>
      <c r="E148" s="959"/>
      <c r="F148" s="936"/>
      <c r="G148" s="917"/>
      <c r="H148" s="936"/>
      <c r="I148" s="415">
        <f t="shared" si="47"/>
        <v>0</v>
      </c>
      <c r="J148" s="917"/>
      <c r="K148" s="970"/>
      <c r="L148" s="976"/>
      <c r="M148" s="970"/>
      <c r="N148" s="978"/>
      <c r="O148" s="995"/>
      <c r="P148" s="990"/>
      <c r="Q148" s="785"/>
      <c r="R148" s="989"/>
      <c r="S148" s="670">
        <f t="shared" ref="S148:S151" si="50">Q148+M148+K148</f>
        <v>0</v>
      </c>
      <c r="T148" s="671" t="e">
        <f t="shared" ref="T148:T151" si="51">S148/H148</f>
        <v>#DIV/0!</v>
      </c>
    </row>
    <row r="149" spans="1:24" s="148" customFormat="1" ht="43.5" customHeight="1" x14ac:dyDescent="0.25">
      <c r="A149" s="697"/>
      <c r="B149" s="937"/>
      <c r="C149" s="943"/>
      <c r="D149" s="938"/>
      <c r="E149" s="959"/>
      <c r="F149" s="936"/>
      <c r="G149" s="917"/>
      <c r="H149" s="936"/>
      <c r="I149" s="415">
        <f t="shared" si="47"/>
        <v>0</v>
      </c>
      <c r="J149" s="917"/>
      <c r="K149" s="970"/>
      <c r="L149" s="976"/>
      <c r="M149" s="970"/>
      <c r="N149" s="978"/>
      <c r="O149" s="995"/>
      <c r="P149" s="990"/>
      <c r="Q149" s="785"/>
      <c r="R149" s="989"/>
      <c r="S149" s="670">
        <f t="shared" si="50"/>
        <v>0</v>
      </c>
      <c r="T149" s="671" t="e">
        <f t="shared" si="51"/>
        <v>#DIV/0!</v>
      </c>
    </row>
    <row r="150" spans="1:24" s="148" customFormat="1" ht="43.5" customHeight="1" x14ac:dyDescent="0.25">
      <c r="A150" s="697"/>
      <c r="B150" s="937"/>
      <c r="C150" s="943"/>
      <c r="D150" s="938"/>
      <c r="E150" s="959"/>
      <c r="F150" s="936"/>
      <c r="G150" s="917"/>
      <c r="H150" s="936"/>
      <c r="I150" s="415">
        <f t="shared" si="47"/>
        <v>0</v>
      </c>
      <c r="J150" s="917"/>
      <c r="K150" s="970"/>
      <c r="L150" s="976"/>
      <c r="M150" s="970"/>
      <c r="N150" s="978"/>
      <c r="O150" s="995"/>
      <c r="P150" s="990"/>
      <c r="Q150" s="785"/>
      <c r="R150" s="989"/>
      <c r="S150" s="670">
        <f t="shared" si="50"/>
        <v>0</v>
      </c>
      <c r="T150" s="671" t="e">
        <f t="shared" si="51"/>
        <v>#DIV/0!</v>
      </c>
    </row>
    <row r="151" spans="1:24" s="148" customFormat="1" ht="43.5" customHeight="1" x14ac:dyDescent="0.25">
      <c r="A151" s="697"/>
      <c r="B151" s="956"/>
      <c r="C151" s="943"/>
      <c r="D151" s="938"/>
      <c r="E151" s="962"/>
      <c r="F151" s="936"/>
      <c r="G151" s="917"/>
      <c r="H151" s="936"/>
      <c r="I151" s="415">
        <f t="shared" si="47"/>
        <v>0</v>
      </c>
      <c r="J151" s="917"/>
      <c r="K151" s="970"/>
      <c r="L151" s="976"/>
      <c r="M151" s="970"/>
      <c r="N151" s="972"/>
      <c r="O151" s="987"/>
      <c r="P151" s="990"/>
      <c r="Q151" s="785"/>
      <c r="R151" s="989"/>
      <c r="S151" s="670">
        <f t="shared" si="50"/>
        <v>0</v>
      </c>
      <c r="T151" s="671" t="e">
        <f t="shared" si="51"/>
        <v>#DIV/0!</v>
      </c>
    </row>
    <row r="152" spans="1:24" s="148" customFormat="1" ht="45" customHeight="1" x14ac:dyDescent="0.25">
      <c r="A152" s="697"/>
      <c r="B152" s="948"/>
      <c r="C152" s="933"/>
      <c r="D152" s="938"/>
      <c r="E152" s="955"/>
      <c r="F152" s="954"/>
      <c r="G152" s="939"/>
      <c r="H152" s="944"/>
      <c r="I152" s="415">
        <f t="shared" ref="I152:I165" si="52">H152-F152</f>
        <v>0</v>
      </c>
      <c r="J152" s="1011"/>
      <c r="K152" s="1012"/>
      <c r="L152" s="1013"/>
      <c r="M152" s="970"/>
      <c r="N152" s="972"/>
      <c r="O152" s="988"/>
      <c r="P152" s="981"/>
      <c r="Q152" s="785"/>
      <c r="R152" s="989"/>
      <c r="S152" s="670">
        <f>Q152+M152+K152</f>
        <v>0</v>
      </c>
      <c r="T152" s="671" t="e">
        <f>S152/H152</f>
        <v>#DIV/0!</v>
      </c>
    </row>
    <row r="153" spans="1:24" s="148" customFormat="1" ht="31.5" customHeight="1" x14ac:dyDescent="0.3">
      <c r="A153" s="697"/>
      <c r="B153" s="948"/>
      <c r="C153" s="933"/>
      <c r="D153" s="926"/>
      <c r="E153" s="955"/>
      <c r="F153" s="949"/>
      <c r="G153" s="945"/>
      <c r="H153" s="946"/>
      <c r="I153" s="669">
        <f t="shared" si="52"/>
        <v>0</v>
      </c>
      <c r="J153" s="1011"/>
      <c r="K153" s="1012"/>
      <c r="L153" s="1013"/>
      <c r="M153" s="970"/>
      <c r="N153" s="972"/>
      <c r="O153" s="988"/>
      <c r="P153" s="972"/>
      <c r="Q153" s="725"/>
      <c r="R153" s="989"/>
      <c r="S153" s="670">
        <f t="shared" si="42"/>
        <v>0</v>
      </c>
      <c r="T153" s="671" t="e">
        <f t="shared" si="43"/>
        <v>#DIV/0!</v>
      </c>
      <c r="X153" s="637"/>
    </row>
    <row r="154" spans="1:24" s="148" customFormat="1" ht="43.5" customHeight="1" x14ac:dyDescent="0.3">
      <c r="A154" s="697"/>
      <c r="B154" s="948"/>
      <c r="C154" s="963"/>
      <c r="D154" s="926"/>
      <c r="E154" s="955"/>
      <c r="F154" s="949"/>
      <c r="G154" s="945"/>
      <c r="H154" s="946"/>
      <c r="I154" s="669">
        <f t="shared" si="52"/>
        <v>0</v>
      </c>
      <c r="J154" s="1011"/>
      <c r="K154" s="1012"/>
      <c r="L154" s="1013"/>
      <c r="M154" s="970"/>
      <c r="N154" s="994"/>
      <c r="O154" s="988"/>
      <c r="P154" s="972"/>
      <c r="Q154" s="725"/>
      <c r="R154" s="989"/>
      <c r="S154" s="670">
        <f t="shared" si="42"/>
        <v>0</v>
      </c>
      <c r="T154" s="671" t="e">
        <f t="shared" si="43"/>
        <v>#DIV/0!</v>
      </c>
      <c r="X154" s="637"/>
    </row>
    <row r="155" spans="1:24" s="148" customFormat="1" ht="38.25" customHeight="1" x14ac:dyDescent="0.3">
      <c r="A155" s="697"/>
      <c r="B155" s="948"/>
      <c r="C155" s="963"/>
      <c r="D155" s="926"/>
      <c r="E155" s="955"/>
      <c r="F155" s="949"/>
      <c r="G155" s="945"/>
      <c r="H155" s="947"/>
      <c r="I155" s="669">
        <f t="shared" si="52"/>
        <v>0</v>
      </c>
      <c r="J155" s="1011"/>
      <c r="K155" s="1012"/>
      <c r="L155" s="1013"/>
      <c r="M155" s="970"/>
      <c r="N155" s="972"/>
      <c r="O155" s="988"/>
      <c r="P155" s="972"/>
      <c r="Q155" s="725"/>
      <c r="R155" s="989"/>
      <c r="S155" s="670">
        <f t="shared" si="42"/>
        <v>0</v>
      </c>
      <c r="T155" s="436" t="e">
        <f t="shared" si="43"/>
        <v>#DIV/0!</v>
      </c>
      <c r="U155" s="838"/>
      <c r="X155" s="637"/>
    </row>
    <row r="156" spans="1:24" s="148" customFormat="1" ht="38.25" customHeight="1" x14ac:dyDescent="0.3">
      <c r="A156" s="697"/>
      <c r="B156" s="948"/>
      <c r="C156" s="948"/>
      <c r="D156" s="926"/>
      <c r="E156" s="958"/>
      <c r="F156" s="949"/>
      <c r="G156" s="945"/>
      <c r="H156" s="947"/>
      <c r="I156" s="669">
        <f t="shared" si="52"/>
        <v>0</v>
      </c>
      <c r="J156" s="1014"/>
      <c r="K156" s="991"/>
      <c r="L156" s="992"/>
      <c r="M156" s="970"/>
      <c r="N156" s="972"/>
      <c r="O156" s="988"/>
      <c r="P156" s="972"/>
      <c r="Q156" s="725"/>
      <c r="R156" s="975"/>
      <c r="S156" s="670">
        <f t="shared" ref="S156:S157" si="53">Q156+M156+K156</f>
        <v>0</v>
      </c>
      <c r="T156" s="436" t="e">
        <f t="shared" ref="T156:T157" si="54">S156/H156</f>
        <v>#DIV/0!</v>
      </c>
      <c r="U156" s="838"/>
      <c r="X156" s="637"/>
    </row>
    <row r="157" spans="1:24" s="148" customFormat="1" ht="31.5" customHeight="1" x14ac:dyDescent="0.3">
      <c r="A157" s="697"/>
      <c r="B157" s="948"/>
      <c r="C157" s="948"/>
      <c r="D157" s="950"/>
      <c r="E157" s="958"/>
      <c r="F157" s="951"/>
      <c r="G157" s="952"/>
      <c r="H157" s="951"/>
      <c r="I157" s="669">
        <f t="shared" si="52"/>
        <v>0</v>
      </c>
      <c r="J157" s="917"/>
      <c r="K157" s="991"/>
      <c r="L157" s="992"/>
      <c r="M157" s="970"/>
      <c r="N157" s="972"/>
      <c r="O157" s="1003"/>
      <c r="P157" s="972"/>
      <c r="Q157" s="725"/>
      <c r="R157" s="975"/>
      <c r="S157" s="670">
        <f t="shared" si="53"/>
        <v>0</v>
      </c>
      <c r="T157" s="436" t="e">
        <f t="shared" si="54"/>
        <v>#DIV/0!</v>
      </c>
      <c r="U157" s="838"/>
      <c r="X157" s="637"/>
    </row>
    <row r="158" spans="1:24" s="148" customFormat="1" ht="37.5" customHeight="1" x14ac:dyDescent="0.3">
      <c r="A158" s="697"/>
      <c r="B158" s="937"/>
      <c r="C158" s="964"/>
      <c r="D158" s="950"/>
      <c r="E158" s="929"/>
      <c r="F158" s="951"/>
      <c r="G158" s="952"/>
      <c r="H158" s="951"/>
      <c r="I158" s="669">
        <f t="shared" si="52"/>
        <v>0</v>
      </c>
      <c r="J158" s="917"/>
      <c r="K158" s="970"/>
      <c r="L158" s="976"/>
      <c r="M158" s="970"/>
      <c r="N158" s="972"/>
      <c r="O158" s="995"/>
      <c r="P158" s="972"/>
      <c r="Q158" s="725"/>
      <c r="R158" s="989"/>
      <c r="S158" s="670">
        <f t="shared" ref="S158:S164" si="55">Q158+M158+K158</f>
        <v>0</v>
      </c>
      <c r="T158" s="671" t="e">
        <f t="shared" ref="T158:T164" si="56">S158/H158</f>
        <v>#DIV/0!</v>
      </c>
      <c r="X158" s="637"/>
    </row>
    <row r="159" spans="1:24" s="148" customFormat="1" ht="31.5" customHeight="1" x14ac:dyDescent="0.3">
      <c r="A159" s="697"/>
      <c r="B159" s="937"/>
      <c r="C159" s="964"/>
      <c r="D159" s="950"/>
      <c r="E159" s="929"/>
      <c r="F159" s="951"/>
      <c r="G159" s="952"/>
      <c r="H159" s="951"/>
      <c r="I159" s="669">
        <f t="shared" si="52"/>
        <v>0</v>
      </c>
      <c r="J159" s="917"/>
      <c r="K159" s="970"/>
      <c r="L159" s="976"/>
      <c r="M159" s="970"/>
      <c r="N159" s="972"/>
      <c r="O159" s="995"/>
      <c r="P159" s="972"/>
      <c r="Q159" s="725"/>
      <c r="R159" s="989"/>
      <c r="S159" s="670">
        <f t="shared" si="55"/>
        <v>0</v>
      </c>
      <c r="T159" s="671" t="e">
        <f t="shared" si="56"/>
        <v>#DIV/0!</v>
      </c>
      <c r="X159" s="637"/>
    </row>
    <row r="160" spans="1:24" s="148" customFormat="1" ht="44.25" customHeight="1" x14ac:dyDescent="0.3">
      <c r="A160" s="697"/>
      <c r="B160" s="937"/>
      <c r="C160" s="964"/>
      <c r="D160" s="950"/>
      <c r="E160" s="929"/>
      <c r="F160" s="951"/>
      <c r="G160" s="952"/>
      <c r="H160" s="951"/>
      <c r="I160" s="669">
        <f t="shared" si="52"/>
        <v>0</v>
      </c>
      <c r="J160" s="917"/>
      <c r="K160" s="970"/>
      <c r="L160" s="976"/>
      <c r="M160" s="970"/>
      <c r="N160" s="972"/>
      <c r="O160" s="995"/>
      <c r="P160" s="972"/>
      <c r="Q160" s="725"/>
      <c r="R160" s="989"/>
      <c r="S160" s="670">
        <f t="shared" si="55"/>
        <v>0</v>
      </c>
      <c r="T160" s="671" t="e">
        <f t="shared" si="56"/>
        <v>#DIV/0!</v>
      </c>
      <c r="X160" s="637"/>
    </row>
    <row r="161" spans="1:24" s="148" customFormat="1" ht="42.75" customHeight="1" x14ac:dyDescent="0.3">
      <c r="A161" s="697"/>
      <c r="B161" s="937"/>
      <c r="C161" s="965"/>
      <c r="D161" s="950"/>
      <c r="E161" s="929"/>
      <c r="F161" s="951"/>
      <c r="G161" s="952"/>
      <c r="H161" s="951"/>
      <c r="I161" s="669">
        <f t="shared" si="52"/>
        <v>0</v>
      </c>
      <c r="J161" s="917"/>
      <c r="K161" s="983"/>
      <c r="L161" s="992"/>
      <c r="M161" s="970"/>
      <c r="N161" s="972"/>
      <c r="O161" s="995"/>
      <c r="P161" s="972"/>
      <c r="Q161" s="725"/>
      <c r="R161" s="989"/>
      <c r="S161" s="670">
        <f t="shared" si="55"/>
        <v>0</v>
      </c>
      <c r="T161" s="671" t="e">
        <f>S161/H161</f>
        <v>#DIV/0!</v>
      </c>
      <c r="X161" s="637"/>
    </row>
    <row r="162" spans="1:24" s="148" customFormat="1" ht="42.75" customHeight="1" x14ac:dyDescent="0.3">
      <c r="A162" s="697"/>
      <c r="B162" s="937"/>
      <c r="C162" s="964"/>
      <c r="D162" s="950"/>
      <c r="E162" s="929"/>
      <c r="F162" s="951"/>
      <c r="G162" s="952"/>
      <c r="H162" s="951"/>
      <c r="I162" s="669">
        <f t="shared" si="52"/>
        <v>0</v>
      </c>
      <c r="J162" s="917"/>
      <c r="K162" s="970"/>
      <c r="L162" s="992"/>
      <c r="M162" s="970"/>
      <c r="N162" s="972"/>
      <c r="O162" s="995"/>
      <c r="P162" s="972"/>
      <c r="Q162" s="725"/>
      <c r="R162" s="989"/>
      <c r="S162" s="670">
        <f t="shared" ref="S162:S163" si="57">Q162+M162+K162</f>
        <v>0</v>
      </c>
      <c r="T162" s="671" t="e">
        <f t="shared" ref="T162:T163" si="58">S162/H162</f>
        <v>#DIV/0!</v>
      </c>
      <c r="X162" s="637"/>
    </row>
    <row r="163" spans="1:24" s="148" customFormat="1" ht="42.75" customHeight="1" x14ac:dyDescent="0.3">
      <c r="A163" s="697"/>
      <c r="B163" s="937"/>
      <c r="C163" s="964"/>
      <c r="D163" s="950"/>
      <c r="E163" s="929"/>
      <c r="F163" s="951"/>
      <c r="G163" s="952"/>
      <c r="H163" s="951"/>
      <c r="I163" s="669">
        <f t="shared" si="52"/>
        <v>0</v>
      </c>
      <c r="J163" s="917"/>
      <c r="K163" s="970"/>
      <c r="L163" s="992"/>
      <c r="M163" s="970"/>
      <c r="N163" s="972"/>
      <c r="O163" s="995"/>
      <c r="P163" s="972"/>
      <c r="Q163" s="725"/>
      <c r="R163" s="989"/>
      <c r="S163" s="670">
        <f t="shared" si="57"/>
        <v>0</v>
      </c>
      <c r="T163" s="671" t="e">
        <f t="shared" si="58"/>
        <v>#DIV/0!</v>
      </c>
      <c r="X163" s="637"/>
    </row>
    <row r="164" spans="1:24" s="148" customFormat="1" ht="41.25" customHeight="1" x14ac:dyDescent="0.3">
      <c r="A164" s="697"/>
      <c r="B164" s="937"/>
      <c r="C164" s="945"/>
      <c r="D164" s="966"/>
      <c r="E164" s="929"/>
      <c r="F164" s="951"/>
      <c r="G164" s="952"/>
      <c r="H164" s="951"/>
      <c r="I164" s="669">
        <f t="shared" si="52"/>
        <v>0</v>
      </c>
      <c r="J164" s="939"/>
      <c r="K164" s="970"/>
      <c r="L164" s="976"/>
      <c r="M164" s="970"/>
      <c r="N164" s="972"/>
      <c r="O164" s="1004"/>
      <c r="P164" s="725"/>
      <c r="Q164" s="725"/>
      <c r="R164" s="989"/>
      <c r="S164" s="670">
        <f t="shared" si="55"/>
        <v>0</v>
      </c>
      <c r="T164" s="671" t="e">
        <f t="shared" si="56"/>
        <v>#DIV/0!</v>
      </c>
      <c r="X164" s="637">
        <v>3611.88</v>
      </c>
    </row>
    <row r="165" spans="1:24" s="148" customFormat="1" ht="37.5" customHeight="1" x14ac:dyDescent="0.3">
      <c r="A165" s="697"/>
      <c r="B165" s="937"/>
      <c r="C165" s="967"/>
      <c r="D165" s="966"/>
      <c r="E165" s="929"/>
      <c r="F165" s="951"/>
      <c r="G165" s="952"/>
      <c r="H165" s="951"/>
      <c r="I165" s="669">
        <f t="shared" si="52"/>
        <v>0</v>
      </c>
      <c r="J165" s="917"/>
      <c r="K165" s="970"/>
      <c r="L165" s="976"/>
      <c r="M165" s="970"/>
      <c r="N165" s="938"/>
      <c r="O165" s="1004"/>
      <c r="P165" s="1001"/>
      <c r="Q165" s="725"/>
      <c r="R165" s="989"/>
      <c r="S165" s="670">
        <f t="shared" si="42"/>
        <v>0</v>
      </c>
      <c r="T165" s="671" t="e">
        <f t="shared" si="43"/>
        <v>#DIV/0!</v>
      </c>
      <c r="X165" s="637">
        <v>79503.45</v>
      </c>
    </row>
    <row r="166" spans="1:24" s="148" customFormat="1" x14ac:dyDescent="0.25">
      <c r="A166" s="97"/>
      <c r="B166" s="367"/>
      <c r="C166" s="72"/>
      <c r="D166" s="152"/>
      <c r="E166" s="145"/>
      <c r="F166" s="650"/>
      <c r="G166" s="97"/>
      <c r="H166" s="654"/>
      <c r="I166" s="102">
        <f t="shared" ref="I166:I188" si="59">H166-F166</f>
        <v>0</v>
      </c>
      <c r="J166" s="170"/>
      <c r="K166" s="211"/>
      <c r="L166" s="513"/>
      <c r="M166" s="210"/>
      <c r="N166" s="586"/>
      <c r="O166" s="709"/>
      <c r="P166" s="621"/>
      <c r="Q166" s="460"/>
      <c r="R166" s="519"/>
      <c r="S166" s="670">
        <f t="shared" ref="S166:S173" si="60">Q166+M166+K166</f>
        <v>0</v>
      </c>
      <c r="T166" s="671" t="e">
        <f t="shared" ref="T166:T173" si="61">S166/H166</f>
        <v>#DIV/0!</v>
      </c>
    </row>
    <row r="167" spans="1:24" s="148" customFormat="1" x14ac:dyDescent="0.25">
      <c r="A167" s="97"/>
      <c r="B167" s="74"/>
      <c r="C167" s="72"/>
      <c r="D167" s="152"/>
      <c r="E167" s="145"/>
      <c r="F167" s="650"/>
      <c r="G167" s="97"/>
      <c r="H167" s="654"/>
      <c r="I167" s="102">
        <f t="shared" si="59"/>
        <v>0</v>
      </c>
      <c r="J167" s="170"/>
      <c r="K167" s="211"/>
      <c r="L167" s="513"/>
      <c r="M167" s="210"/>
      <c r="N167" s="586"/>
      <c r="O167" s="709"/>
      <c r="P167" s="621"/>
      <c r="Q167" s="460"/>
      <c r="R167" s="519"/>
      <c r="S167" s="670">
        <f t="shared" si="60"/>
        <v>0</v>
      </c>
      <c r="T167" s="671" t="e">
        <f t="shared" si="61"/>
        <v>#DIV/0!</v>
      </c>
    </row>
    <row r="168" spans="1:24" s="148" customFormat="1" x14ac:dyDescent="0.25">
      <c r="A168" s="97"/>
      <c r="B168" s="74"/>
      <c r="C168" s="72"/>
      <c r="D168" s="152"/>
      <c r="E168" s="145"/>
      <c r="F168" s="650"/>
      <c r="G168" s="97"/>
      <c r="H168" s="654"/>
      <c r="I168" s="102">
        <f t="shared" si="59"/>
        <v>0</v>
      </c>
      <c r="J168" s="170"/>
      <c r="K168" s="211"/>
      <c r="L168" s="513"/>
      <c r="M168" s="210"/>
      <c r="N168" s="586"/>
      <c r="O168" s="709"/>
      <c r="P168" s="621"/>
      <c r="Q168" s="460"/>
      <c r="R168" s="519"/>
      <c r="S168" s="670">
        <f t="shared" si="60"/>
        <v>0</v>
      </c>
      <c r="T168" s="671" t="e">
        <f t="shared" si="61"/>
        <v>#DIV/0!</v>
      </c>
    </row>
    <row r="169" spans="1:24" s="148" customFormat="1" x14ac:dyDescent="0.25">
      <c r="A169" s="97"/>
      <c r="B169" s="74"/>
      <c r="C169" s="72"/>
      <c r="D169" s="152"/>
      <c r="E169" s="145"/>
      <c r="F169" s="650"/>
      <c r="G169" s="97"/>
      <c r="H169" s="654"/>
      <c r="I169" s="102">
        <f t="shared" si="59"/>
        <v>0</v>
      </c>
      <c r="J169" s="170"/>
      <c r="K169" s="211"/>
      <c r="L169" s="513"/>
      <c r="M169" s="210"/>
      <c r="N169" s="586"/>
      <c r="O169" s="709"/>
      <c r="P169" s="621"/>
      <c r="Q169" s="460"/>
      <c r="R169" s="519"/>
      <c r="S169" s="670">
        <f t="shared" si="60"/>
        <v>0</v>
      </c>
      <c r="T169" s="671" t="e">
        <f t="shared" si="61"/>
        <v>#DIV/0!</v>
      </c>
    </row>
    <row r="170" spans="1:24" s="148" customFormat="1" x14ac:dyDescent="0.25">
      <c r="A170" s="97"/>
      <c r="B170" s="74"/>
      <c r="C170" s="72"/>
      <c r="D170" s="152"/>
      <c r="E170" s="145"/>
      <c r="F170" s="650"/>
      <c r="G170" s="97"/>
      <c r="H170" s="654"/>
      <c r="I170" s="102">
        <f t="shared" si="59"/>
        <v>0</v>
      </c>
      <c r="J170" s="170"/>
      <c r="K170" s="211"/>
      <c r="L170" s="513"/>
      <c r="M170" s="210"/>
      <c r="N170" s="586"/>
      <c r="O170" s="709"/>
      <c r="P170" s="621"/>
      <c r="Q170" s="460"/>
      <c r="R170" s="519"/>
      <c r="S170" s="670">
        <f t="shared" si="60"/>
        <v>0</v>
      </c>
      <c r="T170" s="671" t="e">
        <f t="shared" si="61"/>
        <v>#DIV/0!</v>
      </c>
    </row>
    <row r="171" spans="1:24" s="148" customFormat="1" x14ac:dyDescent="0.25">
      <c r="A171" s="97"/>
      <c r="B171" s="74"/>
      <c r="C171" s="72"/>
      <c r="D171" s="152"/>
      <c r="E171" s="145"/>
      <c r="F171" s="650"/>
      <c r="G171" s="97"/>
      <c r="H171" s="654"/>
      <c r="I171" s="102">
        <f t="shared" si="59"/>
        <v>0</v>
      </c>
      <c r="J171" s="170"/>
      <c r="K171" s="211"/>
      <c r="L171" s="513"/>
      <c r="M171" s="210"/>
      <c r="N171" s="586"/>
      <c r="O171" s="709"/>
      <c r="P171" s="621"/>
      <c r="Q171" s="460"/>
      <c r="R171" s="519"/>
      <c r="S171" s="670">
        <f t="shared" si="60"/>
        <v>0</v>
      </c>
      <c r="T171" s="671" t="e">
        <f t="shared" si="61"/>
        <v>#DIV/0!</v>
      </c>
    </row>
    <row r="172" spans="1:24" s="148" customFormat="1" x14ac:dyDescent="0.25">
      <c r="A172" s="97"/>
      <c r="B172" s="74"/>
      <c r="C172" s="72"/>
      <c r="D172" s="152"/>
      <c r="E172" s="145"/>
      <c r="F172" s="650"/>
      <c r="G172" s="97"/>
      <c r="H172" s="654"/>
      <c r="I172" s="102">
        <f t="shared" si="59"/>
        <v>0</v>
      </c>
      <c r="J172" s="170"/>
      <c r="K172" s="211"/>
      <c r="L172" s="513"/>
      <c r="M172" s="210"/>
      <c r="N172" s="586"/>
      <c r="O172" s="709"/>
      <c r="P172" s="621"/>
      <c r="Q172" s="460"/>
      <c r="R172" s="519"/>
      <c r="S172" s="670">
        <f t="shared" si="60"/>
        <v>0</v>
      </c>
      <c r="T172" s="671" t="e">
        <f t="shared" si="61"/>
        <v>#DIV/0!</v>
      </c>
    </row>
    <row r="173" spans="1:24" s="148" customFormat="1" x14ac:dyDescent="0.25">
      <c r="A173" s="97"/>
      <c r="B173" s="74"/>
      <c r="C173" s="72"/>
      <c r="D173" s="152"/>
      <c r="E173" s="145"/>
      <c r="F173" s="650"/>
      <c r="G173" s="97"/>
      <c r="H173" s="654"/>
      <c r="I173" s="102">
        <f t="shared" si="59"/>
        <v>0</v>
      </c>
      <c r="J173" s="170"/>
      <c r="K173" s="211"/>
      <c r="L173" s="513"/>
      <c r="M173" s="210"/>
      <c r="N173" s="587"/>
      <c r="O173" s="709"/>
      <c r="P173" s="621"/>
      <c r="Q173" s="461"/>
      <c r="R173" s="520"/>
      <c r="S173" s="670">
        <f t="shared" si="60"/>
        <v>0</v>
      </c>
      <c r="T173" s="671" t="e">
        <f t="shared" si="61"/>
        <v>#DIV/0!</v>
      </c>
    </row>
    <row r="174" spans="1:24" s="148" customFormat="1" x14ac:dyDescent="0.25">
      <c r="A174" s="97"/>
      <c r="B174" s="74"/>
      <c r="C174" s="72"/>
      <c r="D174" s="152"/>
      <c r="E174" s="145"/>
      <c r="F174" s="650"/>
      <c r="G174" s="97"/>
      <c r="H174" s="654"/>
      <c r="I174" s="102">
        <f t="shared" si="59"/>
        <v>0</v>
      </c>
      <c r="J174" s="170"/>
      <c r="K174" s="211"/>
      <c r="L174" s="513"/>
      <c r="M174" s="210"/>
      <c r="N174" s="587"/>
      <c r="O174" s="709"/>
      <c r="P174" s="621"/>
      <c r="Q174" s="461"/>
      <c r="R174" s="520"/>
      <c r="S174" s="670"/>
      <c r="T174" s="670"/>
    </row>
    <row r="175" spans="1:24" s="148" customFormat="1" x14ac:dyDescent="0.25">
      <c r="A175" s="97"/>
      <c r="B175" s="74"/>
      <c r="C175" s="72"/>
      <c r="D175" s="152"/>
      <c r="E175" s="145"/>
      <c r="F175" s="650"/>
      <c r="G175" s="97"/>
      <c r="H175" s="654"/>
      <c r="I175" s="102">
        <f t="shared" si="59"/>
        <v>0</v>
      </c>
      <c r="J175" s="170"/>
      <c r="K175" s="211"/>
      <c r="L175" s="513"/>
      <c r="M175" s="210"/>
      <c r="N175" s="587"/>
      <c r="O175" s="709"/>
      <c r="P175" s="621"/>
      <c r="Q175" s="461"/>
      <c r="R175" s="520"/>
      <c r="S175" s="670"/>
      <c r="T175" s="670"/>
    </row>
    <row r="176" spans="1:24" s="148" customFormat="1" ht="16.5" thickBot="1" x14ac:dyDescent="0.3">
      <c r="A176" s="97"/>
      <c r="B176" s="74"/>
      <c r="C176" s="142"/>
      <c r="D176" s="142"/>
      <c r="E176" s="130"/>
      <c r="F176" s="642"/>
      <c r="G176" s="97"/>
      <c r="H176" s="654"/>
      <c r="I176" s="102">
        <f t="shared" si="59"/>
        <v>0</v>
      </c>
      <c r="J176" s="170"/>
      <c r="K176" s="105"/>
      <c r="L176" s="513"/>
      <c r="M176" s="70"/>
      <c r="N176" s="587"/>
      <c r="O176" s="709"/>
      <c r="P176" s="365"/>
      <c r="Q176" s="462"/>
      <c r="R176" s="521"/>
      <c r="S176" s="670">
        <f t="shared" ref="S176:S181" si="62">Q176+M176+K176</f>
        <v>0</v>
      </c>
      <c r="T176" s="670" t="e">
        <f t="shared" ref="T176:T184" si="63">S176/H176+0.1</f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642"/>
      <c r="G177" s="97"/>
      <c r="H177" s="654"/>
      <c r="I177" s="102">
        <f t="shared" si="59"/>
        <v>0</v>
      </c>
      <c r="J177" s="170"/>
      <c r="K177" s="105"/>
      <c r="L177" s="513"/>
      <c r="M177" s="70"/>
      <c r="N177" s="587"/>
      <c r="O177" s="709"/>
      <c r="P177" s="365"/>
      <c r="Q177" s="463"/>
      <c r="R177" s="522"/>
      <c r="S177" s="670">
        <f t="shared" si="62"/>
        <v>0</v>
      </c>
      <c r="T177" s="670" t="e">
        <f t="shared" si="63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642"/>
      <c r="G178" s="97"/>
      <c r="H178" s="654"/>
      <c r="I178" s="102">
        <f t="shared" si="59"/>
        <v>0</v>
      </c>
      <c r="J178" s="170"/>
      <c r="K178" s="105"/>
      <c r="L178" s="513"/>
      <c r="M178" s="70"/>
      <c r="N178" s="587"/>
      <c r="O178" s="709"/>
      <c r="P178" s="365"/>
      <c r="Q178" s="463"/>
      <c r="R178" s="522"/>
      <c r="S178" s="670">
        <f t="shared" si="62"/>
        <v>0</v>
      </c>
      <c r="T178" s="670" t="e">
        <f t="shared" si="63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642"/>
      <c r="G179" s="97"/>
      <c r="H179" s="654"/>
      <c r="I179" s="102">
        <f t="shared" si="59"/>
        <v>0</v>
      </c>
      <c r="J179" s="170"/>
      <c r="K179" s="105"/>
      <c r="L179" s="513"/>
      <c r="M179" s="70"/>
      <c r="N179" s="587"/>
      <c r="O179" s="709"/>
      <c r="P179" s="365"/>
      <c r="Q179" s="463"/>
      <c r="R179" s="523"/>
      <c r="S179" s="670">
        <f t="shared" si="62"/>
        <v>0</v>
      </c>
      <c r="T179" s="670" t="e">
        <f t="shared" si="63"/>
        <v>#DIV/0!</v>
      </c>
    </row>
    <row r="180" spans="1:20" s="148" customFormat="1" ht="16.5" hidden="1" thickBot="1" x14ac:dyDescent="0.3">
      <c r="A180" s="97"/>
      <c r="B180" s="74"/>
      <c r="C180" s="74"/>
      <c r="D180" s="142"/>
      <c r="E180" s="130"/>
      <c r="F180" s="642"/>
      <c r="G180" s="97"/>
      <c r="H180" s="654"/>
      <c r="I180" s="102">
        <f t="shared" si="59"/>
        <v>0</v>
      </c>
      <c r="J180" s="170"/>
      <c r="K180" s="105"/>
      <c r="L180" s="513"/>
      <c r="M180" s="70"/>
      <c r="N180" s="587"/>
      <c r="O180" s="709"/>
      <c r="P180" s="365"/>
      <c r="Q180" s="463"/>
      <c r="R180" s="523"/>
      <c r="S180" s="670">
        <f t="shared" si="62"/>
        <v>0</v>
      </c>
      <c r="T180" s="670" t="e">
        <f t="shared" si="63"/>
        <v>#DIV/0!</v>
      </c>
    </row>
    <row r="181" spans="1:20" s="148" customFormat="1" ht="16.5" hidden="1" thickBot="1" x14ac:dyDescent="0.3">
      <c r="A181" s="97"/>
      <c r="B181" s="74"/>
      <c r="C181" s="142"/>
      <c r="E181" s="130"/>
      <c r="F181" s="642"/>
      <c r="G181" s="97"/>
      <c r="H181" s="654"/>
      <c r="I181" s="102">
        <f t="shared" si="59"/>
        <v>0</v>
      </c>
      <c r="J181" s="170"/>
      <c r="K181" s="105"/>
      <c r="L181" s="513"/>
      <c r="M181" s="70"/>
      <c r="N181" s="587"/>
      <c r="O181" s="709"/>
      <c r="P181" s="365"/>
      <c r="Q181" s="355"/>
      <c r="R181" s="524"/>
      <c r="S181" s="670">
        <f t="shared" si="62"/>
        <v>0</v>
      </c>
      <c r="T181" s="670" t="e">
        <f t="shared" si="63"/>
        <v>#DIV/0!</v>
      </c>
    </row>
    <row r="182" spans="1:20" s="148" customFormat="1" ht="16.5" hidden="1" thickBot="1" x14ac:dyDescent="0.3">
      <c r="A182" s="97"/>
      <c r="B182" s="74"/>
      <c r="C182" s="142"/>
      <c r="D182" s="98"/>
      <c r="E182" s="130"/>
      <c r="F182" s="642"/>
      <c r="G182" s="97"/>
      <c r="H182" s="654"/>
      <c r="I182" s="102">
        <f t="shared" si="59"/>
        <v>0</v>
      </c>
      <c r="J182" s="170"/>
      <c r="K182" s="105"/>
      <c r="L182" s="513"/>
      <c r="M182" s="70"/>
      <c r="N182" s="587"/>
      <c r="O182" s="709"/>
      <c r="P182" s="365"/>
      <c r="Q182" s="355"/>
      <c r="R182" s="524"/>
      <c r="S182" s="670">
        <f t="shared" ref="S182:S187" si="64">Q182+M182+K182</f>
        <v>0</v>
      </c>
      <c r="T182" s="670" t="e">
        <f t="shared" si="63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642"/>
      <c r="G183" s="97"/>
      <c r="H183" s="654"/>
      <c r="I183" s="102">
        <f t="shared" si="59"/>
        <v>0</v>
      </c>
      <c r="J183" s="170"/>
      <c r="K183" s="105"/>
      <c r="L183" s="513"/>
      <c r="M183" s="70"/>
      <c r="N183" s="587"/>
      <c r="O183" s="709"/>
      <c r="P183" s="365"/>
      <c r="Q183" s="355"/>
      <c r="R183" s="524"/>
      <c r="S183" s="670">
        <f t="shared" si="64"/>
        <v>0</v>
      </c>
      <c r="T183" s="670" t="e">
        <f t="shared" si="63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642"/>
      <c r="G184" s="97"/>
      <c r="H184" s="654"/>
      <c r="I184" s="102">
        <f t="shared" si="59"/>
        <v>0</v>
      </c>
      <c r="J184" s="170"/>
      <c r="K184" s="105"/>
      <c r="L184" s="513"/>
      <c r="M184" s="70"/>
      <c r="N184" s="587"/>
      <c r="O184" s="709"/>
      <c r="P184" s="365"/>
      <c r="Q184" s="355"/>
      <c r="R184" s="524"/>
      <c r="S184" s="670">
        <f t="shared" si="64"/>
        <v>0</v>
      </c>
      <c r="T184" s="670" t="e">
        <f t="shared" si="63"/>
        <v>#DIV/0!</v>
      </c>
    </row>
    <row r="185" spans="1:20" s="148" customFormat="1" ht="16.5" hidden="1" thickBot="1" x14ac:dyDescent="0.3">
      <c r="A185" s="97"/>
      <c r="B185" s="74"/>
      <c r="C185" s="144"/>
      <c r="D185" s="98"/>
      <c r="E185" s="130"/>
      <c r="F185" s="642"/>
      <c r="G185" s="97"/>
      <c r="H185" s="654"/>
      <c r="I185" s="102">
        <f t="shared" si="59"/>
        <v>0</v>
      </c>
      <c r="J185" s="170"/>
      <c r="K185" s="105"/>
      <c r="L185" s="513"/>
      <c r="M185" s="70"/>
      <c r="N185" s="587"/>
      <c r="O185" s="709"/>
      <c r="P185" s="365"/>
      <c r="Q185" s="355"/>
      <c r="R185" s="524"/>
      <c r="S185" s="670">
        <f t="shared" si="64"/>
        <v>0</v>
      </c>
      <c r="T185" s="670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642"/>
      <c r="G186" s="97"/>
      <c r="H186" s="654"/>
      <c r="I186" s="102">
        <f t="shared" si="59"/>
        <v>0</v>
      </c>
      <c r="J186" s="170"/>
      <c r="K186" s="105"/>
      <c r="L186" s="513"/>
      <c r="M186" s="70"/>
      <c r="N186" s="587"/>
      <c r="O186" s="709"/>
      <c r="P186" s="365"/>
      <c r="Q186" s="464"/>
      <c r="R186" s="521"/>
      <c r="S186" s="670">
        <f t="shared" si="64"/>
        <v>0</v>
      </c>
      <c r="T186" s="670" t="e">
        <f>S186/H186</f>
        <v>#DIV/0!</v>
      </c>
    </row>
    <row r="187" spans="1:20" s="148" customFormat="1" ht="16.5" hidden="1" thickBot="1" x14ac:dyDescent="0.3">
      <c r="A187" s="97"/>
      <c r="B187" s="74"/>
      <c r="C187" s="144"/>
      <c r="D187" s="149"/>
      <c r="E187" s="130"/>
      <c r="F187" s="642"/>
      <c r="G187" s="97"/>
      <c r="H187" s="654"/>
      <c r="I187" s="102">
        <f t="shared" si="59"/>
        <v>0</v>
      </c>
      <c r="J187" s="170"/>
      <c r="K187" s="105"/>
      <c r="L187" s="513"/>
      <c r="M187" s="70"/>
      <c r="N187" s="587"/>
      <c r="O187" s="709"/>
      <c r="P187" s="365"/>
      <c r="Q187" s="464"/>
      <c r="R187" s="525"/>
      <c r="S187" s="670">
        <f t="shared" si="64"/>
        <v>0</v>
      </c>
      <c r="T187" s="670" t="e">
        <f>S187/H187</f>
        <v>#DIV/0!</v>
      </c>
    </row>
    <row r="188" spans="1:20" s="148" customFormat="1" ht="16.5" hidden="1" thickBot="1" x14ac:dyDescent="0.3">
      <c r="A188" s="97"/>
      <c r="B188" s="74"/>
      <c r="C188" s="94"/>
      <c r="D188" s="149"/>
      <c r="E188" s="402"/>
      <c r="F188" s="642"/>
      <c r="G188" s="97"/>
      <c r="H188" s="654"/>
      <c r="I188" s="102">
        <f t="shared" si="59"/>
        <v>0</v>
      </c>
      <c r="J188" s="125"/>
      <c r="K188" s="157"/>
      <c r="L188" s="514"/>
      <c r="M188" s="70"/>
      <c r="N188" s="588"/>
      <c r="O188" s="709"/>
      <c r="P188" s="365"/>
      <c r="Q188" s="355"/>
      <c r="R188" s="526"/>
      <c r="S188" s="670">
        <f>Q188+M188+K188</f>
        <v>0</v>
      </c>
      <c r="T188" s="670" t="e">
        <f>S188/H188+0.1</f>
        <v>#DIV/0!</v>
      </c>
    </row>
    <row r="189" spans="1:20" s="148" customFormat="1" ht="29.25" customHeight="1" thickTop="1" thickBot="1" x14ac:dyDescent="0.3">
      <c r="A189" s="97"/>
      <c r="B189" s="74"/>
      <c r="C189" s="94"/>
      <c r="D189" s="158"/>
      <c r="E189" s="130"/>
      <c r="F189" s="651" t="s">
        <v>31</v>
      </c>
      <c r="G189" s="71">
        <f>SUM(G5:G188)</f>
        <v>5386</v>
      </c>
      <c r="H189" s="657">
        <f>SUM(H3:H188)</f>
        <v>649655.94280000008</v>
      </c>
      <c r="I189" s="416">
        <f>PIERNA!I37</f>
        <v>0</v>
      </c>
      <c r="J189" s="46"/>
      <c r="K189" s="159">
        <f>SUM(K5:K188)</f>
        <v>214181</v>
      </c>
      <c r="L189" s="515"/>
      <c r="M189" s="159">
        <f>SUM(M5:M188)</f>
        <v>646352</v>
      </c>
      <c r="N189" s="589"/>
      <c r="O189" s="712"/>
      <c r="P189" s="622"/>
      <c r="Q189" s="465">
        <f>SUM(Q5:Q188)</f>
        <v>17801031.210420001</v>
      </c>
      <c r="R189" s="527"/>
      <c r="S189" s="672">
        <f>Q189+M189+K189</f>
        <v>18661564.210420001</v>
      </c>
      <c r="T189" s="670"/>
    </row>
    <row r="190" spans="1:20" s="148" customFormat="1" ht="16.5" thickTop="1" x14ac:dyDescent="0.25">
      <c r="B190" s="74"/>
      <c r="C190" s="74"/>
      <c r="D190" s="97"/>
      <c r="E190" s="130"/>
      <c r="F190" s="647"/>
      <c r="G190" s="97"/>
      <c r="H190" s="647"/>
      <c r="I190" s="74"/>
      <c r="J190" s="125"/>
      <c r="L190" s="516"/>
      <c r="N190" s="590"/>
      <c r="O190" s="707"/>
      <c r="P190" s="365"/>
      <c r="Q190" s="355"/>
      <c r="R190" s="427" t="s">
        <v>42</v>
      </c>
      <c r="S190" s="393"/>
      <c r="T190" s="393"/>
    </row>
  </sheetData>
  <sortState ref="A101:AC105">
    <sortCondition ref="E99:E100"/>
  </sortState>
  <mergeCells count="21">
    <mergeCell ref="R128:R129"/>
    <mergeCell ref="R126:R127"/>
    <mergeCell ref="R119:R120"/>
    <mergeCell ref="R113:R116"/>
    <mergeCell ref="Q1:Q2"/>
    <mergeCell ref="K1:K2"/>
    <mergeCell ref="M1:M2"/>
    <mergeCell ref="L98:Q98"/>
    <mergeCell ref="O111:P111"/>
    <mergeCell ref="B113:B116"/>
    <mergeCell ref="E113:E116"/>
    <mergeCell ref="O113:O116"/>
    <mergeCell ref="B128:B129"/>
    <mergeCell ref="E128:E129"/>
    <mergeCell ref="O128:O129"/>
    <mergeCell ref="B119:B120"/>
    <mergeCell ref="E119:E120"/>
    <mergeCell ref="O119:O120"/>
    <mergeCell ref="B126:B127"/>
    <mergeCell ref="E126:E127"/>
    <mergeCell ref="O126:O12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4"/>
      <c r="D4" s="130"/>
      <c r="E4" s="58"/>
      <c r="F4" s="61"/>
      <c r="G4" s="151"/>
      <c r="H4" s="151"/>
    </row>
    <row r="5" spans="1:9" ht="15.75" customHeight="1" x14ac:dyDescent="0.25">
      <c r="A5" s="213"/>
      <c r="B5" s="1526"/>
      <c r="C5" s="492"/>
      <c r="D5" s="218"/>
      <c r="E5" s="77"/>
      <c r="F5" s="61"/>
      <c r="G5" s="5"/>
    </row>
    <row r="6" spans="1:9" x14ac:dyDescent="0.25">
      <c r="A6" s="213"/>
      <c r="B6" s="1526"/>
      <c r="C6" s="354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4"/>
      <c r="D7" s="130"/>
      <c r="E7" s="435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597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597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597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597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597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597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597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597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597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597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597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597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597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597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597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597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597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597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597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597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597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597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597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597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597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597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597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597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597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597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16" t="s">
        <v>11</v>
      </c>
      <c r="D47" s="1517"/>
      <c r="E47" s="56">
        <f>E5+E6-F42+E7</f>
        <v>0</v>
      </c>
      <c r="F47" s="72"/>
    </row>
    <row r="50" spans="1:7" x14ac:dyDescent="0.25">
      <c r="A50" s="213"/>
      <c r="B50" s="1519"/>
      <c r="C50" s="430"/>
      <c r="D50" s="218"/>
      <c r="E50" s="77"/>
      <c r="F50" s="61"/>
      <c r="G50" s="5"/>
    </row>
    <row r="51" spans="1:7" x14ac:dyDescent="0.25">
      <c r="A51" s="213"/>
      <c r="B51" s="1519"/>
      <c r="C51" s="354"/>
      <c r="D51" s="130"/>
      <c r="E51" s="197"/>
      <c r="F51" s="61"/>
      <c r="G51" s="47"/>
    </row>
    <row r="52" spans="1:7" x14ac:dyDescent="0.25">
      <c r="B52" s="19"/>
      <c r="C52" s="430"/>
      <c r="D52" s="130"/>
      <c r="E52" s="435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K1" workbookViewId="0">
      <pane ySplit="9" topLeftCell="A19" activePane="bottomLeft" state="frozen"/>
      <selection pane="bottomLeft" activeCell="U35" sqref="U3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522" t="s">
        <v>317</v>
      </c>
      <c r="B1" s="1522"/>
      <c r="C1" s="1522"/>
      <c r="D1" s="1522"/>
      <c r="E1" s="1522"/>
      <c r="F1" s="1522"/>
      <c r="G1" s="1522"/>
      <c r="H1" s="11">
        <v>1</v>
      </c>
      <c r="K1" s="1514" t="s">
        <v>314</v>
      </c>
      <c r="L1" s="1514"/>
      <c r="M1" s="1514"/>
      <c r="N1" s="1514"/>
      <c r="O1" s="1514"/>
      <c r="P1" s="1514"/>
      <c r="Q1" s="1514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12"/>
      <c r="D4" s="218">
        <v>45211</v>
      </c>
      <c r="E4" s="94">
        <v>11.09</v>
      </c>
      <c r="F4" s="72">
        <v>1</v>
      </c>
      <c r="G4" s="151"/>
      <c r="H4" s="151"/>
      <c r="K4" s="12"/>
      <c r="L4" s="12"/>
      <c r="M4" s="354">
        <v>83</v>
      </c>
      <c r="N4" s="1245">
        <v>45236</v>
      </c>
      <c r="O4" s="918">
        <v>2040.72</v>
      </c>
      <c r="P4" s="872">
        <v>171</v>
      </c>
      <c r="Q4" s="151"/>
      <c r="R4" s="151"/>
    </row>
    <row r="5" spans="1:20" ht="15.75" x14ac:dyDescent="0.25">
      <c r="A5" s="1527" t="s">
        <v>93</v>
      </c>
      <c r="B5" s="12"/>
      <c r="C5" s="492">
        <v>85</v>
      </c>
      <c r="D5" s="218">
        <v>45206</v>
      </c>
      <c r="E5" s="1150">
        <v>516.4</v>
      </c>
      <c r="F5" s="1151">
        <v>42</v>
      </c>
      <c r="G5" s="151"/>
      <c r="H5" s="151"/>
      <c r="K5" s="1527" t="s">
        <v>93</v>
      </c>
      <c r="L5" s="12"/>
      <c r="M5" s="492">
        <v>83</v>
      </c>
      <c r="N5" s="1245">
        <v>45253</v>
      </c>
      <c r="O5" s="1114">
        <v>591.29999999999995</v>
      </c>
      <c r="P5" s="1246">
        <v>50</v>
      </c>
      <c r="Q5" s="151"/>
      <c r="R5" s="151"/>
    </row>
    <row r="6" spans="1:20" ht="15" customHeight="1" x14ac:dyDescent="0.25">
      <c r="A6" s="1527"/>
      <c r="B6" s="1528" t="s">
        <v>76</v>
      </c>
      <c r="C6" s="436">
        <v>85</v>
      </c>
      <c r="D6" s="130">
        <v>45210</v>
      </c>
      <c r="E6" s="1150">
        <v>503.96</v>
      </c>
      <c r="F6" s="1151">
        <v>42</v>
      </c>
      <c r="G6" s="5"/>
      <c r="K6" s="1527"/>
      <c r="L6" s="1528" t="s">
        <v>76</v>
      </c>
      <c r="M6" s="436"/>
      <c r="N6" s="865"/>
      <c r="O6" s="1114"/>
      <c r="P6" s="1246"/>
      <c r="Q6" s="5"/>
    </row>
    <row r="7" spans="1:20" ht="15.75" x14ac:dyDescent="0.25">
      <c r="A7" s="1527"/>
      <c r="B7" s="1528"/>
      <c r="C7" s="492">
        <v>85</v>
      </c>
      <c r="D7" s="130">
        <v>45223</v>
      </c>
      <c r="E7" s="1152">
        <v>501.73</v>
      </c>
      <c r="F7" s="1151">
        <v>41</v>
      </c>
      <c r="G7" s="47">
        <f>F79</f>
        <v>2034.0700000000002</v>
      </c>
      <c r="H7" s="7">
        <f>E7-G7+E8+E6-G6+E5</f>
        <v>-10.770000000000095</v>
      </c>
      <c r="K7" s="1527"/>
      <c r="L7" s="1528"/>
      <c r="M7" s="492"/>
      <c r="N7" s="865"/>
      <c r="O7" s="1247"/>
      <c r="P7" s="1246"/>
      <c r="Q7" s="47">
        <f>P79</f>
        <v>1664.18</v>
      </c>
      <c r="R7" s="7">
        <f>O7-Q7+O8+O6-Q6+O5</f>
        <v>-1072.8800000000001</v>
      </c>
    </row>
    <row r="8" spans="1:20" ht="15.75" thickBot="1" x14ac:dyDescent="0.3">
      <c r="B8" s="19"/>
      <c r="C8" s="430">
        <v>85</v>
      </c>
      <c r="D8" s="130">
        <v>45225</v>
      </c>
      <c r="E8" s="1153">
        <v>501.21</v>
      </c>
      <c r="F8" s="309">
        <v>42</v>
      </c>
      <c r="L8" s="19"/>
      <c r="M8" s="354"/>
      <c r="N8" s="865"/>
      <c r="O8" s="1248"/>
      <c r="P8" s="872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174">
        <f>F7-C10+F6+F8+F5+F4</f>
        <v>168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2034.39</v>
      </c>
      <c r="K10" s="79" t="s">
        <v>32</v>
      </c>
      <c r="L10" s="174">
        <f>P7-M10+P6+P8+P5+P4</f>
        <v>206</v>
      </c>
      <c r="M10" s="15">
        <v>15</v>
      </c>
      <c r="N10" s="68">
        <v>181.77</v>
      </c>
      <c r="O10" s="191">
        <v>45236</v>
      </c>
      <c r="P10" s="68">
        <f t="shared" ref="P10:P28" si="1">N10</f>
        <v>181.77</v>
      </c>
      <c r="Q10" s="69" t="s">
        <v>553</v>
      </c>
      <c r="R10" s="70">
        <v>0</v>
      </c>
      <c r="S10" s="102">
        <f>O7-P10+O6+O8+O5+O4</f>
        <v>2450.25</v>
      </c>
    </row>
    <row r="11" spans="1:20" x14ac:dyDescent="0.25">
      <c r="A11" s="185"/>
      <c r="B11" s="174">
        <f>B10-C11</f>
        <v>168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2034.39</v>
      </c>
      <c r="K11" s="185"/>
      <c r="L11" s="174">
        <f>L10-M11</f>
        <v>191</v>
      </c>
      <c r="M11" s="15">
        <v>15</v>
      </c>
      <c r="N11" s="68">
        <v>183.27</v>
      </c>
      <c r="O11" s="191">
        <v>45237</v>
      </c>
      <c r="P11" s="68">
        <f t="shared" si="1"/>
        <v>183.27</v>
      </c>
      <c r="Q11" s="69" t="s">
        <v>554</v>
      </c>
      <c r="R11" s="70">
        <v>90</v>
      </c>
      <c r="S11" s="102">
        <f>S10-P11</f>
        <v>2266.98</v>
      </c>
    </row>
    <row r="12" spans="1:20" x14ac:dyDescent="0.25">
      <c r="A12" s="174"/>
      <c r="B12" s="174">
        <f t="shared" ref="B12:B75" si="2">B11-C12</f>
        <v>168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2034.39</v>
      </c>
      <c r="K12" s="174"/>
      <c r="L12" s="174">
        <f t="shared" ref="L12:L75" si="4">L11-M12</f>
        <v>181</v>
      </c>
      <c r="M12" s="15">
        <v>10</v>
      </c>
      <c r="N12" s="68">
        <v>115.75</v>
      </c>
      <c r="O12" s="191">
        <v>45237</v>
      </c>
      <c r="P12" s="68">
        <f t="shared" si="1"/>
        <v>115.75</v>
      </c>
      <c r="Q12" s="69" t="s">
        <v>557</v>
      </c>
      <c r="R12" s="70">
        <v>0</v>
      </c>
      <c r="S12" s="102">
        <f t="shared" ref="S12:S75" si="5">S11-P12</f>
        <v>2151.23</v>
      </c>
    </row>
    <row r="13" spans="1:20" x14ac:dyDescent="0.25">
      <c r="A13" s="752"/>
      <c r="B13" s="174">
        <f t="shared" si="2"/>
        <v>168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2034.39</v>
      </c>
      <c r="K13" s="752"/>
      <c r="L13" s="1115">
        <f t="shared" si="4"/>
        <v>180</v>
      </c>
      <c r="M13" s="1051">
        <v>1</v>
      </c>
      <c r="N13" s="923">
        <v>11.68</v>
      </c>
      <c r="O13" s="1040">
        <v>45238</v>
      </c>
      <c r="P13" s="923">
        <f t="shared" si="1"/>
        <v>11.68</v>
      </c>
      <c r="Q13" s="895" t="s">
        <v>570</v>
      </c>
      <c r="R13" s="912">
        <v>90</v>
      </c>
      <c r="S13" s="1041">
        <f t="shared" si="5"/>
        <v>2139.5500000000002</v>
      </c>
      <c r="T13" s="843"/>
    </row>
    <row r="14" spans="1:20" x14ac:dyDescent="0.25">
      <c r="A14" s="81" t="s">
        <v>33</v>
      </c>
      <c r="B14" s="174">
        <f t="shared" si="2"/>
        <v>168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2034.39</v>
      </c>
      <c r="K14" s="81" t="s">
        <v>33</v>
      </c>
      <c r="L14" s="1115">
        <f t="shared" si="4"/>
        <v>165</v>
      </c>
      <c r="M14" s="1051">
        <v>15</v>
      </c>
      <c r="N14" s="923">
        <v>172.67</v>
      </c>
      <c r="O14" s="1040">
        <v>45239</v>
      </c>
      <c r="P14" s="923">
        <f t="shared" si="1"/>
        <v>172.67</v>
      </c>
      <c r="Q14" s="895" t="s">
        <v>583</v>
      </c>
      <c r="R14" s="912">
        <v>0</v>
      </c>
      <c r="S14" s="1041">
        <f t="shared" si="5"/>
        <v>1966.88</v>
      </c>
      <c r="T14" s="843"/>
    </row>
    <row r="15" spans="1:20" x14ac:dyDescent="0.25">
      <c r="A15" s="72"/>
      <c r="B15" s="174">
        <f t="shared" si="2"/>
        <v>168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2034.39</v>
      </c>
      <c r="K15" s="72"/>
      <c r="L15" s="1115">
        <f t="shared" si="4"/>
        <v>160</v>
      </c>
      <c r="M15" s="1051">
        <v>5</v>
      </c>
      <c r="N15" s="923">
        <v>57.37</v>
      </c>
      <c r="O15" s="1040">
        <v>45243</v>
      </c>
      <c r="P15" s="923">
        <f t="shared" si="1"/>
        <v>57.37</v>
      </c>
      <c r="Q15" s="895" t="s">
        <v>606</v>
      </c>
      <c r="R15" s="912">
        <v>0</v>
      </c>
      <c r="S15" s="1041">
        <f t="shared" si="5"/>
        <v>1909.5100000000002</v>
      </c>
      <c r="T15" s="843"/>
    </row>
    <row r="16" spans="1:20" ht="15.75" customHeight="1" x14ac:dyDescent="0.25">
      <c r="A16" s="72"/>
      <c r="B16" s="174">
        <f t="shared" si="2"/>
        <v>168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2034.39</v>
      </c>
      <c r="K16" s="72"/>
      <c r="L16" s="1115">
        <f t="shared" si="4"/>
        <v>150</v>
      </c>
      <c r="M16" s="1051">
        <v>10</v>
      </c>
      <c r="N16" s="923">
        <v>116.97</v>
      </c>
      <c r="O16" s="1040">
        <v>45243</v>
      </c>
      <c r="P16" s="923">
        <f t="shared" si="1"/>
        <v>116.97</v>
      </c>
      <c r="Q16" s="895" t="s">
        <v>607</v>
      </c>
      <c r="R16" s="912">
        <v>90</v>
      </c>
      <c r="S16" s="1041">
        <f t="shared" si="5"/>
        <v>1792.5400000000002</v>
      </c>
      <c r="T16" s="843"/>
    </row>
    <row r="17" spans="1:20" ht="15.75" customHeight="1" x14ac:dyDescent="0.25">
      <c r="B17" s="174">
        <f t="shared" si="2"/>
        <v>168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2034.39</v>
      </c>
      <c r="L17" s="1115">
        <f t="shared" si="4"/>
        <v>135</v>
      </c>
      <c r="M17" s="1051">
        <v>15</v>
      </c>
      <c r="N17" s="923">
        <v>174.87</v>
      </c>
      <c r="O17" s="1040">
        <v>45246</v>
      </c>
      <c r="P17" s="923">
        <f t="shared" si="1"/>
        <v>174.87</v>
      </c>
      <c r="Q17" s="895" t="s">
        <v>632</v>
      </c>
      <c r="R17" s="912">
        <v>0</v>
      </c>
      <c r="S17" s="1041">
        <f t="shared" si="5"/>
        <v>1617.67</v>
      </c>
      <c r="T17" s="843"/>
    </row>
    <row r="18" spans="1:20" x14ac:dyDescent="0.25">
      <c r="B18" s="174">
        <f t="shared" si="2"/>
        <v>168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2034.39</v>
      </c>
      <c r="L18" s="1115">
        <f t="shared" si="4"/>
        <v>130</v>
      </c>
      <c r="M18" s="1051">
        <v>5</v>
      </c>
      <c r="N18" s="923">
        <v>58.66</v>
      </c>
      <c r="O18" s="1040">
        <v>45246</v>
      </c>
      <c r="P18" s="923">
        <f t="shared" si="1"/>
        <v>58.66</v>
      </c>
      <c r="Q18" s="895" t="s">
        <v>632</v>
      </c>
      <c r="R18" s="912">
        <v>0</v>
      </c>
      <c r="S18" s="1041">
        <f t="shared" si="5"/>
        <v>1559.01</v>
      </c>
      <c r="T18" s="843"/>
    </row>
    <row r="19" spans="1:20" x14ac:dyDescent="0.25">
      <c r="A19" s="118"/>
      <c r="B19" s="174">
        <f t="shared" si="2"/>
        <v>167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234</v>
      </c>
      <c r="H19" s="70">
        <v>90</v>
      </c>
      <c r="I19" s="102">
        <f t="shared" si="3"/>
        <v>2022.1000000000001</v>
      </c>
      <c r="K19" s="118"/>
      <c r="L19" s="1115">
        <f t="shared" si="4"/>
        <v>128</v>
      </c>
      <c r="M19" s="1051">
        <v>2</v>
      </c>
      <c r="N19" s="923">
        <v>24.04</v>
      </c>
      <c r="O19" s="1040">
        <v>45246</v>
      </c>
      <c r="P19" s="923">
        <f t="shared" si="1"/>
        <v>24.04</v>
      </c>
      <c r="Q19" s="895" t="s">
        <v>635</v>
      </c>
      <c r="R19" s="912">
        <v>84</v>
      </c>
      <c r="S19" s="1041">
        <f t="shared" si="5"/>
        <v>1534.97</v>
      </c>
      <c r="T19" s="843"/>
    </row>
    <row r="20" spans="1:20" x14ac:dyDescent="0.25">
      <c r="A20" s="118"/>
      <c r="B20" s="174">
        <f t="shared" si="2"/>
        <v>166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238</v>
      </c>
      <c r="H20" s="70">
        <v>90</v>
      </c>
      <c r="I20" s="102">
        <f t="shared" si="3"/>
        <v>2009.97</v>
      </c>
      <c r="K20" s="118"/>
      <c r="L20" s="1115">
        <f t="shared" si="4"/>
        <v>123</v>
      </c>
      <c r="M20" s="1051">
        <v>5</v>
      </c>
      <c r="N20" s="923">
        <v>59.2</v>
      </c>
      <c r="O20" s="1040">
        <v>45247</v>
      </c>
      <c r="P20" s="923">
        <f t="shared" si="1"/>
        <v>59.2</v>
      </c>
      <c r="Q20" s="895" t="s">
        <v>640</v>
      </c>
      <c r="R20" s="912">
        <v>0</v>
      </c>
      <c r="S20" s="1041">
        <f t="shared" si="5"/>
        <v>1475.77</v>
      </c>
      <c r="T20" s="843"/>
    </row>
    <row r="21" spans="1:20" x14ac:dyDescent="0.25">
      <c r="A21" s="118"/>
      <c r="B21" s="174">
        <f t="shared" si="2"/>
        <v>156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242</v>
      </c>
      <c r="H21" s="70">
        <v>0</v>
      </c>
      <c r="I21" s="102">
        <f t="shared" si="3"/>
        <v>1888.15</v>
      </c>
      <c r="K21" s="118"/>
      <c r="L21" s="1115">
        <f t="shared" si="4"/>
        <v>122</v>
      </c>
      <c r="M21" s="1051">
        <v>1</v>
      </c>
      <c r="N21" s="923">
        <v>11.8</v>
      </c>
      <c r="O21" s="1040">
        <v>45247</v>
      </c>
      <c r="P21" s="923">
        <f t="shared" si="1"/>
        <v>11.8</v>
      </c>
      <c r="Q21" s="895" t="s">
        <v>647</v>
      </c>
      <c r="R21" s="912">
        <v>90</v>
      </c>
      <c r="S21" s="1041">
        <f t="shared" si="5"/>
        <v>1463.97</v>
      </c>
      <c r="T21" s="843"/>
    </row>
    <row r="22" spans="1:20" x14ac:dyDescent="0.25">
      <c r="A22" s="118"/>
      <c r="B22" s="174">
        <f t="shared" si="2"/>
        <v>151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243</v>
      </c>
      <c r="H22" s="70">
        <v>90</v>
      </c>
      <c r="I22" s="102">
        <f t="shared" si="3"/>
        <v>1826.8000000000002</v>
      </c>
      <c r="K22" s="118"/>
      <c r="L22" s="1115">
        <f t="shared" si="4"/>
        <v>112</v>
      </c>
      <c r="M22" s="1051">
        <v>10</v>
      </c>
      <c r="N22" s="923">
        <v>121.32</v>
      </c>
      <c r="O22" s="1040">
        <v>45248</v>
      </c>
      <c r="P22" s="923">
        <f t="shared" si="1"/>
        <v>121.32</v>
      </c>
      <c r="Q22" s="895" t="s">
        <v>648</v>
      </c>
      <c r="R22" s="912">
        <v>90</v>
      </c>
      <c r="S22" s="1041">
        <f t="shared" si="5"/>
        <v>1342.65</v>
      </c>
      <c r="T22" s="843"/>
    </row>
    <row r="23" spans="1:20" x14ac:dyDescent="0.25">
      <c r="A23" s="118"/>
      <c r="B23" s="174">
        <f t="shared" si="2"/>
        <v>143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245</v>
      </c>
      <c r="H23" s="70">
        <v>0</v>
      </c>
      <c r="I23" s="102">
        <f t="shared" si="3"/>
        <v>1728.6000000000001</v>
      </c>
      <c r="K23" s="118"/>
      <c r="L23" s="1115">
        <f t="shared" si="4"/>
        <v>102</v>
      </c>
      <c r="M23" s="1051">
        <v>10</v>
      </c>
      <c r="N23" s="923">
        <v>120.2</v>
      </c>
      <c r="O23" s="1040">
        <v>45248</v>
      </c>
      <c r="P23" s="923">
        <f t="shared" si="1"/>
        <v>120.2</v>
      </c>
      <c r="Q23" s="895" t="s">
        <v>649</v>
      </c>
      <c r="R23" s="912">
        <v>0</v>
      </c>
      <c r="S23" s="1041">
        <f t="shared" si="5"/>
        <v>1222.45</v>
      </c>
      <c r="T23" s="843"/>
    </row>
    <row r="24" spans="1:20" x14ac:dyDescent="0.25">
      <c r="A24" s="119"/>
      <c r="B24" s="174">
        <f t="shared" si="2"/>
        <v>143</v>
      </c>
      <c r="C24" s="691"/>
      <c r="D24" s="507"/>
      <c r="E24" s="191"/>
      <c r="F24" s="68">
        <f t="shared" si="0"/>
        <v>0</v>
      </c>
      <c r="G24" s="69"/>
      <c r="H24" s="70">
        <v>0</v>
      </c>
      <c r="I24" s="102">
        <f t="shared" si="3"/>
        <v>1728.6000000000001</v>
      </c>
      <c r="K24" s="119"/>
      <c r="L24" s="1115">
        <f t="shared" si="4"/>
        <v>101</v>
      </c>
      <c r="M24" s="1051">
        <v>1</v>
      </c>
      <c r="N24" s="923">
        <v>11.8</v>
      </c>
      <c r="O24" s="1040">
        <v>45253</v>
      </c>
      <c r="P24" s="923">
        <f t="shared" si="1"/>
        <v>11.8</v>
      </c>
      <c r="Q24" s="895" t="s">
        <v>680</v>
      </c>
      <c r="R24" s="912">
        <v>90</v>
      </c>
      <c r="S24" s="1041">
        <f t="shared" si="5"/>
        <v>1210.6500000000001</v>
      </c>
      <c r="T24" s="843"/>
    </row>
    <row r="25" spans="1:20" x14ac:dyDescent="0.25">
      <c r="A25" s="118"/>
      <c r="B25" s="174">
        <f t="shared" si="2"/>
        <v>128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247</v>
      </c>
      <c r="H25" s="70">
        <v>90</v>
      </c>
      <c r="I25" s="102">
        <f t="shared" si="3"/>
        <v>1542.66</v>
      </c>
      <c r="K25" s="118"/>
      <c r="L25" s="1115">
        <f t="shared" si="4"/>
        <v>91</v>
      </c>
      <c r="M25" s="1051">
        <v>10</v>
      </c>
      <c r="N25" s="923">
        <v>121.75</v>
      </c>
      <c r="O25" s="1040">
        <v>45254</v>
      </c>
      <c r="P25" s="923">
        <f t="shared" si="1"/>
        <v>121.75</v>
      </c>
      <c r="Q25" s="895" t="s">
        <v>693</v>
      </c>
      <c r="R25" s="912">
        <v>90</v>
      </c>
      <c r="S25" s="1041">
        <f t="shared" si="5"/>
        <v>1088.9000000000001</v>
      </c>
      <c r="T25" s="843"/>
    </row>
    <row r="26" spans="1:20" x14ac:dyDescent="0.25">
      <c r="A26" s="118"/>
      <c r="B26" s="174">
        <f t="shared" si="2"/>
        <v>118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250</v>
      </c>
      <c r="H26" s="70">
        <v>0</v>
      </c>
      <c r="I26" s="102">
        <f t="shared" si="3"/>
        <v>1422.3100000000002</v>
      </c>
      <c r="K26" s="118"/>
      <c r="L26" s="1115">
        <f t="shared" si="4"/>
        <v>83</v>
      </c>
      <c r="M26" s="1051">
        <v>8</v>
      </c>
      <c r="N26" s="923">
        <v>97.92</v>
      </c>
      <c r="O26" s="1040">
        <v>45255</v>
      </c>
      <c r="P26" s="923">
        <f t="shared" si="1"/>
        <v>97.92</v>
      </c>
      <c r="Q26" s="895" t="s">
        <v>699</v>
      </c>
      <c r="R26" s="912">
        <v>90</v>
      </c>
      <c r="S26" s="1041">
        <f t="shared" si="5"/>
        <v>990.98000000000013</v>
      </c>
      <c r="T26" s="843"/>
    </row>
    <row r="27" spans="1:20" x14ac:dyDescent="0.25">
      <c r="A27" s="118"/>
      <c r="B27" s="174">
        <f t="shared" si="2"/>
        <v>118</v>
      </c>
      <c r="C27" s="15"/>
      <c r="D27" s="68"/>
      <c r="E27" s="191"/>
      <c r="F27" s="68"/>
      <c r="G27" s="69"/>
      <c r="H27" s="70">
        <v>0</v>
      </c>
      <c r="I27" s="102">
        <f t="shared" si="3"/>
        <v>1422.3100000000002</v>
      </c>
      <c r="K27" s="118"/>
      <c r="L27" s="1115">
        <f t="shared" si="4"/>
        <v>81</v>
      </c>
      <c r="M27" s="1051">
        <v>2</v>
      </c>
      <c r="N27" s="923">
        <f>1136+11.78</f>
        <v>1147.78</v>
      </c>
      <c r="O27" s="1040">
        <v>45241</v>
      </c>
      <c r="P27" s="923">
        <v>23.14</v>
      </c>
      <c r="Q27" s="895" t="s">
        <v>597</v>
      </c>
      <c r="R27" s="912">
        <v>84</v>
      </c>
      <c r="S27" s="1041">
        <f t="shared" si="5"/>
        <v>967.84000000000015</v>
      </c>
      <c r="T27" s="843"/>
    </row>
    <row r="28" spans="1:20" x14ac:dyDescent="0.25">
      <c r="A28" s="118"/>
      <c r="B28" s="174">
        <f t="shared" si="2"/>
        <v>103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267</v>
      </c>
      <c r="H28" s="70">
        <v>89</v>
      </c>
      <c r="I28" s="102">
        <f t="shared" si="3"/>
        <v>1242.0900000000001</v>
      </c>
      <c r="K28" s="118"/>
      <c r="L28" s="559">
        <f t="shared" si="4"/>
        <v>81</v>
      </c>
      <c r="M28" s="1051"/>
      <c r="N28" s="923"/>
      <c r="O28" s="1040"/>
      <c r="P28" s="923">
        <f t="shared" si="1"/>
        <v>0</v>
      </c>
      <c r="Q28" s="895"/>
      <c r="R28" s="912"/>
      <c r="S28" s="556">
        <f t="shared" si="5"/>
        <v>967.84000000000015</v>
      </c>
      <c r="T28" s="843"/>
    </row>
    <row r="29" spans="1:20" x14ac:dyDescent="0.25">
      <c r="A29" s="118"/>
      <c r="B29" s="174">
        <f t="shared" si="2"/>
        <v>97</v>
      </c>
      <c r="C29" s="15">
        <v>6</v>
      </c>
      <c r="D29" s="68">
        <v>71.599999999999994</v>
      </c>
      <c r="E29" s="191">
        <v>45216</v>
      </c>
      <c r="F29" s="923">
        <f t="shared" si="0"/>
        <v>71.599999999999994</v>
      </c>
      <c r="G29" s="895" t="s">
        <v>268</v>
      </c>
      <c r="H29" s="912">
        <v>0</v>
      </c>
      <c r="I29" s="1041">
        <f t="shared" si="3"/>
        <v>1170.4900000000002</v>
      </c>
      <c r="K29" s="118"/>
      <c r="L29" s="1115">
        <f t="shared" si="4"/>
        <v>81</v>
      </c>
      <c r="M29" s="1051"/>
      <c r="N29" s="923"/>
      <c r="O29" s="1040"/>
      <c r="P29" s="923">
        <f t="shared" ref="P29:P74" si="6">N29</f>
        <v>0</v>
      </c>
      <c r="Q29" s="895"/>
      <c r="R29" s="912"/>
      <c r="S29" s="1041">
        <f t="shared" si="5"/>
        <v>967.84000000000015</v>
      </c>
      <c r="T29" s="843"/>
    </row>
    <row r="30" spans="1:20" x14ac:dyDescent="0.25">
      <c r="A30" s="118"/>
      <c r="B30" s="174">
        <f t="shared" si="2"/>
        <v>95</v>
      </c>
      <c r="C30" s="15">
        <v>2</v>
      </c>
      <c r="D30" s="68">
        <v>24.48</v>
      </c>
      <c r="E30" s="191">
        <v>45217</v>
      </c>
      <c r="F30" s="923">
        <f t="shared" si="0"/>
        <v>24.48</v>
      </c>
      <c r="G30" s="895" t="s">
        <v>269</v>
      </c>
      <c r="H30" s="912">
        <v>89</v>
      </c>
      <c r="I30" s="1041">
        <f t="shared" si="3"/>
        <v>1146.0100000000002</v>
      </c>
      <c r="K30" s="118"/>
      <c r="L30" s="1115">
        <f t="shared" si="4"/>
        <v>81</v>
      </c>
      <c r="M30" s="1051"/>
      <c r="N30" s="923"/>
      <c r="O30" s="1040"/>
      <c r="P30" s="923">
        <f t="shared" si="6"/>
        <v>0</v>
      </c>
      <c r="Q30" s="895"/>
      <c r="R30" s="912"/>
      <c r="S30" s="1041">
        <f t="shared" si="5"/>
        <v>967.84000000000015</v>
      </c>
      <c r="T30" s="843"/>
    </row>
    <row r="31" spans="1:20" x14ac:dyDescent="0.25">
      <c r="A31" s="118"/>
      <c r="B31" s="174">
        <f t="shared" si="2"/>
        <v>85</v>
      </c>
      <c r="C31" s="15">
        <v>10</v>
      </c>
      <c r="D31" s="68">
        <v>119.93</v>
      </c>
      <c r="E31" s="191">
        <v>45217</v>
      </c>
      <c r="F31" s="923">
        <f t="shared" si="0"/>
        <v>119.93</v>
      </c>
      <c r="G31" s="895" t="s">
        <v>270</v>
      </c>
      <c r="H31" s="912">
        <v>0</v>
      </c>
      <c r="I31" s="1041">
        <f t="shared" si="3"/>
        <v>1026.0800000000002</v>
      </c>
      <c r="K31" s="118"/>
      <c r="L31" s="1115">
        <f t="shared" si="4"/>
        <v>81</v>
      </c>
      <c r="M31" s="1051"/>
      <c r="N31" s="923"/>
      <c r="O31" s="1040"/>
      <c r="P31" s="923">
        <f t="shared" si="6"/>
        <v>0</v>
      </c>
      <c r="Q31" s="895"/>
      <c r="R31" s="912"/>
      <c r="S31" s="1041">
        <f t="shared" si="5"/>
        <v>967.84000000000015</v>
      </c>
      <c r="T31" s="843"/>
    </row>
    <row r="32" spans="1:20" x14ac:dyDescent="0.25">
      <c r="A32" s="118"/>
      <c r="B32" s="174">
        <f t="shared" si="2"/>
        <v>83</v>
      </c>
      <c r="C32" s="15">
        <v>2</v>
      </c>
      <c r="D32" s="68">
        <v>22.82</v>
      </c>
      <c r="E32" s="191">
        <v>45219</v>
      </c>
      <c r="F32" s="923">
        <f t="shared" si="0"/>
        <v>22.82</v>
      </c>
      <c r="G32" s="895" t="s">
        <v>277</v>
      </c>
      <c r="H32" s="912">
        <v>0</v>
      </c>
      <c r="I32" s="1041">
        <f t="shared" si="3"/>
        <v>1003.2600000000001</v>
      </c>
      <c r="K32" s="118"/>
      <c r="L32" s="1115">
        <f t="shared" si="4"/>
        <v>81</v>
      </c>
      <c r="M32" s="1051"/>
      <c r="N32" s="923"/>
      <c r="O32" s="1040"/>
      <c r="P32" s="923">
        <f t="shared" si="6"/>
        <v>0</v>
      </c>
      <c r="Q32" s="895"/>
      <c r="R32" s="912"/>
      <c r="S32" s="1041">
        <f t="shared" si="5"/>
        <v>967.84000000000015</v>
      </c>
      <c r="T32" s="843"/>
    </row>
    <row r="33" spans="1:20" x14ac:dyDescent="0.25">
      <c r="A33" s="118"/>
      <c r="B33" s="174">
        <f t="shared" si="2"/>
        <v>73</v>
      </c>
      <c r="C33" s="15">
        <v>10</v>
      </c>
      <c r="D33" s="68">
        <v>121.58</v>
      </c>
      <c r="E33" s="191">
        <v>45223</v>
      </c>
      <c r="F33" s="923">
        <f t="shared" si="0"/>
        <v>121.58</v>
      </c>
      <c r="G33" s="895" t="s">
        <v>293</v>
      </c>
      <c r="H33" s="912">
        <v>0</v>
      </c>
      <c r="I33" s="1041">
        <f t="shared" si="3"/>
        <v>881.68000000000006</v>
      </c>
      <c r="K33" s="118"/>
      <c r="L33" s="1115">
        <f t="shared" si="4"/>
        <v>81</v>
      </c>
      <c r="M33" s="1051"/>
      <c r="N33" s="923"/>
      <c r="O33" s="1040"/>
      <c r="P33" s="923">
        <f t="shared" si="6"/>
        <v>0</v>
      </c>
      <c r="Q33" s="895"/>
      <c r="R33" s="912"/>
      <c r="S33" s="1041">
        <f t="shared" si="5"/>
        <v>967.84000000000015</v>
      </c>
      <c r="T33" s="843"/>
    </row>
    <row r="34" spans="1:20" x14ac:dyDescent="0.25">
      <c r="A34" s="118"/>
      <c r="B34" s="174">
        <f t="shared" si="2"/>
        <v>58</v>
      </c>
      <c r="C34" s="15">
        <v>15</v>
      </c>
      <c r="D34" s="68">
        <v>183.16</v>
      </c>
      <c r="E34" s="191">
        <v>45224</v>
      </c>
      <c r="F34" s="923">
        <f t="shared" si="0"/>
        <v>183.16</v>
      </c>
      <c r="G34" s="895" t="s">
        <v>296</v>
      </c>
      <c r="H34" s="912">
        <v>90</v>
      </c>
      <c r="I34" s="1041">
        <f t="shared" si="3"/>
        <v>698.5200000000001</v>
      </c>
      <c r="K34" s="118"/>
      <c r="L34" s="1115">
        <f t="shared" si="4"/>
        <v>81</v>
      </c>
      <c r="M34" s="1051"/>
      <c r="N34" s="923"/>
      <c r="O34" s="1040"/>
      <c r="P34" s="923">
        <f t="shared" si="6"/>
        <v>0</v>
      </c>
      <c r="Q34" s="895"/>
      <c r="R34" s="912"/>
      <c r="S34" s="1041">
        <f t="shared" si="5"/>
        <v>967.84000000000015</v>
      </c>
      <c r="T34" s="843"/>
    </row>
    <row r="35" spans="1:20" x14ac:dyDescent="0.25">
      <c r="A35" s="118"/>
      <c r="B35" s="174">
        <f t="shared" si="2"/>
        <v>48</v>
      </c>
      <c r="C35" s="15">
        <v>10</v>
      </c>
      <c r="D35" s="68">
        <v>123.78</v>
      </c>
      <c r="E35" s="191">
        <v>45225</v>
      </c>
      <c r="F35" s="923">
        <f t="shared" si="0"/>
        <v>123.78</v>
      </c>
      <c r="G35" s="895" t="s">
        <v>303</v>
      </c>
      <c r="H35" s="912">
        <v>0</v>
      </c>
      <c r="I35" s="1041">
        <f t="shared" si="3"/>
        <v>574.74000000000012</v>
      </c>
      <c r="K35" s="118"/>
      <c r="L35" s="1115">
        <f t="shared" si="4"/>
        <v>81</v>
      </c>
      <c r="M35" s="1051"/>
      <c r="N35" s="923"/>
      <c r="O35" s="1040"/>
      <c r="P35" s="923">
        <f t="shared" si="6"/>
        <v>0</v>
      </c>
      <c r="Q35" s="895"/>
      <c r="R35" s="912"/>
      <c r="S35" s="1041">
        <f t="shared" si="5"/>
        <v>967.84000000000015</v>
      </c>
      <c r="T35" s="843"/>
    </row>
    <row r="36" spans="1:20" x14ac:dyDescent="0.25">
      <c r="A36" s="118"/>
      <c r="B36" s="174">
        <f t="shared" si="2"/>
        <v>46</v>
      </c>
      <c r="C36" s="15">
        <v>2</v>
      </c>
      <c r="D36" s="68">
        <v>24.6</v>
      </c>
      <c r="E36" s="191">
        <v>45225</v>
      </c>
      <c r="F36" s="923">
        <f t="shared" si="0"/>
        <v>24.6</v>
      </c>
      <c r="G36" s="895" t="s">
        <v>303</v>
      </c>
      <c r="H36" s="912">
        <v>0</v>
      </c>
      <c r="I36" s="1041">
        <f t="shared" si="3"/>
        <v>550.1400000000001</v>
      </c>
      <c r="K36" s="118"/>
      <c r="L36" s="1115">
        <f t="shared" si="4"/>
        <v>81</v>
      </c>
      <c r="M36" s="1051"/>
      <c r="N36" s="923"/>
      <c r="O36" s="1040"/>
      <c r="P36" s="923">
        <f t="shared" si="6"/>
        <v>0</v>
      </c>
      <c r="Q36" s="895"/>
      <c r="R36" s="912"/>
      <c r="S36" s="1041">
        <f t="shared" si="5"/>
        <v>967.84000000000015</v>
      </c>
      <c r="T36" s="843"/>
    </row>
    <row r="37" spans="1:20" x14ac:dyDescent="0.25">
      <c r="A37" s="118" t="s">
        <v>22</v>
      </c>
      <c r="B37" s="174">
        <f t="shared" si="2"/>
        <v>41</v>
      </c>
      <c r="C37" s="15">
        <v>5</v>
      </c>
      <c r="D37" s="68">
        <v>60.8</v>
      </c>
      <c r="E37" s="191">
        <v>45227</v>
      </c>
      <c r="F37" s="923">
        <f t="shared" si="0"/>
        <v>60.8</v>
      </c>
      <c r="G37" s="895" t="s">
        <v>312</v>
      </c>
      <c r="H37" s="912">
        <v>0</v>
      </c>
      <c r="I37" s="1041">
        <f t="shared" si="3"/>
        <v>489.34000000000009</v>
      </c>
      <c r="K37" s="118" t="s">
        <v>22</v>
      </c>
      <c r="L37" s="1115">
        <f t="shared" si="4"/>
        <v>81</v>
      </c>
      <c r="M37" s="1051"/>
      <c r="N37" s="923"/>
      <c r="O37" s="1040"/>
      <c r="P37" s="923">
        <f t="shared" si="6"/>
        <v>0</v>
      </c>
      <c r="Q37" s="895"/>
      <c r="R37" s="912"/>
      <c r="S37" s="1041">
        <f t="shared" si="5"/>
        <v>967.84000000000015</v>
      </c>
      <c r="T37" s="843"/>
    </row>
    <row r="38" spans="1:20" x14ac:dyDescent="0.25">
      <c r="A38" s="119"/>
      <c r="B38" s="559">
        <f t="shared" si="2"/>
        <v>41</v>
      </c>
      <c r="C38" s="15"/>
      <c r="D38" s="68"/>
      <c r="E38" s="191"/>
      <c r="F38" s="923">
        <f t="shared" si="0"/>
        <v>0</v>
      </c>
      <c r="G38" s="895"/>
      <c r="H38" s="912"/>
      <c r="I38" s="556">
        <f t="shared" si="3"/>
        <v>489.34000000000009</v>
      </c>
      <c r="K38" s="119"/>
      <c r="L38" s="1115">
        <f t="shared" si="4"/>
        <v>81</v>
      </c>
      <c r="M38" s="1051"/>
      <c r="N38" s="923"/>
      <c r="O38" s="1040"/>
      <c r="P38" s="923">
        <f t="shared" si="6"/>
        <v>0</v>
      </c>
      <c r="Q38" s="895"/>
      <c r="R38" s="912"/>
      <c r="S38" s="1041">
        <f t="shared" si="5"/>
        <v>967.84000000000015</v>
      </c>
      <c r="T38" s="843"/>
    </row>
    <row r="39" spans="1:20" x14ac:dyDescent="0.25">
      <c r="A39" s="118"/>
      <c r="B39" s="174">
        <f t="shared" si="2"/>
        <v>31</v>
      </c>
      <c r="C39" s="15">
        <v>10</v>
      </c>
      <c r="D39" s="821">
        <v>118.72</v>
      </c>
      <c r="E39" s="822">
        <v>45229</v>
      </c>
      <c r="F39" s="821">
        <f t="shared" si="0"/>
        <v>118.72</v>
      </c>
      <c r="G39" s="743" t="s">
        <v>498</v>
      </c>
      <c r="H39" s="744">
        <v>90</v>
      </c>
      <c r="I39" s="102">
        <f t="shared" si="3"/>
        <v>370.62000000000012</v>
      </c>
      <c r="K39" s="118"/>
      <c r="L39" s="1115">
        <f t="shared" si="4"/>
        <v>81</v>
      </c>
      <c r="M39" s="1051"/>
      <c r="N39" s="923"/>
      <c r="O39" s="1040"/>
      <c r="P39" s="923">
        <f t="shared" si="6"/>
        <v>0</v>
      </c>
      <c r="Q39" s="895"/>
      <c r="R39" s="912"/>
      <c r="S39" s="1041">
        <f t="shared" si="5"/>
        <v>967.84000000000015</v>
      </c>
      <c r="T39" s="843"/>
    </row>
    <row r="40" spans="1:20" x14ac:dyDescent="0.25">
      <c r="A40" s="118"/>
      <c r="B40" s="174">
        <f t="shared" si="2"/>
        <v>30</v>
      </c>
      <c r="C40" s="15">
        <v>1</v>
      </c>
      <c r="D40" s="821">
        <v>12.31</v>
      </c>
      <c r="E40" s="822">
        <v>45231</v>
      </c>
      <c r="F40" s="821">
        <f t="shared" si="0"/>
        <v>12.31</v>
      </c>
      <c r="G40" s="743" t="s">
        <v>511</v>
      </c>
      <c r="H40" s="744">
        <v>86</v>
      </c>
      <c r="I40" s="102">
        <f t="shared" si="3"/>
        <v>358.31000000000012</v>
      </c>
      <c r="K40" s="118"/>
      <c r="L40" s="1115">
        <f t="shared" si="4"/>
        <v>81</v>
      </c>
      <c r="M40" s="1051"/>
      <c r="N40" s="923"/>
      <c r="O40" s="1040"/>
      <c r="P40" s="923">
        <f t="shared" si="6"/>
        <v>0</v>
      </c>
      <c r="Q40" s="895"/>
      <c r="R40" s="912"/>
      <c r="S40" s="1041">
        <f t="shared" si="5"/>
        <v>967.84000000000015</v>
      </c>
      <c r="T40" s="843"/>
    </row>
    <row r="41" spans="1:20" x14ac:dyDescent="0.25">
      <c r="A41" s="118"/>
      <c r="B41" s="174">
        <f t="shared" si="2"/>
        <v>20</v>
      </c>
      <c r="C41" s="15">
        <v>10</v>
      </c>
      <c r="D41" s="821">
        <v>119.14</v>
      </c>
      <c r="E41" s="822">
        <v>45231</v>
      </c>
      <c r="F41" s="821">
        <f t="shared" si="0"/>
        <v>119.14</v>
      </c>
      <c r="G41" s="743" t="s">
        <v>513</v>
      </c>
      <c r="H41" s="744">
        <v>0</v>
      </c>
      <c r="I41" s="102">
        <f t="shared" si="3"/>
        <v>239.17000000000013</v>
      </c>
      <c r="K41" s="118"/>
      <c r="L41" s="1115">
        <f t="shared" si="4"/>
        <v>81</v>
      </c>
      <c r="M41" s="1051"/>
      <c r="N41" s="923"/>
      <c r="O41" s="1040"/>
      <c r="P41" s="923">
        <f t="shared" si="6"/>
        <v>0</v>
      </c>
      <c r="Q41" s="895"/>
      <c r="R41" s="912"/>
      <c r="S41" s="1041">
        <f t="shared" si="5"/>
        <v>967.84000000000015</v>
      </c>
      <c r="T41" s="843"/>
    </row>
    <row r="42" spans="1:20" x14ac:dyDescent="0.25">
      <c r="A42" s="118"/>
      <c r="B42" s="174">
        <f t="shared" si="2"/>
        <v>19</v>
      </c>
      <c r="C42" s="15">
        <v>1</v>
      </c>
      <c r="D42" s="821">
        <v>11.47</v>
      </c>
      <c r="E42" s="822">
        <v>45232</v>
      </c>
      <c r="F42" s="821">
        <f t="shared" si="0"/>
        <v>11.47</v>
      </c>
      <c r="G42" s="743" t="s">
        <v>523</v>
      </c>
      <c r="H42" s="744">
        <v>86</v>
      </c>
      <c r="I42" s="102">
        <f t="shared" si="3"/>
        <v>227.70000000000013</v>
      </c>
      <c r="K42" s="118"/>
      <c r="L42" s="1115">
        <f t="shared" si="4"/>
        <v>81</v>
      </c>
      <c r="M42" s="1051"/>
      <c r="N42" s="923"/>
      <c r="O42" s="1040"/>
      <c r="P42" s="923">
        <f t="shared" si="6"/>
        <v>0</v>
      </c>
      <c r="Q42" s="895"/>
      <c r="R42" s="912"/>
      <c r="S42" s="1041">
        <f t="shared" si="5"/>
        <v>967.84000000000015</v>
      </c>
      <c r="T42" s="843"/>
    </row>
    <row r="43" spans="1:20" x14ac:dyDescent="0.25">
      <c r="A43" s="118"/>
      <c r="B43" s="174">
        <f t="shared" si="2"/>
        <v>18</v>
      </c>
      <c r="C43" s="15">
        <v>1</v>
      </c>
      <c r="D43" s="821">
        <v>11.64</v>
      </c>
      <c r="E43" s="822">
        <v>45232</v>
      </c>
      <c r="F43" s="821">
        <f t="shared" si="0"/>
        <v>11.64</v>
      </c>
      <c r="G43" s="743" t="s">
        <v>523</v>
      </c>
      <c r="H43" s="744">
        <v>86</v>
      </c>
      <c r="I43" s="102">
        <f t="shared" si="3"/>
        <v>216.06000000000012</v>
      </c>
      <c r="K43" s="118"/>
      <c r="L43" s="1115">
        <f t="shared" si="4"/>
        <v>81</v>
      </c>
      <c r="M43" s="1051"/>
      <c r="N43" s="923"/>
      <c r="O43" s="1040"/>
      <c r="P43" s="923">
        <f t="shared" si="6"/>
        <v>0</v>
      </c>
      <c r="Q43" s="895"/>
      <c r="R43" s="912"/>
      <c r="S43" s="1041">
        <f t="shared" si="5"/>
        <v>967.84000000000015</v>
      </c>
      <c r="T43" s="843"/>
    </row>
    <row r="44" spans="1:20" x14ac:dyDescent="0.25">
      <c r="A44" s="118"/>
      <c r="B44" s="174">
        <f t="shared" si="2"/>
        <v>8</v>
      </c>
      <c r="C44" s="15">
        <v>10</v>
      </c>
      <c r="D44" s="821">
        <v>119.5</v>
      </c>
      <c r="E44" s="822">
        <v>45232</v>
      </c>
      <c r="F44" s="821">
        <f t="shared" si="0"/>
        <v>119.5</v>
      </c>
      <c r="G44" s="743" t="s">
        <v>524</v>
      </c>
      <c r="H44" s="744">
        <v>0</v>
      </c>
      <c r="I44" s="102">
        <f t="shared" si="3"/>
        <v>96.560000000000116</v>
      </c>
      <c r="K44" s="118"/>
      <c r="L44" s="1115">
        <f t="shared" si="4"/>
        <v>81</v>
      </c>
      <c r="M44" s="1051"/>
      <c r="N44" s="923"/>
      <c r="O44" s="1040"/>
      <c r="P44" s="923">
        <f t="shared" si="6"/>
        <v>0</v>
      </c>
      <c r="Q44" s="895"/>
      <c r="R44" s="912"/>
      <c r="S44" s="1041">
        <f t="shared" si="5"/>
        <v>967.84000000000015</v>
      </c>
      <c r="T44" s="843"/>
    </row>
    <row r="45" spans="1:20" x14ac:dyDescent="0.25">
      <c r="A45" s="118"/>
      <c r="B45" s="174">
        <f t="shared" si="2"/>
        <v>0</v>
      </c>
      <c r="C45" s="15">
        <v>8</v>
      </c>
      <c r="D45" s="821">
        <v>96.24</v>
      </c>
      <c r="E45" s="822">
        <v>45233</v>
      </c>
      <c r="F45" s="821">
        <f t="shared" ref="F45" si="7">D45</f>
        <v>96.24</v>
      </c>
      <c r="G45" s="743" t="s">
        <v>537</v>
      </c>
      <c r="H45" s="744">
        <v>90</v>
      </c>
      <c r="I45" s="102">
        <f t="shared" si="3"/>
        <v>0.32000000000012108</v>
      </c>
      <c r="K45" s="118"/>
      <c r="L45" s="1115">
        <f t="shared" si="4"/>
        <v>81</v>
      </c>
      <c r="M45" s="1051"/>
      <c r="N45" s="923"/>
      <c r="O45" s="1040"/>
      <c r="P45" s="923">
        <f t="shared" si="6"/>
        <v>0</v>
      </c>
      <c r="Q45" s="895"/>
      <c r="R45" s="912"/>
      <c r="S45" s="1041">
        <f t="shared" si="5"/>
        <v>967.84000000000015</v>
      </c>
      <c r="T45" s="843"/>
    </row>
    <row r="46" spans="1:20" x14ac:dyDescent="0.25">
      <c r="A46" s="118"/>
      <c r="B46" s="174">
        <f t="shared" si="2"/>
        <v>0</v>
      </c>
      <c r="C46" s="15"/>
      <c r="D46" s="821"/>
      <c r="E46" s="822"/>
      <c r="F46" s="821">
        <f t="shared" si="0"/>
        <v>0</v>
      </c>
      <c r="G46" s="743"/>
      <c r="H46" s="744"/>
      <c r="I46" s="102">
        <f t="shared" si="3"/>
        <v>0.32000000000012108</v>
      </c>
      <c r="K46" s="118"/>
      <c r="L46" s="1115">
        <f t="shared" si="4"/>
        <v>81</v>
      </c>
      <c r="M46" s="1051"/>
      <c r="N46" s="923"/>
      <c r="O46" s="1040"/>
      <c r="P46" s="923">
        <f t="shared" si="6"/>
        <v>0</v>
      </c>
      <c r="Q46" s="895"/>
      <c r="R46" s="912"/>
      <c r="S46" s="1041">
        <f t="shared" si="5"/>
        <v>967.84000000000015</v>
      </c>
      <c r="T46" s="843"/>
    </row>
    <row r="47" spans="1:20" x14ac:dyDescent="0.25">
      <c r="A47" s="118"/>
      <c r="B47" s="174">
        <f t="shared" si="2"/>
        <v>0</v>
      </c>
      <c r="C47" s="15"/>
      <c r="D47" s="821"/>
      <c r="E47" s="822"/>
      <c r="F47" s="821">
        <f t="shared" si="0"/>
        <v>0</v>
      </c>
      <c r="G47" s="743"/>
      <c r="H47" s="744"/>
      <c r="I47" s="102">
        <f t="shared" si="3"/>
        <v>0.32000000000012108</v>
      </c>
      <c r="K47" s="118"/>
      <c r="L47" s="1115">
        <f t="shared" si="4"/>
        <v>81</v>
      </c>
      <c r="M47" s="1051"/>
      <c r="N47" s="923"/>
      <c r="O47" s="1040"/>
      <c r="P47" s="923">
        <f t="shared" si="6"/>
        <v>0</v>
      </c>
      <c r="Q47" s="895"/>
      <c r="R47" s="912"/>
      <c r="S47" s="1041">
        <f t="shared" si="5"/>
        <v>967.84000000000015</v>
      </c>
      <c r="T47" s="843"/>
    </row>
    <row r="48" spans="1:20" x14ac:dyDescent="0.25">
      <c r="A48" s="118"/>
      <c r="B48" s="174">
        <f t="shared" si="2"/>
        <v>0</v>
      </c>
      <c r="C48" s="15"/>
      <c r="D48" s="1381"/>
      <c r="E48" s="1382"/>
      <c r="F48" s="1383">
        <f t="shared" si="0"/>
        <v>0</v>
      </c>
      <c r="G48" s="1384"/>
      <c r="H48" s="1385"/>
      <c r="I48" s="1376">
        <f t="shared" si="3"/>
        <v>0.32000000000012108</v>
      </c>
      <c r="K48" s="118"/>
      <c r="L48" s="1115">
        <f t="shared" si="4"/>
        <v>81</v>
      </c>
      <c r="M48" s="1051"/>
      <c r="N48" s="923"/>
      <c r="O48" s="1040"/>
      <c r="P48" s="923">
        <f t="shared" si="6"/>
        <v>0</v>
      </c>
      <c r="Q48" s="895"/>
      <c r="R48" s="912"/>
      <c r="S48" s="1041">
        <f t="shared" si="5"/>
        <v>967.84000000000015</v>
      </c>
      <c r="T48" s="843"/>
    </row>
    <row r="49" spans="1:20" x14ac:dyDescent="0.25">
      <c r="A49" s="118"/>
      <c r="B49" s="174">
        <f t="shared" si="2"/>
        <v>0</v>
      </c>
      <c r="C49" s="15"/>
      <c r="D49" s="1381"/>
      <c r="E49" s="1382"/>
      <c r="F49" s="1383">
        <f t="shared" si="0"/>
        <v>0</v>
      </c>
      <c r="G49" s="1384"/>
      <c r="H49" s="1385"/>
      <c r="I49" s="1376">
        <f t="shared" si="3"/>
        <v>0.32000000000012108</v>
      </c>
      <c r="K49" s="118"/>
      <c r="L49" s="1115">
        <f t="shared" si="4"/>
        <v>81</v>
      </c>
      <c r="M49" s="1051"/>
      <c r="N49" s="923"/>
      <c r="O49" s="1040"/>
      <c r="P49" s="923">
        <f t="shared" si="6"/>
        <v>0</v>
      </c>
      <c r="Q49" s="895"/>
      <c r="R49" s="912"/>
      <c r="S49" s="1041">
        <f t="shared" si="5"/>
        <v>967.84000000000015</v>
      </c>
      <c r="T49" s="843"/>
    </row>
    <row r="50" spans="1:20" x14ac:dyDescent="0.25">
      <c r="A50" s="118"/>
      <c r="B50" s="174">
        <f t="shared" si="2"/>
        <v>0</v>
      </c>
      <c r="C50" s="15"/>
      <c r="D50" s="821"/>
      <c r="E50" s="1372"/>
      <c r="F50" s="1373">
        <f t="shared" si="0"/>
        <v>0</v>
      </c>
      <c r="G50" s="1374"/>
      <c r="H50" s="1375"/>
      <c r="I50" s="1376">
        <f t="shared" si="3"/>
        <v>0.32000000000012108</v>
      </c>
      <c r="K50" s="118"/>
      <c r="L50" s="174">
        <f t="shared" si="4"/>
        <v>81</v>
      </c>
      <c r="M50" s="15"/>
      <c r="N50" s="68"/>
      <c r="O50" s="191"/>
      <c r="P50" s="68">
        <f t="shared" si="6"/>
        <v>0</v>
      </c>
      <c r="Q50" s="69"/>
      <c r="R50" s="70"/>
      <c r="S50" s="102">
        <f t="shared" si="5"/>
        <v>967.84000000000015</v>
      </c>
    </row>
    <row r="51" spans="1:20" x14ac:dyDescent="0.25">
      <c r="A51" s="118"/>
      <c r="B51" s="174">
        <f t="shared" si="2"/>
        <v>0</v>
      </c>
      <c r="C51" s="15"/>
      <c r="D51" s="821"/>
      <c r="E51" s="1372"/>
      <c r="F51" s="1373">
        <f t="shared" si="0"/>
        <v>0</v>
      </c>
      <c r="G51" s="1374"/>
      <c r="H51" s="1375"/>
      <c r="I51" s="1376">
        <f t="shared" si="3"/>
        <v>0.32000000000012108</v>
      </c>
      <c r="K51" s="118"/>
      <c r="L51" s="174">
        <f t="shared" si="4"/>
        <v>81</v>
      </c>
      <c r="M51" s="15"/>
      <c r="N51" s="68"/>
      <c r="O51" s="191"/>
      <c r="P51" s="68">
        <f t="shared" si="6"/>
        <v>0</v>
      </c>
      <c r="Q51" s="69"/>
      <c r="R51" s="70"/>
      <c r="S51" s="102">
        <f t="shared" si="5"/>
        <v>967.84000000000015</v>
      </c>
    </row>
    <row r="52" spans="1:20" x14ac:dyDescent="0.25">
      <c r="A52" s="118"/>
      <c r="B52" s="174">
        <f t="shared" si="2"/>
        <v>0</v>
      </c>
      <c r="C52" s="15"/>
      <c r="D52" s="821"/>
      <c r="E52" s="822"/>
      <c r="F52" s="821">
        <f t="shared" si="0"/>
        <v>0</v>
      </c>
      <c r="G52" s="743"/>
      <c r="H52" s="744"/>
      <c r="I52" s="102">
        <f t="shared" si="3"/>
        <v>0.32000000000012108</v>
      </c>
      <c r="K52" s="118"/>
      <c r="L52" s="174">
        <f t="shared" si="4"/>
        <v>81</v>
      </c>
      <c r="M52" s="15"/>
      <c r="N52" s="68"/>
      <c r="O52" s="191"/>
      <c r="P52" s="68">
        <f t="shared" si="6"/>
        <v>0</v>
      </c>
      <c r="Q52" s="69"/>
      <c r="R52" s="70"/>
      <c r="S52" s="102">
        <f t="shared" si="5"/>
        <v>967.84000000000015</v>
      </c>
    </row>
    <row r="53" spans="1:20" x14ac:dyDescent="0.25">
      <c r="A53" s="118"/>
      <c r="B53" s="174">
        <f t="shared" si="2"/>
        <v>0</v>
      </c>
      <c r="C53" s="15"/>
      <c r="D53" s="821"/>
      <c r="E53" s="822"/>
      <c r="F53" s="821">
        <f t="shared" si="0"/>
        <v>0</v>
      </c>
      <c r="G53" s="743"/>
      <c r="H53" s="744"/>
      <c r="I53" s="102">
        <f t="shared" si="3"/>
        <v>0.32000000000012108</v>
      </c>
      <c r="K53" s="118"/>
      <c r="L53" s="174">
        <f t="shared" si="4"/>
        <v>81</v>
      </c>
      <c r="M53" s="15"/>
      <c r="N53" s="68"/>
      <c r="O53" s="191"/>
      <c r="P53" s="68">
        <f t="shared" si="6"/>
        <v>0</v>
      </c>
      <c r="Q53" s="69"/>
      <c r="R53" s="70"/>
      <c r="S53" s="102">
        <f t="shared" si="5"/>
        <v>967.84000000000015</v>
      </c>
    </row>
    <row r="54" spans="1:20" x14ac:dyDescent="0.25">
      <c r="A54" s="118"/>
      <c r="B54" s="174">
        <f t="shared" si="2"/>
        <v>0</v>
      </c>
      <c r="C54" s="15"/>
      <c r="D54" s="821"/>
      <c r="E54" s="822"/>
      <c r="F54" s="821">
        <f t="shared" si="0"/>
        <v>0</v>
      </c>
      <c r="G54" s="743"/>
      <c r="H54" s="744"/>
      <c r="I54" s="102">
        <f t="shared" si="3"/>
        <v>0.32000000000012108</v>
      </c>
      <c r="K54" s="118"/>
      <c r="L54" s="174">
        <f t="shared" si="4"/>
        <v>81</v>
      </c>
      <c r="M54" s="15"/>
      <c r="N54" s="68"/>
      <c r="O54" s="191"/>
      <c r="P54" s="68">
        <f t="shared" si="6"/>
        <v>0</v>
      </c>
      <c r="Q54" s="69"/>
      <c r="R54" s="70"/>
      <c r="S54" s="102">
        <f t="shared" si="5"/>
        <v>967.84000000000015</v>
      </c>
    </row>
    <row r="55" spans="1:20" x14ac:dyDescent="0.25">
      <c r="A55" s="118"/>
      <c r="B55" s="174">
        <f t="shared" si="2"/>
        <v>0</v>
      </c>
      <c r="C55" s="15"/>
      <c r="D55" s="821"/>
      <c r="E55" s="822"/>
      <c r="F55" s="821">
        <f t="shared" si="0"/>
        <v>0</v>
      </c>
      <c r="G55" s="743"/>
      <c r="H55" s="744"/>
      <c r="I55" s="102">
        <f t="shared" si="3"/>
        <v>0.32000000000012108</v>
      </c>
      <c r="K55" s="118"/>
      <c r="L55" s="174">
        <f t="shared" si="4"/>
        <v>81</v>
      </c>
      <c r="M55" s="15"/>
      <c r="N55" s="68"/>
      <c r="O55" s="191"/>
      <c r="P55" s="68">
        <f t="shared" si="6"/>
        <v>0</v>
      </c>
      <c r="Q55" s="69"/>
      <c r="R55" s="70"/>
      <c r="S55" s="102">
        <f t="shared" si="5"/>
        <v>967.84000000000015</v>
      </c>
    </row>
    <row r="56" spans="1:20" x14ac:dyDescent="0.25">
      <c r="A56" s="118"/>
      <c r="B56" s="174">
        <f t="shared" si="2"/>
        <v>0</v>
      </c>
      <c r="C56" s="15"/>
      <c r="D56" s="821"/>
      <c r="E56" s="822"/>
      <c r="F56" s="821">
        <f t="shared" si="0"/>
        <v>0</v>
      </c>
      <c r="G56" s="743"/>
      <c r="H56" s="744"/>
      <c r="I56" s="102">
        <f t="shared" si="3"/>
        <v>0.32000000000012108</v>
      </c>
      <c r="K56" s="118"/>
      <c r="L56" s="174">
        <f t="shared" si="4"/>
        <v>81</v>
      </c>
      <c r="M56" s="15"/>
      <c r="N56" s="68"/>
      <c r="O56" s="191"/>
      <c r="P56" s="68">
        <f t="shared" si="6"/>
        <v>0</v>
      </c>
      <c r="Q56" s="69"/>
      <c r="R56" s="70"/>
      <c r="S56" s="102">
        <f t="shared" si="5"/>
        <v>967.84000000000015</v>
      </c>
    </row>
    <row r="57" spans="1:20" x14ac:dyDescent="0.25">
      <c r="A57" s="118"/>
      <c r="B57" s="174">
        <f t="shared" si="2"/>
        <v>0</v>
      </c>
      <c r="C57" s="15"/>
      <c r="D57" s="821"/>
      <c r="E57" s="822"/>
      <c r="F57" s="821">
        <f t="shared" si="0"/>
        <v>0</v>
      </c>
      <c r="G57" s="743"/>
      <c r="H57" s="744"/>
      <c r="I57" s="102">
        <f t="shared" si="3"/>
        <v>0.32000000000012108</v>
      </c>
      <c r="K57" s="118"/>
      <c r="L57" s="174">
        <f t="shared" si="4"/>
        <v>81</v>
      </c>
      <c r="M57" s="15"/>
      <c r="N57" s="68"/>
      <c r="O57" s="191"/>
      <c r="P57" s="68">
        <f t="shared" si="6"/>
        <v>0</v>
      </c>
      <c r="Q57" s="69"/>
      <c r="R57" s="70"/>
      <c r="S57" s="102">
        <f t="shared" si="5"/>
        <v>967.84000000000015</v>
      </c>
    </row>
    <row r="58" spans="1:20" x14ac:dyDescent="0.25">
      <c r="A58" s="118"/>
      <c r="B58" s="174">
        <f t="shared" si="2"/>
        <v>0</v>
      </c>
      <c r="C58" s="15"/>
      <c r="D58" s="821"/>
      <c r="E58" s="822"/>
      <c r="F58" s="821">
        <f t="shared" si="0"/>
        <v>0</v>
      </c>
      <c r="G58" s="743"/>
      <c r="H58" s="744"/>
      <c r="I58" s="102">
        <f t="shared" si="3"/>
        <v>0.32000000000012108</v>
      </c>
      <c r="K58" s="118"/>
      <c r="L58" s="174">
        <f t="shared" si="4"/>
        <v>81</v>
      </c>
      <c r="M58" s="15"/>
      <c r="N58" s="68"/>
      <c r="O58" s="191"/>
      <c r="P58" s="68">
        <f t="shared" si="6"/>
        <v>0</v>
      </c>
      <c r="Q58" s="69"/>
      <c r="R58" s="70"/>
      <c r="S58" s="102">
        <f t="shared" si="5"/>
        <v>967.84000000000015</v>
      </c>
    </row>
    <row r="59" spans="1:20" x14ac:dyDescent="0.25">
      <c r="A59" s="118"/>
      <c r="B59" s="174">
        <f t="shared" si="2"/>
        <v>0</v>
      </c>
      <c r="C59" s="15"/>
      <c r="D59" s="821"/>
      <c r="E59" s="822"/>
      <c r="F59" s="821">
        <f t="shared" si="0"/>
        <v>0</v>
      </c>
      <c r="G59" s="743"/>
      <c r="H59" s="744"/>
      <c r="I59" s="102">
        <f t="shared" si="3"/>
        <v>0.32000000000012108</v>
      </c>
      <c r="K59" s="118"/>
      <c r="L59" s="174">
        <f t="shared" si="4"/>
        <v>81</v>
      </c>
      <c r="M59" s="15"/>
      <c r="N59" s="68"/>
      <c r="O59" s="191"/>
      <c r="P59" s="68">
        <f t="shared" si="6"/>
        <v>0</v>
      </c>
      <c r="Q59" s="69"/>
      <c r="R59" s="70"/>
      <c r="S59" s="102">
        <f t="shared" si="5"/>
        <v>967.84000000000015</v>
      </c>
    </row>
    <row r="60" spans="1:20" x14ac:dyDescent="0.25">
      <c r="A60" s="118"/>
      <c r="B60" s="174">
        <f t="shared" si="2"/>
        <v>0</v>
      </c>
      <c r="C60" s="15"/>
      <c r="D60" s="821"/>
      <c r="E60" s="822"/>
      <c r="F60" s="821">
        <f t="shared" si="0"/>
        <v>0</v>
      </c>
      <c r="G60" s="743"/>
      <c r="H60" s="744"/>
      <c r="I60" s="102">
        <f t="shared" si="3"/>
        <v>0.32000000000012108</v>
      </c>
      <c r="K60" s="118"/>
      <c r="L60" s="174">
        <f t="shared" si="4"/>
        <v>81</v>
      </c>
      <c r="M60" s="15"/>
      <c r="N60" s="68"/>
      <c r="O60" s="191"/>
      <c r="P60" s="68">
        <f t="shared" si="6"/>
        <v>0</v>
      </c>
      <c r="Q60" s="69"/>
      <c r="R60" s="70"/>
      <c r="S60" s="102">
        <f t="shared" si="5"/>
        <v>967.84000000000015</v>
      </c>
    </row>
    <row r="61" spans="1:20" x14ac:dyDescent="0.25">
      <c r="A61" s="118"/>
      <c r="B61" s="174">
        <f t="shared" si="2"/>
        <v>0</v>
      </c>
      <c r="C61" s="15"/>
      <c r="D61" s="821"/>
      <c r="E61" s="822"/>
      <c r="F61" s="821">
        <f t="shared" si="0"/>
        <v>0</v>
      </c>
      <c r="G61" s="743"/>
      <c r="H61" s="744"/>
      <c r="I61" s="102">
        <f t="shared" si="3"/>
        <v>0.32000000000012108</v>
      </c>
      <c r="K61" s="118"/>
      <c r="L61" s="174">
        <f t="shared" si="4"/>
        <v>81</v>
      </c>
      <c r="M61" s="15"/>
      <c r="N61" s="68"/>
      <c r="O61" s="191"/>
      <c r="P61" s="68">
        <f t="shared" si="6"/>
        <v>0</v>
      </c>
      <c r="Q61" s="69"/>
      <c r="R61" s="70"/>
      <c r="S61" s="102">
        <f t="shared" si="5"/>
        <v>967.84000000000015</v>
      </c>
    </row>
    <row r="62" spans="1:20" x14ac:dyDescent="0.25">
      <c r="A62" s="118"/>
      <c r="B62" s="174">
        <f t="shared" si="2"/>
        <v>0</v>
      </c>
      <c r="C62" s="15"/>
      <c r="D62" s="821"/>
      <c r="E62" s="822"/>
      <c r="F62" s="821">
        <f t="shared" si="0"/>
        <v>0</v>
      </c>
      <c r="G62" s="743"/>
      <c r="H62" s="744"/>
      <c r="I62" s="102">
        <f t="shared" si="3"/>
        <v>0.32000000000012108</v>
      </c>
      <c r="K62" s="118"/>
      <c r="L62" s="174">
        <f t="shared" si="4"/>
        <v>81</v>
      </c>
      <c r="M62" s="15"/>
      <c r="N62" s="68"/>
      <c r="O62" s="191"/>
      <c r="P62" s="68">
        <f t="shared" si="6"/>
        <v>0</v>
      </c>
      <c r="Q62" s="69"/>
      <c r="R62" s="70"/>
      <c r="S62" s="102">
        <f t="shared" si="5"/>
        <v>967.84000000000015</v>
      </c>
    </row>
    <row r="63" spans="1:20" x14ac:dyDescent="0.25">
      <c r="A63" s="118"/>
      <c r="B63" s="174">
        <f t="shared" si="2"/>
        <v>0</v>
      </c>
      <c r="C63" s="15"/>
      <c r="D63" s="821"/>
      <c r="E63" s="822"/>
      <c r="F63" s="821">
        <f t="shared" si="0"/>
        <v>0</v>
      </c>
      <c r="G63" s="743"/>
      <c r="H63" s="744"/>
      <c r="I63" s="102">
        <f t="shared" si="3"/>
        <v>0.32000000000012108</v>
      </c>
      <c r="K63" s="118"/>
      <c r="L63" s="174">
        <f t="shared" si="4"/>
        <v>81</v>
      </c>
      <c r="M63" s="15"/>
      <c r="N63" s="68"/>
      <c r="O63" s="191"/>
      <c r="P63" s="68">
        <f t="shared" si="6"/>
        <v>0</v>
      </c>
      <c r="Q63" s="69"/>
      <c r="R63" s="70"/>
      <c r="S63" s="102">
        <f t="shared" si="5"/>
        <v>967.84000000000015</v>
      </c>
    </row>
    <row r="64" spans="1:20" x14ac:dyDescent="0.25">
      <c r="A64" s="118"/>
      <c r="B64" s="174">
        <f t="shared" si="2"/>
        <v>0</v>
      </c>
      <c r="C64" s="15"/>
      <c r="D64" s="821"/>
      <c r="E64" s="822"/>
      <c r="F64" s="821">
        <f t="shared" si="0"/>
        <v>0</v>
      </c>
      <c r="G64" s="743"/>
      <c r="H64" s="744"/>
      <c r="I64" s="102">
        <f t="shared" si="3"/>
        <v>0.32000000000012108</v>
      </c>
      <c r="K64" s="118"/>
      <c r="L64" s="174">
        <f t="shared" si="4"/>
        <v>81</v>
      </c>
      <c r="M64" s="15"/>
      <c r="N64" s="68"/>
      <c r="O64" s="191"/>
      <c r="P64" s="68">
        <f t="shared" si="6"/>
        <v>0</v>
      </c>
      <c r="Q64" s="69"/>
      <c r="R64" s="70"/>
      <c r="S64" s="102">
        <f t="shared" si="5"/>
        <v>967.84000000000015</v>
      </c>
    </row>
    <row r="65" spans="1:19" x14ac:dyDescent="0.25">
      <c r="A65" s="118"/>
      <c r="B65" s="174">
        <f t="shared" si="2"/>
        <v>0</v>
      </c>
      <c r="C65" s="15"/>
      <c r="D65" s="821"/>
      <c r="E65" s="822"/>
      <c r="F65" s="821">
        <f t="shared" si="0"/>
        <v>0</v>
      </c>
      <c r="G65" s="743"/>
      <c r="H65" s="744"/>
      <c r="I65" s="102">
        <f t="shared" si="3"/>
        <v>0.32000000000012108</v>
      </c>
      <c r="K65" s="118"/>
      <c r="L65" s="174">
        <f t="shared" si="4"/>
        <v>81</v>
      </c>
      <c r="M65" s="15"/>
      <c r="N65" s="68"/>
      <c r="O65" s="191"/>
      <c r="P65" s="68">
        <f t="shared" si="6"/>
        <v>0</v>
      </c>
      <c r="Q65" s="69"/>
      <c r="R65" s="70"/>
      <c r="S65" s="102">
        <f t="shared" si="5"/>
        <v>967.84000000000015</v>
      </c>
    </row>
    <row r="66" spans="1:19" x14ac:dyDescent="0.25">
      <c r="A66" s="118"/>
      <c r="B66" s="174">
        <f t="shared" si="2"/>
        <v>0</v>
      </c>
      <c r="C66" s="15"/>
      <c r="D66" s="821"/>
      <c r="E66" s="822"/>
      <c r="F66" s="821">
        <f t="shared" si="0"/>
        <v>0</v>
      </c>
      <c r="G66" s="743"/>
      <c r="H66" s="744"/>
      <c r="I66" s="102">
        <f t="shared" si="3"/>
        <v>0.32000000000012108</v>
      </c>
      <c r="K66" s="118"/>
      <c r="L66" s="174">
        <f t="shared" si="4"/>
        <v>81</v>
      </c>
      <c r="M66" s="15"/>
      <c r="N66" s="68"/>
      <c r="O66" s="191"/>
      <c r="P66" s="68">
        <f t="shared" si="6"/>
        <v>0</v>
      </c>
      <c r="Q66" s="69"/>
      <c r="R66" s="70"/>
      <c r="S66" s="102">
        <f t="shared" si="5"/>
        <v>967.84000000000015</v>
      </c>
    </row>
    <row r="67" spans="1:19" x14ac:dyDescent="0.25">
      <c r="A67" s="118"/>
      <c r="B67" s="174">
        <f t="shared" si="2"/>
        <v>0</v>
      </c>
      <c r="C67" s="15"/>
      <c r="D67" s="821"/>
      <c r="E67" s="822"/>
      <c r="F67" s="821">
        <f t="shared" si="0"/>
        <v>0</v>
      </c>
      <c r="G67" s="743"/>
      <c r="H67" s="744"/>
      <c r="I67" s="102">
        <f t="shared" si="3"/>
        <v>0.32000000000012108</v>
      </c>
      <c r="K67" s="118"/>
      <c r="L67" s="174">
        <f t="shared" si="4"/>
        <v>81</v>
      </c>
      <c r="M67" s="15"/>
      <c r="N67" s="68"/>
      <c r="O67" s="191"/>
      <c r="P67" s="68">
        <f t="shared" si="6"/>
        <v>0</v>
      </c>
      <c r="Q67" s="69"/>
      <c r="R67" s="70"/>
      <c r="S67" s="102">
        <f t="shared" si="5"/>
        <v>967.84000000000015</v>
      </c>
    </row>
    <row r="68" spans="1:19" x14ac:dyDescent="0.25">
      <c r="A68" s="118"/>
      <c r="B68" s="174">
        <f t="shared" si="2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3"/>
        <v>0.32000000000012108</v>
      </c>
      <c r="K68" s="118"/>
      <c r="L68" s="174">
        <f t="shared" si="4"/>
        <v>81</v>
      </c>
      <c r="M68" s="15"/>
      <c r="N68" s="68"/>
      <c r="O68" s="191"/>
      <c r="P68" s="68">
        <f t="shared" si="6"/>
        <v>0</v>
      </c>
      <c r="Q68" s="69"/>
      <c r="R68" s="70"/>
      <c r="S68" s="102">
        <f t="shared" si="5"/>
        <v>967.84000000000015</v>
      </c>
    </row>
    <row r="69" spans="1:19" x14ac:dyDescent="0.25">
      <c r="A69" s="118"/>
      <c r="B69" s="174">
        <f t="shared" si="2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3"/>
        <v>0.32000000000012108</v>
      </c>
      <c r="K69" s="118"/>
      <c r="L69" s="174">
        <f t="shared" si="4"/>
        <v>81</v>
      </c>
      <c r="M69" s="15"/>
      <c r="N69" s="68"/>
      <c r="O69" s="191"/>
      <c r="P69" s="68">
        <f t="shared" si="6"/>
        <v>0</v>
      </c>
      <c r="Q69" s="69"/>
      <c r="R69" s="70"/>
      <c r="S69" s="102">
        <f t="shared" si="5"/>
        <v>967.84000000000015</v>
      </c>
    </row>
    <row r="70" spans="1:19" x14ac:dyDescent="0.25">
      <c r="A70" s="118"/>
      <c r="B70" s="174">
        <f t="shared" si="2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3"/>
        <v>0.32000000000012108</v>
      </c>
      <c r="K70" s="118"/>
      <c r="L70" s="174">
        <f t="shared" si="4"/>
        <v>81</v>
      </c>
      <c r="M70" s="15"/>
      <c r="N70" s="68"/>
      <c r="O70" s="191"/>
      <c r="P70" s="68">
        <f t="shared" si="6"/>
        <v>0</v>
      </c>
      <c r="Q70" s="69"/>
      <c r="R70" s="70"/>
      <c r="S70" s="102">
        <f t="shared" si="5"/>
        <v>967.84000000000015</v>
      </c>
    </row>
    <row r="71" spans="1:19" x14ac:dyDescent="0.25">
      <c r="A71" s="118"/>
      <c r="B71" s="174">
        <f t="shared" si="2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3"/>
        <v>0.32000000000012108</v>
      </c>
      <c r="K71" s="118"/>
      <c r="L71" s="174">
        <f t="shared" si="4"/>
        <v>81</v>
      </c>
      <c r="M71" s="15"/>
      <c r="N71" s="68"/>
      <c r="O71" s="191"/>
      <c r="P71" s="68">
        <f t="shared" si="6"/>
        <v>0</v>
      </c>
      <c r="Q71" s="69"/>
      <c r="R71" s="70"/>
      <c r="S71" s="102">
        <f t="shared" si="5"/>
        <v>967.84000000000015</v>
      </c>
    </row>
    <row r="72" spans="1:19" x14ac:dyDescent="0.25">
      <c r="A72" s="118"/>
      <c r="B72" s="174">
        <f t="shared" si="2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3"/>
        <v>0.32000000000012108</v>
      </c>
      <c r="K72" s="118"/>
      <c r="L72" s="174">
        <f t="shared" si="4"/>
        <v>81</v>
      </c>
      <c r="M72" s="15"/>
      <c r="N72" s="68"/>
      <c r="O72" s="191"/>
      <c r="P72" s="68">
        <f t="shared" si="6"/>
        <v>0</v>
      </c>
      <c r="Q72" s="69"/>
      <c r="R72" s="70"/>
      <c r="S72" s="102">
        <f t="shared" si="5"/>
        <v>967.84000000000015</v>
      </c>
    </row>
    <row r="73" spans="1:19" x14ac:dyDescent="0.25">
      <c r="A73" s="118"/>
      <c r="B73" s="174">
        <f t="shared" si="2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3"/>
        <v>0.32000000000012108</v>
      </c>
      <c r="K73" s="118"/>
      <c r="L73" s="174">
        <f t="shared" si="4"/>
        <v>81</v>
      </c>
      <c r="M73" s="15"/>
      <c r="N73" s="68"/>
      <c r="O73" s="191"/>
      <c r="P73" s="68">
        <f t="shared" si="6"/>
        <v>0</v>
      </c>
      <c r="Q73" s="69"/>
      <c r="R73" s="70"/>
      <c r="S73" s="102">
        <f t="shared" si="5"/>
        <v>967.84000000000015</v>
      </c>
    </row>
    <row r="74" spans="1:19" x14ac:dyDescent="0.25">
      <c r="A74" s="118"/>
      <c r="B74" s="174">
        <f t="shared" si="2"/>
        <v>0</v>
      </c>
      <c r="C74" s="15"/>
      <c r="D74" s="68"/>
      <c r="E74" s="191"/>
      <c r="F74" s="68">
        <f t="shared" ref="F74" si="8">D74</f>
        <v>0</v>
      </c>
      <c r="G74" s="69"/>
      <c r="H74" s="70"/>
      <c r="I74" s="102">
        <f t="shared" si="3"/>
        <v>0.32000000000012108</v>
      </c>
      <c r="K74" s="118"/>
      <c r="L74" s="174">
        <f t="shared" si="4"/>
        <v>81</v>
      </c>
      <c r="M74" s="15"/>
      <c r="N74" s="68"/>
      <c r="O74" s="191"/>
      <c r="P74" s="68">
        <f t="shared" si="6"/>
        <v>0</v>
      </c>
      <c r="Q74" s="69"/>
      <c r="R74" s="70"/>
      <c r="S74" s="102">
        <f t="shared" si="5"/>
        <v>967.84000000000015</v>
      </c>
    </row>
    <row r="75" spans="1:19" x14ac:dyDescent="0.25">
      <c r="A75" s="118"/>
      <c r="B75" s="174">
        <f t="shared" si="2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3"/>
        <v>0.32000000000012108</v>
      </c>
      <c r="K75" s="118"/>
      <c r="L75" s="174">
        <f t="shared" si="4"/>
        <v>81</v>
      </c>
      <c r="M75" s="15"/>
      <c r="N75" s="58"/>
      <c r="O75" s="198"/>
      <c r="P75" s="68">
        <f>N75</f>
        <v>0</v>
      </c>
      <c r="Q75" s="69"/>
      <c r="R75" s="70"/>
      <c r="S75" s="102">
        <f t="shared" si="5"/>
        <v>967.84000000000015</v>
      </c>
    </row>
    <row r="76" spans="1:19" x14ac:dyDescent="0.25">
      <c r="A76" s="118"/>
      <c r="B76" s="174">
        <f t="shared" ref="B76" si="9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0">I75-F76</f>
        <v>0.32000000000012108</v>
      </c>
      <c r="K76" s="118"/>
      <c r="L76" s="174">
        <f t="shared" ref="L76" si="11">L75-M76</f>
        <v>81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2">S75-P76</f>
        <v>967.84000000000015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0"/>
        <v>0.32000000000012108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2"/>
        <v>967.84000000000015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168</v>
      </c>
      <c r="D79" s="6">
        <f>SUM(D10:D78)</f>
        <v>2034.0700000000002</v>
      </c>
      <c r="F79" s="6">
        <f>SUM(F10:F78)</f>
        <v>2034.0700000000002</v>
      </c>
      <c r="M79" s="53">
        <f>SUM(M10:M78)</f>
        <v>140</v>
      </c>
      <c r="N79" s="6">
        <f>SUM(N10:N78)</f>
        <v>2788.8199999999997</v>
      </c>
      <c r="P79" s="6">
        <f>SUM(P10:P78)</f>
        <v>1664.18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-43</v>
      </c>
      <c r="N82" s="45" t="s">
        <v>4</v>
      </c>
      <c r="O82" s="55">
        <f>P6+P7-M79+P8</f>
        <v>-140</v>
      </c>
    </row>
    <row r="83" spans="3:16" ht="15.75" thickBot="1" x14ac:dyDescent="0.3"/>
    <row r="84" spans="3:16" ht="15.75" thickBot="1" x14ac:dyDescent="0.3">
      <c r="C84" s="1516" t="s">
        <v>11</v>
      </c>
      <c r="D84" s="1517"/>
      <c r="E84" s="56">
        <f>E6+E7-F79+E8</f>
        <v>-527.17000000000007</v>
      </c>
      <c r="F84" s="72"/>
      <c r="M84" s="1516" t="s">
        <v>11</v>
      </c>
      <c r="N84" s="1517"/>
      <c r="O84" s="56">
        <f>O6+O7-P79+O8</f>
        <v>-1664.18</v>
      </c>
      <c r="P84" s="72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K1" zoomScaleNormal="100" workbookViewId="0">
      <pane ySplit="9" topLeftCell="A22" activePane="bottomLeft" state="frozen"/>
      <selection pane="bottomLeft" activeCell="V22" sqref="V22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514" t="s">
        <v>314</v>
      </c>
      <c r="B1" s="1514"/>
      <c r="C1" s="1514"/>
      <c r="D1" s="1514"/>
      <c r="E1" s="1514"/>
      <c r="F1" s="1514"/>
      <c r="G1" s="1514"/>
      <c r="H1" s="11">
        <v>1</v>
      </c>
      <c r="L1" s="1514" t="s">
        <v>314</v>
      </c>
      <c r="M1" s="1514"/>
      <c r="N1" s="1514"/>
      <c r="O1" s="1514"/>
      <c r="P1" s="1514"/>
      <c r="Q1" s="1514"/>
      <c r="R1" s="1514"/>
      <c r="S1" s="11">
        <v>2</v>
      </c>
      <c r="W1" s="1514" t="s">
        <v>314</v>
      </c>
      <c r="X1" s="1514"/>
      <c r="Y1" s="1514"/>
      <c r="Z1" s="1514"/>
      <c r="AA1" s="1514"/>
      <c r="AB1" s="1514"/>
      <c r="AC1" s="1514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5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58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9"/>
      <c r="B4" s="1529" t="s">
        <v>67</v>
      </c>
      <c r="C4" s="230"/>
      <c r="D4" s="130"/>
      <c r="E4" s="424"/>
      <c r="F4" s="72"/>
      <c r="G4" s="151"/>
      <c r="H4" s="151"/>
      <c r="L4" s="399"/>
      <c r="M4" s="1534" t="s">
        <v>567</v>
      </c>
      <c r="N4" s="230"/>
      <c r="O4" s="130"/>
      <c r="P4" s="424"/>
      <c r="Q4" s="72"/>
      <c r="R4" s="151"/>
      <c r="S4" s="151"/>
      <c r="W4" s="399"/>
      <c r="X4" s="1529" t="s">
        <v>67</v>
      </c>
      <c r="Y4" s="230"/>
      <c r="Z4" s="130"/>
      <c r="AA4" s="424"/>
      <c r="AB4" s="72"/>
      <c r="AC4" s="151"/>
      <c r="AD4" s="151"/>
    </row>
    <row r="5" spans="1:32" ht="21" customHeight="1" x14ac:dyDescent="0.25">
      <c r="A5" s="1533" t="s">
        <v>566</v>
      </c>
      <c r="B5" s="1530"/>
      <c r="C5" s="230">
        <v>124</v>
      </c>
      <c r="D5" s="130">
        <v>45229</v>
      </c>
      <c r="E5" s="424">
        <v>1237.48</v>
      </c>
      <c r="F5" s="72">
        <v>46</v>
      </c>
      <c r="G5" s="5"/>
      <c r="L5" s="1531" t="s">
        <v>388</v>
      </c>
      <c r="M5" s="1535"/>
      <c r="N5" s="230">
        <v>96.29</v>
      </c>
      <c r="O5" s="130">
        <v>45237</v>
      </c>
      <c r="P5" s="424">
        <v>11799.4</v>
      </c>
      <c r="Q5" s="72">
        <v>475</v>
      </c>
      <c r="R5" s="5"/>
      <c r="W5" s="1531" t="s">
        <v>77</v>
      </c>
      <c r="X5" s="1530"/>
      <c r="Y5" s="230">
        <v>133</v>
      </c>
      <c r="Z5" s="130">
        <v>45241</v>
      </c>
      <c r="AA5" s="424">
        <v>1060.47</v>
      </c>
      <c r="AB5" s="72">
        <v>35</v>
      </c>
      <c r="AC5" s="5"/>
    </row>
    <row r="6" spans="1:32" ht="21" customHeight="1" thickBot="1" x14ac:dyDescent="0.3">
      <c r="A6" s="1533"/>
      <c r="B6" s="1530"/>
      <c r="C6" s="363"/>
      <c r="D6" s="130"/>
      <c r="E6" s="425"/>
      <c r="F6" s="1415"/>
      <c r="G6" s="1400">
        <f>F79</f>
        <v>1237.48</v>
      </c>
      <c r="H6" s="7">
        <f>E6-G6+E7+E5-G5+E4</f>
        <v>0</v>
      </c>
      <c r="L6" s="1532"/>
      <c r="M6" s="1535"/>
      <c r="N6" s="363"/>
      <c r="O6" s="130"/>
      <c r="P6" s="425"/>
      <c r="Q6" s="72"/>
      <c r="R6" s="47">
        <f>Q79</f>
        <v>12288.66</v>
      </c>
      <c r="S6" s="7">
        <f>P6-R6+P7+P5-R5+P4</f>
        <v>806.97999999999956</v>
      </c>
      <c r="W6" s="1532"/>
      <c r="X6" s="1530"/>
      <c r="Y6" s="363"/>
      <c r="Z6" s="130"/>
      <c r="AA6" s="425"/>
      <c r="AB6" s="72"/>
      <c r="AC6" s="47">
        <f>AB79</f>
        <v>685.7</v>
      </c>
      <c r="AD6" s="7">
        <f>AA6-AC6+AA7+AA5-AC5+AA4</f>
        <v>374.77</v>
      </c>
    </row>
    <row r="7" spans="1:32" ht="15.75" x14ac:dyDescent="0.25">
      <c r="A7" s="591"/>
      <c r="B7" s="1530"/>
      <c r="C7" s="220"/>
      <c r="D7" s="218"/>
      <c r="E7" s="424"/>
      <c r="F7" s="1415"/>
      <c r="G7" s="1416"/>
      <c r="L7" s="1434" t="s">
        <v>682</v>
      </c>
      <c r="M7" s="1435"/>
      <c r="N7" s="1436"/>
      <c r="O7" s="1437"/>
      <c r="P7" s="1438">
        <v>1296.24</v>
      </c>
      <c r="Q7" s="72">
        <v>50</v>
      </c>
      <c r="W7" s="591"/>
      <c r="X7" s="1530"/>
      <c r="Y7" s="220"/>
      <c r="Z7" s="218"/>
      <c r="AA7" s="424"/>
      <c r="AB7" s="72"/>
    </row>
    <row r="8" spans="1:32" ht="15.75" thickBot="1" x14ac:dyDescent="0.3">
      <c r="A8" s="399"/>
      <c r="B8" s="144"/>
      <c r="C8" s="220"/>
      <c r="D8" s="218"/>
      <c r="E8" s="424"/>
      <c r="F8" s="72"/>
      <c r="L8" s="399"/>
      <c r="M8" s="144"/>
      <c r="N8" s="220"/>
      <c r="O8" s="218"/>
      <c r="P8" s="424"/>
      <c r="Q8" s="72"/>
      <c r="W8" s="399"/>
      <c r="X8" s="144"/>
      <c r="Y8" s="220"/>
      <c r="Z8" s="218"/>
      <c r="AA8" s="424"/>
      <c r="AB8" s="72"/>
    </row>
    <row r="9" spans="1:32" ht="16.5" thickTop="1" thickBot="1" x14ac:dyDescent="0.3">
      <c r="A9" s="116"/>
      <c r="B9" s="271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0" t="s">
        <v>3</v>
      </c>
      <c r="L9" s="116"/>
      <c r="M9" s="271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60" t="s">
        <v>3</v>
      </c>
      <c r="W9" s="116"/>
      <c r="X9" s="271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60" t="s">
        <v>3</v>
      </c>
    </row>
    <row r="10" spans="1:32" ht="15.75" thickTop="1" x14ac:dyDescent="0.25">
      <c r="A10" s="79" t="s">
        <v>32</v>
      </c>
      <c r="B10" s="174">
        <f>F6-C10+F5+F4+F7+F8</f>
        <v>36</v>
      </c>
      <c r="C10" s="15">
        <v>10</v>
      </c>
      <c r="D10" s="68">
        <v>264.3</v>
      </c>
      <c r="E10" s="191">
        <v>45230</v>
      </c>
      <c r="F10" s="68">
        <f t="shared" ref="F10:F57" si="0">D10</f>
        <v>264.3</v>
      </c>
      <c r="G10" s="69" t="s">
        <v>500</v>
      </c>
      <c r="H10" s="70">
        <v>134</v>
      </c>
      <c r="I10" s="102">
        <f>E6-F10+E5+E4+E7+E8</f>
        <v>973.18000000000006</v>
      </c>
      <c r="J10" s="17">
        <f>F10*H10</f>
        <v>35416.200000000004</v>
      </c>
      <c r="L10" s="79" t="s">
        <v>32</v>
      </c>
      <c r="M10" s="174">
        <f>Q6-N10+Q5+Q4+Q7+Q8</f>
        <v>492</v>
      </c>
      <c r="N10" s="15">
        <v>33</v>
      </c>
      <c r="O10" s="68">
        <v>845.63</v>
      </c>
      <c r="P10" s="191">
        <v>45238</v>
      </c>
      <c r="Q10" s="68">
        <f t="shared" ref="Q10:Q57" si="1">O10</f>
        <v>845.63</v>
      </c>
      <c r="R10" s="69" t="s">
        <v>568</v>
      </c>
      <c r="S10" s="70">
        <v>0</v>
      </c>
      <c r="T10" s="102">
        <f>P6-Q10+P5+P4+P7+P8</f>
        <v>12250.01</v>
      </c>
      <c r="U10" s="17">
        <f>Q10*S10</f>
        <v>0</v>
      </c>
      <c r="W10" s="79" t="s">
        <v>32</v>
      </c>
      <c r="X10" s="174">
        <f>AB6-Y10+AB5+AB4+AB7+AB8</f>
        <v>25</v>
      </c>
      <c r="Y10" s="15">
        <v>10</v>
      </c>
      <c r="Z10" s="68">
        <v>300.14999999999998</v>
      </c>
      <c r="AA10" s="191">
        <v>45245</v>
      </c>
      <c r="AB10" s="68">
        <f t="shared" ref="AB10:AB57" si="2">Z10</f>
        <v>300.14999999999998</v>
      </c>
      <c r="AC10" s="69" t="s">
        <v>622</v>
      </c>
      <c r="AD10" s="70">
        <v>0</v>
      </c>
      <c r="AE10" s="102">
        <f>AA6-AB10+AA5+AA4+AA7+AA8</f>
        <v>760.32</v>
      </c>
      <c r="AF10" s="17">
        <f>AB10*AD10</f>
        <v>0</v>
      </c>
    </row>
    <row r="11" spans="1:32" x14ac:dyDescent="0.25">
      <c r="A11" s="185"/>
      <c r="B11" s="174">
        <f>B10-C11</f>
        <v>34</v>
      </c>
      <c r="C11" s="15">
        <v>2</v>
      </c>
      <c r="D11" s="68">
        <v>59.11</v>
      </c>
      <c r="E11" s="191">
        <v>45230</v>
      </c>
      <c r="F11" s="68">
        <f t="shared" si="0"/>
        <v>59.11</v>
      </c>
      <c r="G11" s="69" t="s">
        <v>504</v>
      </c>
      <c r="H11" s="70">
        <v>134</v>
      </c>
      <c r="I11" s="102">
        <f>I10-F11</f>
        <v>914.07</v>
      </c>
      <c r="J11" s="17">
        <f t="shared" ref="J11:J74" si="3">F11*H11</f>
        <v>7920.74</v>
      </c>
      <c r="L11" s="185"/>
      <c r="M11" s="174">
        <f>M10-N11</f>
        <v>480</v>
      </c>
      <c r="N11" s="15">
        <v>12</v>
      </c>
      <c r="O11" s="68">
        <v>303.24</v>
      </c>
      <c r="P11" s="191">
        <v>45238</v>
      </c>
      <c r="Q11" s="68">
        <f t="shared" si="1"/>
        <v>303.24</v>
      </c>
      <c r="R11" s="69" t="s">
        <v>569</v>
      </c>
      <c r="S11" s="70">
        <v>134</v>
      </c>
      <c r="T11" s="102">
        <f>T10-Q11</f>
        <v>11946.77</v>
      </c>
      <c r="U11" s="17">
        <f t="shared" ref="U11:U74" si="4">Q11*S11</f>
        <v>40634.160000000003</v>
      </c>
      <c r="W11" s="185"/>
      <c r="X11" s="174">
        <f>X10-Y11</f>
        <v>22</v>
      </c>
      <c r="Y11" s="15">
        <v>3</v>
      </c>
      <c r="Z11" s="68">
        <v>91.49</v>
      </c>
      <c r="AA11" s="191">
        <v>45251</v>
      </c>
      <c r="AB11" s="68">
        <f t="shared" si="2"/>
        <v>91.49</v>
      </c>
      <c r="AC11" s="69" t="s">
        <v>669</v>
      </c>
      <c r="AD11" s="70">
        <v>0</v>
      </c>
      <c r="AE11" s="102">
        <f>AE10-AB11</f>
        <v>668.83</v>
      </c>
      <c r="AF11" s="17">
        <f t="shared" ref="AF11:AF74" si="5">AB11*AD11</f>
        <v>0</v>
      </c>
    </row>
    <row r="12" spans="1:32" x14ac:dyDescent="0.25">
      <c r="A12" s="174"/>
      <c r="B12" s="174">
        <f t="shared" ref="B12:B75" si="6">B11-C12</f>
        <v>31</v>
      </c>
      <c r="C12" s="15">
        <v>3</v>
      </c>
      <c r="D12" s="68">
        <v>87.09</v>
      </c>
      <c r="E12" s="191">
        <v>45230</v>
      </c>
      <c r="F12" s="68">
        <f t="shared" si="0"/>
        <v>87.09</v>
      </c>
      <c r="G12" s="69" t="s">
        <v>506</v>
      </c>
      <c r="H12" s="70">
        <v>134</v>
      </c>
      <c r="I12" s="102">
        <f t="shared" ref="I12:I75" si="7">I11-F12</f>
        <v>826.98</v>
      </c>
      <c r="J12" s="17">
        <f t="shared" si="3"/>
        <v>11670.060000000001</v>
      </c>
      <c r="L12" s="174"/>
      <c r="M12" s="174">
        <f t="shared" ref="M12:M75" si="8">M11-N12</f>
        <v>478</v>
      </c>
      <c r="N12" s="15">
        <v>2</v>
      </c>
      <c r="O12" s="68">
        <v>48.86</v>
      </c>
      <c r="P12" s="191">
        <v>45238</v>
      </c>
      <c r="Q12" s="68">
        <f t="shared" si="1"/>
        <v>48.86</v>
      </c>
      <c r="R12" s="69" t="s">
        <v>570</v>
      </c>
      <c r="S12" s="70">
        <v>134</v>
      </c>
      <c r="T12" s="102">
        <f t="shared" ref="T12:T75" si="9">T11-Q12</f>
        <v>11897.91</v>
      </c>
      <c r="U12" s="17">
        <f t="shared" si="4"/>
        <v>6547.24</v>
      </c>
      <c r="W12" s="174"/>
      <c r="X12" s="174">
        <f t="shared" ref="X12:X75" si="10">X11-Y12</f>
        <v>12</v>
      </c>
      <c r="Y12" s="15">
        <v>10</v>
      </c>
      <c r="Z12" s="68">
        <v>294.06</v>
      </c>
      <c r="AA12" s="191">
        <v>45255</v>
      </c>
      <c r="AB12" s="923">
        <f t="shared" si="2"/>
        <v>294.06</v>
      </c>
      <c r="AC12" s="895" t="s">
        <v>699</v>
      </c>
      <c r="AD12" s="912">
        <v>138</v>
      </c>
      <c r="AE12" s="102">
        <f t="shared" ref="AE12:AE75" si="11">AE11-AB12</f>
        <v>374.77000000000004</v>
      </c>
      <c r="AF12" s="17">
        <f t="shared" si="5"/>
        <v>40580.28</v>
      </c>
    </row>
    <row r="13" spans="1:32" x14ac:dyDescent="0.25">
      <c r="A13" s="174"/>
      <c r="B13" s="174">
        <f t="shared" si="6"/>
        <v>11</v>
      </c>
      <c r="C13" s="15">
        <v>20</v>
      </c>
      <c r="D13" s="68">
        <v>522.62</v>
      </c>
      <c r="E13" s="191">
        <v>45231</v>
      </c>
      <c r="F13" s="68">
        <f t="shared" si="0"/>
        <v>522.62</v>
      </c>
      <c r="G13" s="69" t="s">
        <v>510</v>
      </c>
      <c r="H13" s="70">
        <v>0</v>
      </c>
      <c r="I13" s="102">
        <f t="shared" si="7"/>
        <v>304.36</v>
      </c>
      <c r="J13" s="17">
        <f t="shared" si="3"/>
        <v>0</v>
      </c>
      <c r="L13" s="174"/>
      <c r="M13" s="174">
        <f t="shared" si="8"/>
        <v>468</v>
      </c>
      <c r="N13" s="15">
        <v>10</v>
      </c>
      <c r="O13" s="68">
        <v>253.63</v>
      </c>
      <c r="P13" s="191">
        <v>45238</v>
      </c>
      <c r="Q13" s="68">
        <f t="shared" si="1"/>
        <v>253.63</v>
      </c>
      <c r="R13" s="69" t="s">
        <v>572</v>
      </c>
      <c r="S13" s="70">
        <v>0</v>
      </c>
      <c r="T13" s="102">
        <f t="shared" si="9"/>
        <v>11644.28</v>
      </c>
      <c r="U13" s="17">
        <f t="shared" si="4"/>
        <v>0</v>
      </c>
      <c r="W13" s="174"/>
      <c r="X13" s="559">
        <f t="shared" si="10"/>
        <v>12</v>
      </c>
      <c r="Y13" s="15"/>
      <c r="Z13" s="68"/>
      <c r="AA13" s="191"/>
      <c r="AB13" s="68">
        <f t="shared" si="2"/>
        <v>0</v>
      </c>
      <c r="AC13" s="69"/>
      <c r="AD13" s="70"/>
      <c r="AE13" s="556">
        <f t="shared" si="11"/>
        <v>374.77000000000004</v>
      </c>
      <c r="AF13" s="17">
        <f t="shared" si="5"/>
        <v>0</v>
      </c>
    </row>
    <row r="14" spans="1:32" x14ac:dyDescent="0.25">
      <c r="A14" s="81" t="s">
        <v>33</v>
      </c>
      <c r="B14" s="174">
        <f t="shared" si="6"/>
        <v>1</v>
      </c>
      <c r="C14" s="15">
        <v>10</v>
      </c>
      <c r="D14" s="68">
        <v>277.51</v>
      </c>
      <c r="E14" s="191">
        <v>45231</v>
      </c>
      <c r="F14" s="68">
        <f t="shared" si="0"/>
        <v>277.51</v>
      </c>
      <c r="G14" s="69" t="s">
        <v>511</v>
      </c>
      <c r="H14" s="70">
        <v>134</v>
      </c>
      <c r="I14" s="102">
        <f t="shared" si="7"/>
        <v>26.850000000000023</v>
      </c>
      <c r="J14" s="17">
        <f t="shared" si="3"/>
        <v>37186.339999999997</v>
      </c>
      <c r="L14" s="81" t="s">
        <v>33</v>
      </c>
      <c r="M14" s="174">
        <f t="shared" si="8"/>
        <v>467</v>
      </c>
      <c r="N14" s="15">
        <v>1</v>
      </c>
      <c r="O14" s="68">
        <v>23.39</v>
      </c>
      <c r="P14" s="191">
        <v>45238</v>
      </c>
      <c r="Q14" s="68">
        <f t="shared" si="1"/>
        <v>23.39</v>
      </c>
      <c r="R14" s="69" t="s">
        <v>573</v>
      </c>
      <c r="S14" s="70">
        <v>134</v>
      </c>
      <c r="T14" s="102">
        <f t="shared" si="9"/>
        <v>11620.890000000001</v>
      </c>
      <c r="U14" s="17">
        <f t="shared" si="4"/>
        <v>3134.26</v>
      </c>
      <c r="W14" s="81" t="s">
        <v>33</v>
      </c>
      <c r="X14" s="174">
        <f t="shared" si="10"/>
        <v>12</v>
      </c>
      <c r="Y14" s="15"/>
      <c r="Z14" s="68"/>
      <c r="AA14" s="191"/>
      <c r="AB14" s="68">
        <f t="shared" si="2"/>
        <v>0</v>
      </c>
      <c r="AC14" s="69"/>
      <c r="AD14" s="70"/>
      <c r="AE14" s="102">
        <f t="shared" si="11"/>
        <v>374.77000000000004</v>
      </c>
      <c r="AF14" s="17">
        <f t="shared" si="5"/>
        <v>0</v>
      </c>
    </row>
    <row r="15" spans="1:32" x14ac:dyDescent="0.25">
      <c r="A15" s="72"/>
      <c r="B15" s="174">
        <f t="shared" si="6"/>
        <v>0</v>
      </c>
      <c r="C15" s="15">
        <v>1</v>
      </c>
      <c r="D15" s="68">
        <v>26.85</v>
      </c>
      <c r="E15" s="191">
        <v>45231</v>
      </c>
      <c r="F15" s="68">
        <f t="shared" si="0"/>
        <v>26.85</v>
      </c>
      <c r="G15" s="69" t="s">
        <v>519</v>
      </c>
      <c r="H15" s="70">
        <v>134</v>
      </c>
      <c r="I15" s="102">
        <f t="shared" si="7"/>
        <v>0</v>
      </c>
      <c r="J15" s="17">
        <f t="shared" si="3"/>
        <v>3597.9</v>
      </c>
      <c r="L15" s="72"/>
      <c r="M15" s="174">
        <f t="shared" si="8"/>
        <v>466</v>
      </c>
      <c r="N15" s="15">
        <v>1</v>
      </c>
      <c r="O15" s="68">
        <v>24.5</v>
      </c>
      <c r="P15" s="191">
        <v>45238</v>
      </c>
      <c r="Q15" s="68">
        <f t="shared" si="1"/>
        <v>24.5</v>
      </c>
      <c r="R15" s="69" t="s">
        <v>573</v>
      </c>
      <c r="S15" s="70">
        <v>134</v>
      </c>
      <c r="T15" s="102">
        <f t="shared" si="9"/>
        <v>11596.390000000001</v>
      </c>
      <c r="U15" s="17">
        <f t="shared" si="4"/>
        <v>3283</v>
      </c>
      <c r="W15" s="72"/>
      <c r="X15" s="174">
        <f t="shared" si="10"/>
        <v>12</v>
      </c>
      <c r="Y15" s="15"/>
      <c r="Z15" s="68"/>
      <c r="AA15" s="191"/>
      <c r="AB15" s="68">
        <f t="shared" si="2"/>
        <v>0</v>
      </c>
      <c r="AC15" s="69"/>
      <c r="AD15" s="70"/>
      <c r="AE15" s="102">
        <f t="shared" si="11"/>
        <v>374.77000000000004</v>
      </c>
      <c r="AF15" s="17">
        <f t="shared" si="5"/>
        <v>0</v>
      </c>
    </row>
    <row r="16" spans="1:32" x14ac:dyDescent="0.25">
      <c r="A16" s="72"/>
      <c r="B16" s="174">
        <f t="shared" si="6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7"/>
        <v>0</v>
      </c>
      <c r="J16" s="17">
        <f t="shared" si="3"/>
        <v>0</v>
      </c>
      <c r="L16" s="72"/>
      <c r="M16" s="174">
        <f t="shared" si="8"/>
        <v>456</v>
      </c>
      <c r="N16" s="15">
        <v>10</v>
      </c>
      <c r="O16" s="68">
        <v>241.85</v>
      </c>
      <c r="P16" s="191">
        <v>45238</v>
      </c>
      <c r="Q16" s="68">
        <f t="shared" si="1"/>
        <v>241.85</v>
      </c>
      <c r="R16" s="69" t="s">
        <v>578</v>
      </c>
      <c r="S16" s="70">
        <v>134</v>
      </c>
      <c r="T16" s="102">
        <f t="shared" si="9"/>
        <v>11354.54</v>
      </c>
      <c r="U16" s="17">
        <f t="shared" si="4"/>
        <v>32407.899999999998</v>
      </c>
      <c r="W16" s="72"/>
      <c r="X16" s="174">
        <f t="shared" si="10"/>
        <v>12</v>
      </c>
      <c r="Y16" s="15"/>
      <c r="Z16" s="68"/>
      <c r="AA16" s="191"/>
      <c r="AB16" s="68">
        <f t="shared" si="2"/>
        <v>0</v>
      </c>
      <c r="AC16" s="69"/>
      <c r="AD16" s="70"/>
      <c r="AE16" s="102">
        <f t="shared" si="11"/>
        <v>374.77000000000004</v>
      </c>
      <c r="AF16" s="17">
        <f t="shared" si="5"/>
        <v>0</v>
      </c>
    </row>
    <row r="17" spans="1:32" x14ac:dyDescent="0.25">
      <c r="B17" s="174">
        <f t="shared" si="6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7"/>
        <v>0</v>
      </c>
      <c r="J17" s="17">
        <f t="shared" si="3"/>
        <v>0</v>
      </c>
      <c r="M17" s="174">
        <f t="shared" si="8"/>
        <v>446</v>
      </c>
      <c r="N17" s="15">
        <v>10</v>
      </c>
      <c r="O17" s="68">
        <v>234.86</v>
      </c>
      <c r="P17" s="191">
        <v>45238</v>
      </c>
      <c r="Q17" s="68">
        <f t="shared" si="1"/>
        <v>234.86</v>
      </c>
      <c r="R17" s="69" t="s">
        <v>579</v>
      </c>
      <c r="S17" s="70">
        <v>134</v>
      </c>
      <c r="T17" s="102">
        <f t="shared" si="9"/>
        <v>11119.68</v>
      </c>
      <c r="U17" s="17">
        <f t="shared" si="4"/>
        <v>31471.24</v>
      </c>
      <c r="X17" s="174">
        <f t="shared" si="10"/>
        <v>12</v>
      </c>
      <c r="Y17" s="15"/>
      <c r="Z17" s="68"/>
      <c r="AA17" s="191"/>
      <c r="AB17" s="68">
        <f t="shared" si="2"/>
        <v>0</v>
      </c>
      <c r="AC17" s="69"/>
      <c r="AD17" s="70"/>
      <c r="AE17" s="102">
        <f t="shared" si="11"/>
        <v>374.77000000000004</v>
      </c>
      <c r="AF17" s="17">
        <f t="shared" si="5"/>
        <v>0</v>
      </c>
    </row>
    <row r="18" spans="1:32" x14ac:dyDescent="0.25">
      <c r="B18" s="174">
        <f t="shared" si="6"/>
        <v>0</v>
      </c>
      <c r="C18" s="15"/>
      <c r="D18" s="68"/>
      <c r="E18" s="191"/>
      <c r="F18" s="68">
        <f t="shared" si="0"/>
        <v>0</v>
      </c>
      <c r="G18" s="1393"/>
      <c r="H18" s="1394"/>
      <c r="I18" s="1376">
        <f t="shared" si="7"/>
        <v>0</v>
      </c>
      <c r="J18" s="1399">
        <f t="shared" si="3"/>
        <v>0</v>
      </c>
      <c r="M18" s="174">
        <f t="shared" si="8"/>
        <v>396</v>
      </c>
      <c r="N18" s="15">
        <v>50</v>
      </c>
      <c r="O18" s="68">
        <v>1126.32</v>
      </c>
      <c r="P18" s="191">
        <v>45238</v>
      </c>
      <c r="Q18" s="68">
        <f t="shared" si="1"/>
        <v>1126.32</v>
      </c>
      <c r="R18" s="69" t="s">
        <v>582</v>
      </c>
      <c r="S18" s="70">
        <v>0</v>
      </c>
      <c r="T18" s="102">
        <f t="shared" si="9"/>
        <v>9993.36</v>
      </c>
      <c r="U18" s="17">
        <f t="shared" si="4"/>
        <v>0</v>
      </c>
      <c r="X18" s="174">
        <f t="shared" si="10"/>
        <v>12</v>
      </c>
      <c r="Y18" s="15"/>
      <c r="Z18" s="68"/>
      <c r="AA18" s="191"/>
      <c r="AB18" s="68">
        <f t="shared" si="2"/>
        <v>0</v>
      </c>
      <c r="AC18" s="69"/>
      <c r="AD18" s="70"/>
      <c r="AE18" s="102">
        <f t="shared" si="11"/>
        <v>374.77000000000004</v>
      </c>
      <c r="AF18" s="17">
        <f t="shared" si="5"/>
        <v>0</v>
      </c>
    </row>
    <row r="19" spans="1:32" x14ac:dyDescent="0.25">
      <c r="A19" s="118"/>
      <c r="B19" s="174">
        <f t="shared" si="6"/>
        <v>0</v>
      </c>
      <c r="C19" s="15"/>
      <c r="D19" s="68"/>
      <c r="E19" s="191"/>
      <c r="F19" s="68">
        <f t="shared" si="0"/>
        <v>0</v>
      </c>
      <c r="G19" s="1393"/>
      <c r="H19" s="1394"/>
      <c r="I19" s="1376">
        <f t="shared" si="7"/>
        <v>0</v>
      </c>
      <c r="J19" s="1399">
        <f t="shared" si="3"/>
        <v>0</v>
      </c>
      <c r="L19" s="118"/>
      <c r="M19" s="174">
        <f t="shared" si="8"/>
        <v>395</v>
      </c>
      <c r="N19" s="15">
        <v>1</v>
      </c>
      <c r="O19" s="68">
        <v>25.67</v>
      </c>
      <c r="P19" s="191">
        <v>45240</v>
      </c>
      <c r="Q19" s="68">
        <f t="shared" si="1"/>
        <v>25.67</v>
      </c>
      <c r="R19" s="69" t="s">
        <v>589</v>
      </c>
      <c r="S19" s="70">
        <v>134</v>
      </c>
      <c r="T19" s="102">
        <f t="shared" si="9"/>
        <v>9967.69</v>
      </c>
      <c r="U19" s="17">
        <f t="shared" si="4"/>
        <v>3439.78</v>
      </c>
      <c r="W19" s="118"/>
      <c r="X19" s="174">
        <f t="shared" si="10"/>
        <v>12</v>
      </c>
      <c r="Y19" s="15"/>
      <c r="Z19" s="68"/>
      <c r="AA19" s="191"/>
      <c r="AB19" s="68">
        <f t="shared" si="2"/>
        <v>0</v>
      </c>
      <c r="AC19" s="69"/>
      <c r="AD19" s="70"/>
      <c r="AE19" s="102">
        <f t="shared" si="11"/>
        <v>374.77000000000004</v>
      </c>
      <c r="AF19" s="17">
        <f t="shared" si="5"/>
        <v>0</v>
      </c>
    </row>
    <row r="20" spans="1:32" x14ac:dyDescent="0.25">
      <c r="A20" s="118"/>
      <c r="B20" s="174">
        <f t="shared" si="6"/>
        <v>0</v>
      </c>
      <c r="C20" s="15"/>
      <c r="D20" s="68"/>
      <c r="E20" s="191"/>
      <c r="F20" s="68">
        <f t="shared" si="0"/>
        <v>0</v>
      </c>
      <c r="G20" s="1393"/>
      <c r="H20" s="1394"/>
      <c r="I20" s="1376">
        <f t="shared" si="7"/>
        <v>0</v>
      </c>
      <c r="J20" s="1399">
        <f t="shared" si="3"/>
        <v>0</v>
      </c>
      <c r="L20" s="118"/>
      <c r="M20" s="174">
        <f t="shared" si="8"/>
        <v>350</v>
      </c>
      <c r="N20" s="15">
        <v>45</v>
      </c>
      <c r="O20" s="68">
        <v>1174.5999999999999</v>
      </c>
      <c r="P20" s="191">
        <v>45240</v>
      </c>
      <c r="Q20" s="68">
        <f t="shared" si="1"/>
        <v>1174.5999999999999</v>
      </c>
      <c r="R20" s="69" t="s">
        <v>592</v>
      </c>
      <c r="S20" s="70">
        <v>0</v>
      </c>
      <c r="T20" s="102">
        <f t="shared" si="9"/>
        <v>8793.09</v>
      </c>
      <c r="U20" s="17">
        <f t="shared" si="4"/>
        <v>0</v>
      </c>
      <c r="W20" s="118"/>
      <c r="X20" s="174">
        <f t="shared" si="10"/>
        <v>12</v>
      </c>
      <c r="Y20" s="15"/>
      <c r="Z20" s="68"/>
      <c r="AA20" s="191"/>
      <c r="AB20" s="68">
        <f t="shared" si="2"/>
        <v>0</v>
      </c>
      <c r="AC20" s="69"/>
      <c r="AD20" s="70"/>
      <c r="AE20" s="102">
        <f t="shared" si="11"/>
        <v>374.77000000000004</v>
      </c>
      <c r="AF20" s="17">
        <f t="shared" si="5"/>
        <v>0</v>
      </c>
    </row>
    <row r="21" spans="1:32" x14ac:dyDescent="0.25">
      <c r="A21" s="118"/>
      <c r="B21" s="174">
        <f t="shared" si="6"/>
        <v>0</v>
      </c>
      <c r="C21" s="15"/>
      <c r="D21" s="68"/>
      <c r="E21" s="191"/>
      <c r="F21" s="68">
        <f t="shared" si="0"/>
        <v>0</v>
      </c>
      <c r="G21" s="1393"/>
      <c r="H21" s="1394"/>
      <c r="I21" s="1376">
        <f t="shared" si="7"/>
        <v>0</v>
      </c>
      <c r="J21" s="1399">
        <f t="shared" si="3"/>
        <v>0</v>
      </c>
      <c r="L21" s="118"/>
      <c r="M21" s="174">
        <f t="shared" si="8"/>
        <v>345</v>
      </c>
      <c r="N21" s="15">
        <v>5</v>
      </c>
      <c r="O21" s="68">
        <v>118.06</v>
      </c>
      <c r="P21" s="191">
        <v>45240</v>
      </c>
      <c r="Q21" s="68">
        <f t="shared" si="1"/>
        <v>118.06</v>
      </c>
      <c r="R21" s="69" t="s">
        <v>595</v>
      </c>
      <c r="S21" s="70">
        <v>100</v>
      </c>
      <c r="T21" s="102">
        <f t="shared" si="9"/>
        <v>8675.0300000000007</v>
      </c>
      <c r="U21" s="17">
        <f t="shared" si="4"/>
        <v>11806</v>
      </c>
      <c r="W21" s="118"/>
      <c r="X21" s="174">
        <f t="shared" si="10"/>
        <v>12</v>
      </c>
      <c r="Y21" s="15"/>
      <c r="Z21" s="68"/>
      <c r="AA21" s="191"/>
      <c r="AB21" s="68">
        <f t="shared" si="2"/>
        <v>0</v>
      </c>
      <c r="AC21" s="69"/>
      <c r="AD21" s="70"/>
      <c r="AE21" s="102">
        <f t="shared" si="11"/>
        <v>374.77000000000004</v>
      </c>
      <c r="AF21" s="17">
        <f t="shared" si="5"/>
        <v>0</v>
      </c>
    </row>
    <row r="22" spans="1:32" x14ac:dyDescent="0.25">
      <c r="A22" s="118"/>
      <c r="B22" s="174">
        <f t="shared" si="6"/>
        <v>0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7"/>
        <v>0</v>
      </c>
      <c r="J22" s="17">
        <f t="shared" si="3"/>
        <v>0</v>
      </c>
      <c r="L22" s="118"/>
      <c r="M22" s="174">
        <f t="shared" si="8"/>
        <v>335</v>
      </c>
      <c r="N22" s="15">
        <v>10</v>
      </c>
      <c r="O22" s="68">
        <v>239.15</v>
      </c>
      <c r="P22" s="191">
        <v>45241</v>
      </c>
      <c r="Q22" s="68">
        <f t="shared" si="1"/>
        <v>239.15</v>
      </c>
      <c r="R22" s="69" t="s">
        <v>596</v>
      </c>
      <c r="S22" s="70">
        <v>100</v>
      </c>
      <c r="T22" s="102">
        <f t="shared" si="9"/>
        <v>8435.880000000001</v>
      </c>
      <c r="U22" s="17">
        <f t="shared" si="4"/>
        <v>23915</v>
      </c>
      <c r="W22" s="118"/>
      <c r="X22" s="174">
        <f t="shared" si="10"/>
        <v>12</v>
      </c>
      <c r="Y22" s="15"/>
      <c r="Z22" s="68"/>
      <c r="AA22" s="191"/>
      <c r="AB22" s="68">
        <f t="shared" si="2"/>
        <v>0</v>
      </c>
      <c r="AC22" s="69"/>
      <c r="AD22" s="70"/>
      <c r="AE22" s="102">
        <f t="shared" si="11"/>
        <v>374.77000000000004</v>
      </c>
      <c r="AF22" s="17">
        <f t="shared" si="5"/>
        <v>0</v>
      </c>
    </row>
    <row r="23" spans="1:32" x14ac:dyDescent="0.25">
      <c r="A23" s="118"/>
      <c r="B23" s="174">
        <f t="shared" si="6"/>
        <v>0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7"/>
        <v>0</v>
      </c>
      <c r="J23" s="17">
        <f t="shared" si="3"/>
        <v>0</v>
      </c>
      <c r="L23" s="118"/>
      <c r="M23" s="174">
        <f t="shared" si="8"/>
        <v>332</v>
      </c>
      <c r="N23" s="1051">
        <v>3</v>
      </c>
      <c r="O23" s="68">
        <v>78.87</v>
      </c>
      <c r="P23" s="191">
        <v>45241</v>
      </c>
      <c r="Q23" s="68">
        <f t="shared" si="1"/>
        <v>78.87</v>
      </c>
      <c r="R23" s="69" t="s">
        <v>598</v>
      </c>
      <c r="S23" s="70">
        <v>134</v>
      </c>
      <c r="T23" s="102">
        <f t="shared" si="9"/>
        <v>8357.01</v>
      </c>
      <c r="U23" s="17">
        <f t="shared" si="4"/>
        <v>10568.58</v>
      </c>
      <c r="W23" s="118"/>
      <c r="X23" s="174">
        <f t="shared" si="10"/>
        <v>12</v>
      </c>
      <c r="Y23" s="15"/>
      <c r="Z23" s="68"/>
      <c r="AA23" s="191"/>
      <c r="AB23" s="68">
        <f t="shared" si="2"/>
        <v>0</v>
      </c>
      <c r="AC23" s="69"/>
      <c r="AD23" s="70"/>
      <c r="AE23" s="102">
        <f t="shared" si="11"/>
        <v>374.77000000000004</v>
      </c>
      <c r="AF23" s="17">
        <f t="shared" si="5"/>
        <v>0</v>
      </c>
    </row>
    <row r="24" spans="1:32" x14ac:dyDescent="0.25">
      <c r="A24" s="119"/>
      <c r="B24" s="174">
        <f t="shared" si="6"/>
        <v>0</v>
      </c>
      <c r="C24" s="15"/>
      <c r="D24" s="68"/>
      <c r="E24" s="191"/>
      <c r="F24" s="923">
        <f t="shared" si="0"/>
        <v>0</v>
      </c>
      <c r="G24" s="895"/>
      <c r="H24" s="912"/>
      <c r="I24" s="1041">
        <f t="shared" si="7"/>
        <v>0</v>
      </c>
      <c r="J24" s="1047">
        <f t="shared" si="3"/>
        <v>0</v>
      </c>
      <c r="L24" s="119"/>
      <c r="M24" s="174">
        <f t="shared" si="8"/>
        <v>317</v>
      </c>
      <c r="N24" s="15">
        <v>15</v>
      </c>
      <c r="O24" s="68">
        <v>359.87</v>
      </c>
      <c r="P24" s="191">
        <v>45241</v>
      </c>
      <c r="Q24" s="923">
        <f t="shared" si="1"/>
        <v>359.87</v>
      </c>
      <c r="R24" s="895" t="s">
        <v>601</v>
      </c>
      <c r="S24" s="912">
        <v>100</v>
      </c>
      <c r="T24" s="1041">
        <f t="shared" si="9"/>
        <v>7997.14</v>
      </c>
      <c r="U24" s="1047">
        <f t="shared" si="4"/>
        <v>35987</v>
      </c>
      <c r="W24" s="119"/>
      <c r="X24" s="174">
        <f t="shared" si="10"/>
        <v>12</v>
      </c>
      <c r="Y24" s="15"/>
      <c r="Z24" s="68"/>
      <c r="AA24" s="191"/>
      <c r="AB24" s="923">
        <f t="shared" si="2"/>
        <v>0</v>
      </c>
      <c r="AC24" s="895"/>
      <c r="AD24" s="912"/>
      <c r="AE24" s="1041">
        <f t="shared" si="11"/>
        <v>374.77000000000004</v>
      </c>
      <c r="AF24" s="1047">
        <f t="shared" si="5"/>
        <v>0</v>
      </c>
    </row>
    <row r="25" spans="1:32" x14ac:dyDescent="0.25">
      <c r="A25" s="118"/>
      <c r="B25" s="174">
        <f t="shared" si="6"/>
        <v>0</v>
      </c>
      <c r="C25" s="15"/>
      <c r="D25" s="68"/>
      <c r="E25" s="191"/>
      <c r="F25" s="923">
        <f t="shared" si="0"/>
        <v>0</v>
      </c>
      <c r="G25" s="895"/>
      <c r="H25" s="912"/>
      <c r="I25" s="1041">
        <f t="shared" si="7"/>
        <v>0</v>
      </c>
      <c r="J25" s="1047">
        <f t="shared" si="3"/>
        <v>0</v>
      </c>
      <c r="L25" s="118"/>
      <c r="M25" s="174">
        <f t="shared" si="8"/>
        <v>312</v>
      </c>
      <c r="N25" s="15">
        <v>5</v>
      </c>
      <c r="O25" s="68">
        <v>131.52000000000001</v>
      </c>
      <c r="P25" s="191">
        <v>45243</v>
      </c>
      <c r="Q25" s="923">
        <f t="shared" si="1"/>
        <v>131.52000000000001</v>
      </c>
      <c r="R25" s="895" t="s">
        <v>604</v>
      </c>
      <c r="S25" s="912">
        <v>100</v>
      </c>
      <c r="T25" s="1041">
        <f t="shared" si="9"/>
        <v>7865.62</v>
      </c>
      <c r="U25" s="1047">
        <f t="shared" si="4"/>
        <v>13152.000000000002</v>
      </c>
      <c r="W25" s="118"/>
      <c r="X25" s="174">
        <f t="shared" si="10"/>
        <v>12</v>
      </c>
      <c r="Y25" s="15"/>
      <c r="Z25" s="68"/>
      <c r="AA25" s="191"/>
      <c r="AB25" s="923">
        <f t="shared" si="2"/>
        <v>0</v>
      </c>
      <c r="AC25" s="895"/>
      <c r="AD25" s="912"/>
      <c r="AE25" s="1041">
        <f t="shared" si="11"/>
        <v>374.77000000000004</v>
      </c>
      <c r="AF25" s="1047">
        <f t="shared" si="5"/>
        <v>0</v>
      </c>
    </row>
    <row r="26" spans="1:32" x14ac:dyDescent="0.25">
      <c r="A26" s="118"/>
      <c r="B26" s="174">
        <f t="shared" si="6"/>
        <v>0</v>
      </c>
      <c r="C26" s="15"/>
      <c r="D26" s="68"/>
      <c r="E26" s="191"/>
      <c r="F26" s="923">
        <f t="shared" si="0"/>
        <v>0</v>
      </c>
      <c r="G26" s="895"/>
      <c r="H26" s="912"/>
      <c r="I26" s="1041">
        <f t="shared" si="7"/>
        <v>0</v>
      </c>
      <c r="J26" s="1047">
        <f t="shared" si="3"/>
        <v>0</v>
      </c>
      <c r="L26" s="118"/>
      <c r="M26" s="174">
        <f t="shared" si="8"/>
        <v>267</v>
      </c>
      <c r="N26" s="15">
        <v>45</v>
      </c>
      <c r="O26" s="68">
        <v>1124.4100000000001</v>
      </c>
      <c r="P26" s="191">
        <v>45243</v>
      </c>
      <c r="Q26" s="923">
        <f t="shared" si="1"/>
        <v>1124.4100000000001</v>
      </c>
      <c r="R26" s="895" t="s">
        <v>605</v>
      </c>
      <c r="S26" s="912">
        <v>0</v>
      </c>
      <c r="T26" s="1041">
        <f t="shared" si="9"/>
        <v>6741.21</v>
      </c>
      <c r="U26" s="1047">
        <f t="shared" si="4"/>
        <v>0</v>
      </c>
      <c r="W26" s="118"/>
      <c r="X26" s="174">
        <f t="shared" si="10"/>
        <v>12</v>
      </c>
      <c r="Y26" s="15"/>
      <c r="Z26" s="68"/>
      <c r="AA26" s="191"/>
      <c r="AB26" s="923">
        <f t="shared" si="2"/>
        <v>0</v>
      </c>
      <c r="AC26" s="895"/>
      <c r="AD26" s="912"/>
      <c r="AE26" s="1041">
        <f t="shared" si="11"/>
        <v>374.77000000000004</v>
      </c>
      <c r="AF26" s="1047">
        <f t="shared" si="5"/>
        <v>0</v>
      </c>
    </row>
    <row r="27" spans="1:32" x14ac:dyDescent="0.25">
      <c r="A27" s="118"/>
      <c r="B27" s="174">
        <f t="shared" si="6"/>
        <v>0</v>
      </c>
      <c r="C27" s="15"/>
      <c r="D27" s="68"/>
      <c r="E27" s="191"/>
      <c r="F27" s="923">
        <f t="shared" si="0"/>
        <v>0</v>
      </c>
      <c r="G27" s="895"/>
      <c r="H27" s="912"/>
      <c r="I27" s="1041">
        <f t="shared" si="7"/>
        <v>0</v>
      </c>
      <c r="J27" s="1047">
        <f t="shared" si="3"/>
        <v>0</v>
      </c>
      <c r="L27" s="118"/>
      <c r="M27" s="174">
        <f t="shared" si="8"/>
        <v>265</v>
      </c>
      <c r="N27" s="15">
        <v>2</v>
      </c>
      <c r="O27" s="68">
        <f>23.8+25.7</f>
        <v>49.5</v>
      </c>
      <c r="P27" s="191">
        <v>45244</v>
      </c>
      <c r="Q27" s="923">
        <f t="shared" si="1"/>
        <v>49.5</v>
      </c>
      <c r="R27" s="895" t="s">
        <v>613</v>
      </c>
      <c r="S27" s="912">
        <v>134</v>
      </c>
      <c r="T27" s="1041">
        <f t="shared" si="9"/>
        <v>6691.71</v>
      </c>
      <c r="U27" s="1047">
        <f t="shared" si="4"/>
        <v>6633</v>
      </c>
      <c r="W27" s="118"/>
      <c r="X27" s="174">
        <f t="shared" si="10"/>
        <v>12</v>
      </c>
      <c r="Y27" s="15"/>
      <c r="Z27" s="68"/>
      <c r="AA27" s="191"/>
      <c r="AB27" s="923">
        <f t="shared" si="2"/>
        <v>0</v>
      </c>
      <c r="AC27" s="895"/>
      <c r="AD27" s="912"/>
      <c r="AE27" s="1041">
        <f t="shared" si="11"/>
        <v>374.77000000000004</v>
      </c>
      <c r="AF27" s="1047">
        <f t="shared" si="5"/>
        <v>0</v>
      </c>
    </row>
    <row r="28" spans="1:32" x14ac:dyDescent="0.25">
      <c r="A28" s="118"/>
      <c r="B28" s="174">
        <f t="shared" si="6"/>
        <v>0</v>
      </c>
      <c r="C28" s="15"/>
      <c r="D28" s="68"/>
      <c r="E28" s="191"/>
      <c r="F28" s="923">
        <f t="shared" si="0"/>
        <v>0</v>
      </c>
      <c r="G28" s="895"/>
      <c r="H28" s="912"/>
      <c r="I28" s="1041">
        <f t="shared" si="7"/>
        <v>0</v>
      </c>
      <c r="J28" s="1047">
        <f t="shared" si="3"/>
        <v>0</v>
      </c>
      <c r="L28" s="118"/>
      <c r="M28" s="174">
        <f t="shared" si="8"/>
        <v>255</v>
      </c>
      <c r="N28" s="15">
        <v>10</v>
      </c>
      <c r="O28" s="68">
        <v>258.39</v>
      </c>
      <c r="P28" s="191">
        <v>45245</v>
      </c>
      <c r="Q28" s="923">
        <f t="shared" si="1"/>
        <v>258.39</v>
      </c>
      <c r="R28" s="895" t="s">
        <v>619</v>
      </c>
      <c r="S28" s="912">
        <v>100</v>
      </c>
      <c r="T28" s="1041">
        <f t="shared" si="9"/>
        <v>6433.32</v>
      </c>
      <c r="U28" s="1047">
        <f t="shared" si="4"/>
        <v>25839</v>
      </c>
      <c r="W28" s="118"/>
      <c r="X28" s="174">
        <f t="shared" si="10"/>
        <v>12</v>
      </c>
      <c r="Y28" s="15"/>
      <c r="Z28" s="68"/>
      <c r="AA28" s="191"/>
      <c r="AB28" s="923">
        <f t="shared" si="2"/>
        <v>0</v>
      </c>
      <c r="AC28" s="895"/>
      <c r="AD28" s="912"/>
      <c r="AE28" s="1041">
        <f t="shared" si="11"/>
        <v>374.77000000000004</v>
      </c>
      <c r="AF28" s="1047">
        <f t="shared" si="5"/>
        <v>0</v>
      </c>
    </row>
    <row r="29" spans="1:32" x14ac:dyDescent="0.25">
      <c r="A29" s="118"/>
      <c r="B29" s="174">
        <f t="shared" si="6"/>
        <v>0</v>
      </c>
      <c r="C29" s="15"/>
      <c r="D29" s="68"/>
      <c r="E29" s="191"/>
      <c r="F29" s="923">
        <f t="shared" si="0"/>
        <v>0</v>
      </c>
      <c r="G29" s="895"/>
      <c r="H29" s="912"/>
      <c r="I29" s="1041">
        <f t="shared" si="7"/>
        <v>0</v>
      </c>
      <c r="J29" s="1047">
        <f t="shared" si="3"/>
        <v>0</v>
      </c>
      <c r="L29" s="118"/>
      <c r="M29" s="174">
        <f t="shared" si="8"/>
        <v>240</v>
      </c>
      <c r="N29" s="15">
        <v>15</v>
      </c>
      <c r="O29" s="68">
        <v>367.05</v>
      </c>
      <c r="P29" s="191">
        <v>45246</v>
      </c>
      <c r="Q29" s="923">
        <f t="shared" si="1"/>
        <v>367.05</v>
      </c>
      <c r="R29" s="895" t="s">
        <v>634</v>
      </c>
      <c r="S29" s="912">
        <v>115</v>
      </c>
      <c r="T29" s="1041">
        <f t="shared" si="9"/>
        <v>6066.2699999999995</v>
      </c>
      <c r="U29" s="1047">
        <f t="shared" si="4"/>
        <v>42210.75</v>
      </c>
      <c r="W29" s="118"/>
      <c r="X29" s="174">
        <f t="shared" si="10"/>
        <v>12</v>
      </c>
      <c r="Y29" s="15"/>
      <c r="Z29" s="68"/>
      <c r="AA29" s="191"/>
      <c r="AB29" s="923">
        <f t="shared" si="2"/>
        <v>0</v>
      </c>
      <c r="AC29" s="895"/>
      <c r="AD29" s="912"/>
      <c r="AE29" s="1041">
        <f t="shared" si="11"/>
        <v>374.77000000000004</v>
      </c>
      <c r="AF29" s="1047">
        <f t="shared" si="5"/>
        <v>0</v>
      </c>
    </row>
    <row r="30" spans="1:32" x14ac:dyDescent="0.25">
      <c r="A30" s="118"/>
      <c r="B30" s="174">
        <f t="shared" si="6"/>
        <v>0</v>
      </c>
      <c r="C30" s="15"/>
      <c r="D30" s="68"/>
      <c r="E30" s="191"/>
      <c r="F30" s="923">
        <f t="shared" si="0"/>
        <v>0</v>
      </c>
      <c r="G30" s="895"/>
      <c r="H30" s="912"/>
      <c r="I30" s="1041">
        <f t="shared" si="7"/>
        <v>0</v>
      </c>
      <c r="J30" s="1047">
        <f t="shared" si="3"/>
        <v>0</v>
      </c>
      <c r="L30" s="118"/>
      <c r="M30" s="174">
        <f t="shared" si="8"/>
        <v>190</v>
      </c>
      <c r="N30" s="15">
        <v>50</v>
      </c>
      <c r="O30" s="68">
        <v>1235.52</v>
      </c>
      <c r="P30" s="191">
        <v>45246</v>
      </c>
      <c r="Q30" s="923">
        <f t="shared" si="1"/>
        <v>1235.52</v>
      </c>
      <c r="R30" s="895" t="s">
        <v>639</v>
      </c>
      <c r="S30" s="912">
        <v>0</v>
      </c>
      <c r="T30" s="1041">
        <f t="shared" si="9"/>
        <v>4830.75</v>
      </c>
      <c r="U30" s="1047">
        <f t="shared" si="4"/>
        <v>0</v>
      </c>
      <c r="W30" s="118"/>
      <c r="X30" s="174">
        <f t="shared" si="10"/>
        <v>12</v>
      </c>
      <c r="Y30" s="15"/>
      <c r="Z30" s="68"/>
      <c r="AA30" s="191"/>
      <c r="AB30" s="923">
        <f t="shared" si="2"/>
        <v>0</v>
      </c>
      <c r="AC30" s="895"/>
      <c r="AD30" s="912"/>
      <c r="AE30" s="1041">
        <f t="shared" si="11"/>
        <v>374.77000000000004</v>
      </c>
      <c r="AF30" s="1047">
        <f t="shared" si="5"/>
        <v>0</v>
      </c>
    </row>
    <row r="31" spans="1:32" x14ac:dyDescent="0.25">
      <c r="A31" s="118"/>
      <c r="B31" s="174">
        <f t="shared" si="6"/>
        <v>0</v>
      </c>
      <c r="C31" s="15"/>
      <c r="D31" s="68"/>
      <c r="E31" s="191"/>
      <c r="F31" s="923">
        <f t="shared" si="0"/>
        <v>0</v>
      </c>
      <c r="G31" s="895"/>
      <c r="H31" s="912"/>
      <c r="I31" s="1041">
        <f t="shared" si="7"/>
        <v>0</v>
      </c>
      <c r="J31" s="1047">
        <f t="shared" si="3"/>
        <v>0</v>
      </c>
      <c r="L31" s="118"/>
      <c r="M31" s="174">
        <f t="shared" si="8"/>
        <v>188</v>
      </c>
      <c r="N31" s="15">
        <v>2</v>
      </c>
      <c r="O31" s="68">
        <f>22.92+23.94</f>
        <v>46.86</v>
      </c>
      <c r="P31" s="191">
        <v>45247</v>
      </c>
      <c r="Q31" s="923">
        <f t="shared" si="1"/>
        <v>46.86</v>
      </c>
      <c r="R31" s="895" t="s">
        <v>647</v>
      </c>
      <c r="S31" s="912">
        <v>134</v>
      </c>
      <c r="T31" s="1041">
        <f t="shared" si="9"/>
        <v>4783.8900000000003</v>
      </c>
      <c r="U31" s="1047">
        <f t="shared" si="4"/>
        <v>6279.24</v>
      </c>
      <c r="W31" s="118"/>
      <c r="X31" s="174">
        <f t="shared" si="10"/>
        <v>12</v>
      </c>
      <c r="Y31" s="15"/>
      <c r="Z31" s="68"/>
      <c r="AA31" s="191"/>
      <c r="AB31" s="923">
        <f t="shared" si="2"/>
        <v>0</v>
      </c>
      <c r="AC31" s="895"/>
      <c r="AD31" s="912"/>
      <c r="AE31" s="1041">
        <f t="shared" si="11"/>
        <v>374.77000000000004</v>
      </c>
      <c r="AF31" s="1047">
        <f t="shared" si="5"/>
        <v>0</v>
      </c>
    </row>
    <row r="32" spans="1:32" x14ac:dyDescent="0.25">
      <c r="A32" s="118"/>
      <c r="B32" s="174">
        <f t="shared" si="6"/>
        <v>0</v>
      </c>
      <c r="C32" s="15"/>
      <c r="D32" s="68"/>
      <c r="E32" s="191"/>
      <c r="F32" s="923">
        <f t="shared" si="0"/>
        <v>0</v>
      </c>
      <c r="G32" s="895"/>
      <c r="H32" s="912"/>
      <c r="I32" s="1041">
        <f t="shared" si="7"/>
        <v>0</v>
      </c>
      <c r="J32" s="1047">
        <f t="shared" si="3"/>
        <v>0</v>
      </c>
      <c r="L32" s="118"/>
      <c r="M32" s="174">
        <f t="shared" si="8"/>
        <v>187</v>
      </c>
      <c r="N32" s="15">
        <v>1</v>
      </c>
      <c r="O32" s="68">
        <v>28.4</v>
      </c>
      <c r="P32" s="191">
        <v>45250</v>
      </c>
      <c r="Q32" s="923">
        <f t="shared" si="1"/>
        <v>28.4</v>
      </c>
      <c r="R32" s="895" t="s">
        <v>660</v>
      </c>
      <c r="S32" s="912">
        <v>134</v>
      </c>
      <c r="T32" s="1041">
        <f t="shared" si="9"/>
        <v>4755.4900000000007</v>
      </c>
      <c r="U32" s="1047">
        <f t="shared" si="4"/>
        <v>3805.6</v>
      </c>
      <c r="W32" s="118"/>
      <c r="X32" s="174">
        <f t="shared" si="10"/>
        <v>12</v>
      </c>
      <c r="Y32" s="15"/>
      <c r="Z32" s="68"/>
      <c r="AA32" s="191"/>
      <c r="AB32" s="923">
        <f t="shared" si="2"/>
        <v>0</v>
      </c>
      <c r="AC32" s="895"/>
      <c r="AD32" s="912"/>
      <c r="AE32" s="1041">
        <f t="shared" si="11"/>
        <v>374.77000000000004</v>
      </c>
      <c r="AF32" s="1047">
        <f t="shared" si="5"/>
        <v>0</v>
      </c>
    </row>
    <row r="33" spans="1:32" x14ac:dyDescent="0.25">
      <c r="A33" s="118"/>
      <c r="B33" s="174">
        <f t="shared" si="6"/>
        <v>0</v>
      </c>
      <c r="C33" s="15"/>
      <c r="D33" s="68"/>
      <c r="E33" s="191"/>
      <c r="F33" s="923">
        <f t="shared" si="0"/>
        <v>0</v>
      </c>
      <c r="G33" s="895"/>
      <c r="H33" s="912"/>
      <c r="I33" s="1041">
        <f t="shared" si="7"/>
        <v>0</v>
      </c>
      <c r="J33" s="1047">
        <f t="shared" si="3"/>
        <v>0</v>
      </c>
      <c r="L33" s="118"/>
      <c r="M33" s="174">
        <f t="shared" si="8"/>
        <v>152</v>
      </c>
      <c r="N33" s="15">
        <v>35</v>
      </c>
      <c r="O33" s="68">
        <v>871.19</v>
      </c>
      <c r="P33" s="191">
        <v>45250</v>
      </c>
      <c r="Q33" s="923">
        <f t="shared" si="1"/>
        <v>871.19</v>
      </c>
      <c r="R33" s="895" t="s">
        <v>661</v>
      </c>
      <c r="S33" s="912">
        <v>0</v>
      </c>
      <c r="T33" s="1041">
        <f t="shared" si="9"/>
        <v>3884.3000000000006</v>
      </c>
      <c r="U33" s="1047">
        <f t="shared" si="4"/>
        <v>0</v>
      </c>
      <c r="W33" s="118"/>
      <c r="X33" s="174">
        <f t="shared" si="10"/>
        <v>12</v>
      </c>
      <c r="Y33" s="15"/>
      <c r="Z33" s="68"/>
      <c r="AA33" s="191"/>
      <c r="AB33" s="923">
        <f t="shared" si="2"/>
        <v>0</v>
      </c>
      <c r="AC33" s="895"/>
      <c r="AD33" s="912"/>
      <c r="AE33" s="1041">
        <f t="shared" si="11"/>
        <v>374.77000000000004</v>
      </c>
      <c r="AF33" s="1047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68"/>
      <c r="E34" s="191"/>
      <c r="F34" s="923">
        <f t="shared" si="0"/>
        <v>0</v>
      </c>
      <c r="G34" s="895"/>
      <c r="H34" s="912"/>
      <c r="I34" s="1041">
        <f t="shared" si="7"/>
        <v>0</v>
      </c>
      <c r="J34" s="1047">
        <f t="shared" si="3"/>
        <v>0</v>
      </c>
      <c r="L34" s="118"/>
      <c r="M34" s="174">
        <f t="shared" si="8"/>
        <v>117</v>
      </c>
      <c r="N34" s="15">
        <v>35</v>
      </c>
      <c r="O34" s="68">
        <v>905.82</v>
      </c>
      <c r="P34" s="191">
        <v>45252</v>
      </c>
      <c r="Q34" s="923">
        <f t="shared" si="1"/>
        <v>905.82</v>
      </c>
      <c r="R34" s="895" t="s">
        <v>674</v>
      </c>
      <c r="S34" s="912">
        <v>0</v>
      </c>
      <c r="T34" s="1041">
        <f t="shared" si="9"/>
        <v>2978.4800000000005</v>
      </c>
      <c r="U34" s="1047">
        <f t="shared" si="4"/>
        <v>0</v>
      </c>
      <c r="W34" s="118"/>
      <c r="X34" s="174">
        <f t="shared" si="10"/>
        <v>12</v>
      </c>
      <c r="Y34" s="15"/>
      <c r="Z34" s="68"/>
      <c r="AA34" s="191"/>
      <c r="AB34" s="923">
        <f t="shared" si="2"/>
        <v>0</v>
      </c>
      <c r="AC34" s="895"/>
      <c r="AD34" s="912"/>
      <c r="AE34" s="1041">
        <f t="shared" si="11"/>
        <v>374.77000000000004</v>
      </c>
      <c r="AF34" s="1047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68"/>
      <c r="E35" s="191"/>
      <c r="F35" s="923">
        <f t="shared" si="0"/>
        <v>0</v>
      </c>
      <c r="G35" s="895"/>
      <c r="H35" s="912"/>
      <c r="I35" s="1041">
        <f t="shared" si="7"/>
        <v>0</v>
      </c>
      <c r="J35" s="1047">
        <f t="shared" si="3"/>
        <v>0</v>
      </c>
      <c r="L35" s="118"/>
      <c r="M35" s="174">
        <f t="shared" si="8"/>
        <v>116</v>
      </c>
      <c r="N35" s="15">
        <v>1</v>
      </c>
      <c r="O35" s="68">
        <v>24.52</v>
      </c>
      <c r="P35" s="191">
        <v>45252</v>
      </c>
      <c r="Q35" s="923">
        <f t="shared" si="1"/>
        <v>24.52</v>
      </c>
      <c r="R35" s="895" t="s">
        <v>675</v>
      </c>
      <c r="S35" s="912">
        <v>134</v>
      </c>
      <c r="T35" s="1041">
        <f t="shared" si="9"/>
        <v>2953.9600000000005</v>
      </c>
      <c r="U35" s="1047">
        <f t="shared" si="4"/>
        <v>3285.68</v>
      </c>
      <c r="W35" s="118"/>
      <c r="X35" s="174">
        <f t="shared" si="10"/>
        <v>12</v>
      </c>
      <c r="Y35" s="15"/>
      <c r="Z35" s="68"/>
      <c r="AA35" s="191"/>
      <c r="AB35" s="923">
        <f t="shared" si="2"/>
        <v>0</v>
      </c>
      <c r="AC35" s="895"/>
      <c r="AD35" s="912"/>
      <c r="AE35" s="1041">
        <f t="shared" si="11"/>
        <v>374.77000000000004</v>
      </c>
      <c r="AF35" s="1047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68"/>
      <c r="E36" s="191"/>
      <c r="F36" s="923">
        <f t="shared" si="0"/>
        <v>0</v>
      </c>
      <c r="G36" s="895"/>
      <c r="H36" s="912"/>
      <c r="I36" s="1041">
        <f t="shared" si="7"/>
        <v>0</v>
      </c>
      <c r="J36" s="1047">
        <f t="shared" si="3"/>
        <v>0</v>
      </c>
      <c r="L36" s="118"/>
      <c r="M36" s="174">
        <f t="shared" si="8"/>
        <v>115</v>
      </c>
      <c r="N36" s="15">
        <v>1</v>
      </c>
      <c r="O36" s="68">
        <v>23.44</v>
      </c>
      <c r="P36" s="191">
        <v>45253</v>
      </c>
      <c r="Q36" s="923">
        <f t="shared" si="1"/>
        <v>23.44</v>
      </c>
      <c r="R36" s="895" t="s">
        <v>683</v>
      </c>
      <c r="S36" s="912">
        <v>134</v>
      </c>
      <c r="T36" s="1041">
        <f t="shared" si="9"/>
        <v>2930.5200000000004</v>
      </c>
      <c r="U36" s="1047">
        <f t="shared" si="4"/>
        <v>3140.96</v>
      </c>
      <c r="W36" s="118"/>
      <c r="X36" s="174">
        <f t="shared" si="10"/>
        <v>12</v>
      </c>
      <c r="Y36" s="15"/>
      <c r="Z36" s="68"/>
      <c r="AA36" s="191"/>
      <c r="AB36" s="923">
        <f t="shared" si="2"/>
        <v>0</v>
      </c>
      <c r="AC36" s="895"/>
      <c r="AD36" s="912"/>
      <c r="AE36" s="1041">
        <f t="shared" si="11"/>
        <v>374.77000000000004</v>
      </c>
      <c r="AF36" s="1047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7"/>
        <v>0</v>
      </c>
      <c r="J37" s="17">
        <f t="shared" si="3"/>
        <v>0</v>
      </c>
      <c r="L37" s="118" t="s">
        <v>22</v>
      </c>
      <c r="M37" s="174">
        <f t="shared" si="8"/>
        <v>87</v>
      </c>
      <c r="N37" s="15">
        <v>28</v>
      </c>
      <c r="O37" s="68">
        <v>655.26</v>
      </c>
      <c r="P37" s="191">
        <v>45253</v>
      </c>
      <c r="Q37" s="68">
        <f t="shared" si="1"/>
        <v>655.26</v>
      </c>
      <c r="R37" s="69" t="s">
        <v>687</v>
      </c>
      <c r="S37" s="70">
        <v>0</v>
      </c>
      <c r="T37" s="102">
        <f t="shared" si="9"/>
        <v>2275.2600000000002</v>
      </c>
      <c r="U37" s="17">
        <f t="shared" si="4"/>
        <v>0</v>
      </c>
      <c r="W37" s="118" t="s">
        <v>22</v>
      </c>
      <c r="X37" s="174">
        <f t="shared" si="10"/>
        <v>12</v>
      </c>
      <c r="Y37" s="15"/>
      <c r="Z37" s="68"/>
      <c r="AA37" s="191"/>
      <c r="AB37" s="68">
        <f t="shared" si="2"/>
        <v>0</v>
      </c>
      <c r="AC37" s="69"/>
      <c r="AD37" s="70"/>
      <c r="AE37" s="102">
        <f t="shared" si="11"/>
        <v>374.77000000000004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68"/>
      <c r="E38" s="191"/>
      <c r="F38" s="923">
        <f t="shared" si="0"/>
        <v>0</v>
      </c>
      <c r="G38" s="895"/>
      <c r="H38" s="912"/>
      <c r="I38" s="1041">
        <f t="shared" si="7"/>
        <v>0</v>
      </c>
      <c r="J38" s="1047">
        <f t="shared" si="3"/>
        <v>0</v>
      </c>
      <c r="L38" s="119"/>
      <c r="M38" s="174">
        <f t="shared" si="8"/>
        <v>73</v>
      </c>
      <c r="N38" s="15">
        <v>14</v>
      </c>
      <c r="O38" s="68">
        <v>349.74</v>
      </c>
      <c r="P38" s="191">
        <v>45253</v>
      </c>
      <c r="Q38" s="923">
        <f t="shared" si="1"/>
        <v>349.74</v>
      </c>
      <c r="R38" s="895" t="s">
        <v>687</v>
      </c>
      <c r="S38" s="912">
        <v>0</v>
      </c>
      <c r="T38" s="1041">
        <f t="shared" si="9"/>
        <v>1925.5200000000002</v>
      </c>
      <c r="U38" s="1047">
        <f t="shared" si="4"/>
        <v>0</v>
      </c>
      <c r="W38" s="119"/>
      <c r="X38" s="174">
        <f t="shared" si="10"/>
        <v>12</v>
      </c>
      <c r="Y38" s="15"/>
      <c r="Z38" s="68"/>
      <c r="AA38" s="191"/>
      <c r="AB38" s="923">
        <f t="shared" si="2"/>
        <v>0</v>
      </c>
      <c r="AC38" s="895"/>
      <c r="AD38" s="912"/>
      <c r="AE38" s="1041">
        <f t="shared" si="11"/>
        <v>374.77000000000004</v>
      </c>
      <c r="AF38" s="1047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68"/>
      <c r="E39" s="191"/>
      <c r="F39" s="923">
        <f t="shared" si="0"/>
        <v>0</v>
      </c>
      <c r="G39" s="895"/>
      <c r="H39" s="912"/>
      <c r="I39" s="1041">
        <f t="shared" si="7"/>
        <v>0</v>
      </c>
      <c r="J39" s="1047">
        <f t="shared" si="3"/>
        <v>0</v>
      </c>
      <c r="L39" s="118"/>
      <c r="M39" s="174">
        <f t="shared" si="8"/>
        <v>30</v>
      </c>
      <c r="N39" s="15">
        <v>43</v>
      </c>
      <c r="O39" s="68">
        <v>1118.54</v>
      </c>
      <c r="P39" s="191">
        <v>45254</v>
      </c>
      <c r="Q39" s="923">
        <f t="shared" ref="Q39" si="12">O39</f>
        <v>1118.54</v>
      </c>
      <c r="R39" s="895" t="s">
        <v>707</v>
      </c>
      <c r="S39" s="912">
        <v>134</v>
      </c>
      <c r="T39" s="1041">
        <f t="shared" si="9"/>
        <v>806.98000000000025</v>
      </c>
      <c r="U39" s="1047">
        <f t="shared" si="4"/>
        <v>149884.35999999999</v>
      </c>
      <c r="W39" s="118"/>
      <c r="X39" s="174">
        <f t="shared" si="10"/>
        <v>12</v>
      </c>
      <c r="Y39" s="15"/>
      <c r="Z39" s="68"/>
      <c r="AA39" s="191"/>
      <c r="AB39" s="923">
        <f t="shared" si="2"/>
        <v>0</v>
      </c>
      <c r="AC39" s="895"/>
      <c r="AD39" s="912"/>
      <c r="AE39" s="1041">
        <f t="shared" si="11"/>
        <v>374.77000000000004</v>
      </c>
      <c r="AF39" s="1047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68"/>
      <c r="E40" s="191"/>
      <c r="F40" s="923">
        <f t="shared" si="0"/>
        <v>0</v>
      </c>
      <c r="G40" s="895"/>
      <c r="H40" s="912"/>
      <c r="I40" s="1041">
        <f t="shared" si="7"/>
        <v>0</v>
      </c>
      <c r="J40" s="1047">
        <f t="shared" si="3"/>
        <v>0</v>
      </c>
      <c r="L40" s="118"/>
      <c r="M40" s="559">
        <f t="shared" si="8"/>
        <v>30</v>
      </c>
      <c r="N40" s="15"/>
      <c r="O40" s="68"/>
      <c r="P40" s="191"/>
      <c r="Q40" s="923">
        <f t="shared" si="1"/>
        <v>0</v>
      </c>
      <c r="R40" s="895"/>
      <c r="S40" s="912"/>
      <c r="T40" s="556">
        <f t="shared" si="9"/>
        <v>806.98000000000025</v>
      </c>
      <c r="U40" s="1047">
        <f t="shared" si="4"/>
        <v>0</v>
      </c>
      <c r="W40" s="118"/>
      <c r="X40" s="174">
        <f t="shared" si="10"/>
        <v>12</v>
      </c>
      <c r="Y40" s="15"/>
      <c r="Z40" s="68"/>
      <c r="AA40" s="191"/>
      <c r="AB40" s="923">
        <f t="shared" si="2"/>
        <v>0</v>
      </c>
      <c r="AC40" s="895"/>
      <c r="AD40" s="912"/>
      <c r="AE40" s="1041">
        <f t="shared" si="11"/>
        <v>374.77000000000004</v>
      </c>
      <c r="AF40" s="1047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68"/>
      <c r="E41" s="191"/>
      <c r="F41" s="923">
        <f t="shared" si="0"/>
        <v>0</v>
      </c>
      <c r="G41" s="895"/>
      <c r="H41" s="912"/>
      <c r="I41" s="1041">
        <f t="shared" si="7"/>
        <v>0</v>
      </c>
      <c r="J41" s="1047">
        <f t="shared" si="3"/>
        <v>0</v>
      </c>
      <c r="L41" s="118"/>
      <c r="M41" s="174">
        <f t="shared" si="8"/>
        <v>30</v>
      </c>
      <c r="N41" s="15"/>
      <c r="O41" s="68"/>
      <c r="P41" s="191"/>
      <c r="Q41" s="923">
        <f t="shared" si="1"/>
        <v>0</v>
      </c>
      <c r="R41" s="895"/>
      <c r="S41" s="912"/>
      <c r="T41" s="1041">
        <f t="shared" si="9"/>
        <v>806.98000000000025</v>
      </c>
      <c r="U41" s="1047">
        <f t="shared" si="4"/>
        <v>0</v>
      </c>
      <c r="W41" s="118"/>
      <c r="X41" s="174">
        <f t="shared" si="10"/>
        <v>12</v>
      </c>
      <c r="Y41" s="15"/>
      <c r="Z41" s="68"/>
      <c r="AA41" s="191"/>
      <c r="AB41" s="923">
        <f t="shared" si="2"/>
        <v>0</v>
      </c>
      <c r="AC41" s="895"/>
      <c r="AD41" s="912"/>
      <c r="AE41" s="1041">
        <f t="shared" si="11"/>
        <v>374.77000000000004</v>
      </c>
      <c r="AF41" s="1047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68"/>
      <c r="E42" s="191"/>
      <c r="F42" s="923">
        <f t="shared" si="0"/>
        <v>0</v>
      </c>
      <c r="G42" s="895"/>
      <c r="H42" s="912"/>
      <c r="I42" s="1041">
        <f t="shared" si="7"/>
        <v>0</v>
      </c>
      <c r="J42" s="1047">
        <f t="shared" si="3"/>
        <v>0</v>
      </c>
      <c r="L42" s="118"/>
      <c r="M42" s="174">
        <f t="shared" si="8"/>
        <v>30</v>
      </c>
      <c r="N42" s="15"/>
      <c r="O42" s="68"/>
      <c r="P42" s="191"/>
      <c r="Q42" s="923">
        <f t="shared" si="1"/>
        <v>0</v>
      </c>
      <c r="R42" s="895"/>
      <c r="S42" s="912"/>
      <c r="T42" s="1041">
        <f t="shared" si="9"/>
        <v>806.98000000000025</v>
      </c>
      <c r="U42" s="1047">
        <f t="shared" si="4"/>
        <v>0</v>
      </c>
      <c r="W42" s="118"/>
      <c r="X42" s="174">
        <f t="shared" si="10"/>
        <v>12</v>
      </c>
      <c r="Y42" s="15"/>
      <c r="Z42" s="68"/>
      <c r="AA42" s="191"/>
      <c r="AB42" s="923">
        <f t="shared" si="2"/>
        <v>0</v>
      </c>
      <c r="AC42" s="895"/>
      <c r="AD42" s="912"/>
      <c r="AE42" s="1041">
        <f t="shared" si="11"/>
        <v>374.77000000000004</v>
      </c>
      <c r="AF42" s="1047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68"/>
      <c r="E43" s="191"/>
      <c r="F43" s="923">
        <f t="shared" si="0"/>
        <v>0</v>
      </c>
      <c r="G43" s="895"/>
      <c r="H43" s="912"/>
      <c r="I43" s="1041">
        <f t="shared" si="7"/>
        <v>0</v>
      </c>
      <c r="J43" s="1047">
        <f t="shared" si="3"/>
        <v>0</v>
      </c>
      <c r="L43" s="118"/>
      <c r="M43" s="174">
        <f t="shared" si="8"/>
        <v>30</v>
      </c>
      <c r="N43" s="15"/>
      <c r="O43" s="68"/>
      <c r="P43" s="191"/>
      <c r="Q43" s="923">
        <f t="shared" si="1"/>
        <v>0</v>
      </c>
      <c r="R43" s="895"/>
      <c r="S43" s="912"/>
      <c r="T43" s="1041">
        <f t="shared" si="9"/>
        <v>806.98000000000025</v>
      </c>
      <c r="U43" s="1047">
        <f t="shared" si="4"/>
        <v>0</v>
      </c>
      <c r="W43" s="118"/>
      <c r="X43" s="174">
        <f t="shared" si="10"/>
        <v>12</v>
      </c>
      <c r="Y43" s="15"/>
      <c r="Z43" s="68"/>
      <c r="AA43" s="191"/>
      <c r="AB43" s="923">
        <f t="shared" si="2"/>
        <v>0</v>
      </c>
      <c r="AC43" s="895"/>
      <c r="AD43" s="912"/>
      <c r="AE43" s="1041">
        <f t="shared" si="11"/>
        <v>374.77000000000004</v>
      </c>
      <c r="AF43" s="1047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68"/>
      <c r="E44" s="191"/>
      <c r="F44" s="923">
        <f t="shared" si="0"/>
        <v>0</v>
      </c>
      <c r="G44" s="895"/>
      <c r="H44" s="912"/>
      <c r="I44" s="1041">
        <f t="shared" si="7"/>
        <v>0</v>
      </c>
      <c r="J44" s="1047">
        <f t="shared" si="3"/>
        <v>0</v>
      </c>
      <c r="L44" s="118"/>
      <c r="M44" s="174">
        <f t="shared" si="8"/>
        <v>30</v>
      </c>
      <c r="N44" s="15"/>
      <c r="O44" s="68"/>
      <c r="P44" s="191"/>
      <c r="Q44" s="923">
        <f t="shared" si="1"/>
        <v>0</v>
      </c>
      <c r="R44" s="895"/>
      <c r="S44" s="912"/>
      <c r="T44" s="1041">
        <f t="shared" si="9"/>
        <v>806.98000000000025</v>
      </c>
      <c r="U44" s="1047">
        <f t="shared" si="4"/>
        <v>0</v>
      </c>
      <c r="W44" s="118"/>
      <c r="X44" s="174">
        <f t="shared" si="10"/>
        <v>12</v>
      </c>
      <c r="Y44" s="15"/>
      <c r="Z44" s="68"/>
      <c r="AA44" s="191"/>
      <c r="AB44" s="923">
        <f t="shared" si="2"/>
        <v>0</v>
      </c>
      <c r="AC44" s="895"/>
      <c r="AD44" s="912"/>
      <c r="AE44" s="1041">
        <f t="shared" si="11"/>
        <v>374.77000000000004</v>
      </c>
      <c r="AF44" s="1047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7"/>
        <v>0</v>
      </c>
      <c r="J45" s="17">
        <f t="shared" si="3"/>
        <v>0</v>
      </c>
      <c r="L45" s="118"/>
      <c r="M45" s="174">
        <f t="shared" si="8"/>
        <v>30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806.98000000000025</v>
      </c>
      <c r="U45" s="17">
        <f t="shared" si="4"/>
        <v>0</v>
      </c>
      <c r="W45" s="118"/>
      <c r="X45" s="174">
        <f t="shared" si="10"/>
        <v>12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374.77000000000004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7"/>
        <v>0</v>
      </c>
      <c r="J46" s="17">
        <f t="shared" si="3"/>
        <v>0</v>
      </c>
      <c r="L46" s="118"/>
      <c r="M46" s="174">
        <f t="shared" si="8"/>
        <v>30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806.98000000000025</v>
      </c>
      <c r="U46" s="17">
        <f t="shared" si="4"/>
        <v>0</v>
      </c>
      <c r="W46" s="118"/>
      <c r="X46" s="174">
        <f t="shared" si="10"/>
        <v>12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374.77000000000004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7"/>
        <v>0</v>
      </c>
      <c r="J47" s="17">
        <f t="shared" si="3"/>
        <v>0</v>
      </c>
      <c r="L47" s="118"/>
      <c r="M47" s="174">
        <f t="shared" si="8"/>
        <v>30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806.98000000000025</v>
      </c>
      <c r="U47" s="17">
        <f t="shared" si="4"/>
        <v>0</v>
      </c>
      <c r="W47" s="118"/>
      <c r="X47" s="174">
        <f t="shared" si="10"/>
        <v>12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374.77000000000004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7"/>
        <v>0</v>
      </c>
      <c r="J48" s="17">
        <f t="shared" si="3"/>
        <v>0</v>
      </c>
      <c r="L48" s="118"/>
      <c r="M48" s="174">
        <f t="shared" si="8"/>
        <v>30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806.98000000000025</v>
      </c>
      <c r="U48" s="17">
        <f t="shared" si="4"/>
        <v>0</v>
      </c>
      <c r="W48" s="118"/>
      <c r="X48" s="174">
        <f t="shared" si="10"/>
        <v>12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374.77000000000004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7"/>
        <v>0</v>
      </c>
      <c r="J49" s="17">
        <f t="shared" si="3"/>
        <v>0</v>
      </c>
      <c r="L49" s="118"/>
      <c r="M49" s="174">
        <f t="shared" si="8"/>
        <v>30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806.98000000000025</v>
      </c>
      <c r="U49" s="17">
        <f t="shared" si="4"/>
        <v>0</v>
      </c>
      <c r="W49" s="118"/>
      <c r="X49" s="174">
        <f t="shared" si="10"/>
        <v>12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374.77000000000004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7"/>
        <v>0</v>
      </c>
      <c r="J50" s="17">
        <f t="shared" si="3"/>
        <v>0</v>
      </c>
      <c r="L50" s="118"/>
      <c r="M50" s="174">
        <f t="shared" si="8"/>
        <v>30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806.98000000000025</v>
      </c>
      <c r="U50" s="17">
        <f t="shared" si="4"/>
        <v>0</v>
      </c>
      <c r="W50" s="118"/>
      <c r="X50" s="174">
        <f t="shared" si="10"/>
        <v>12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374.77000000000004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7"/>
        <v>0</v>
      </c>
      <c r="J51" s="17">
        <f t="shared" si="3"/>
        <v>0</v>
      </c>
      <c r="L51" s="118"/>
      <c r="M51" s="174">
        <f t="shared" si="8"/>
        <v>30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806.98000000000025</v>
      </c>
      <c r="U51" s="17">
        <f t="shared" si="4"/>
        <v>0</v>
      </c>
      <c r="W51" s="118"/>
      <c r="X51" s="174">
        <f t="shared" si="10"/>
        <v>12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374.77000000000004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7"/>
        <v>0</v>
      </c>
      <c r="J52" s="17">
        <f t="shared" si="3"/>
        <v>0</v>
      </c>
      <c r="L52" s="118"/>
      <c r="M52" s="174">
        <f t="shared" si="8"/>
        <v>30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806.98000000000025</v>
      </c>
      <c r="U52" s="17">
        <f t="shared" si="4"/>
        <v>0</v>
      </c>
      <c r="W52" s="118"/>
      <c r="X52" s="174">
        <f t="shared" si="10"/>
        <v>12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374.77000000000004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7"/>
        <v>0</v>
      </c>
      <c r="J53" s="17">
        <f t="shared" si="3"/>
        <v>0</v>
      </c>
      <c r="L53" s="118"/>
      <c r="M53" s="174">
        <f t="shared" si="8"/>
        <v>30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806.98000000000025</v>
      </c>
      <c r="U53" s="17">
        <f t="shared" si="4"/>
        <v>0</v>
      </c>
      <c r="W53" s="118"/>
      <c r="X53" s="174">
        <f t="shared" si="10"/>
        <v>12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374.77000000000004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7"/>
        <v>0</v>
      </c>
      <c r="J54" s="17">
        <f t="shared" si="3"/>
        <v>0</v>
      </c>
      <c r="L54" s="118"/>
      <c r="M54" s="174">
        <f t="shared" si="8"/>
        <v>30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806.98000000000025</v>
      </c>
      <c r="U54" s="17">
        <f t="shared" si="4"/>
        <v>0</v>
      </c>
      <c r="W54" s="118"/>
      <c r="X54" s="174">
        <f t="shared" si="10"/>
        <v>12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374.77000000000004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7"/>
        <v>0</v>
      </c>
      <c r="J55" s="17">
        <f t="shared" si="3"/>
        <v>0</v>
      </c>
      <c r="L55" s="118"/>
      <c r="M55" s="174">
        <f t="shared" si="8"/>
        <v>30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806.98000000000025</v>
      </c>
      <c r="U55" s="17">
        <f t="shared" si="4"/>
        <v>0</v>
      </c>
      <c r="W55" s="118"/>
      <c r="X55" s="174">
        <f t="shared" si="10"/>
        <v>12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374.77000000000004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7"/>
        <v>0</v>
      </c>
      <c r="J56" s="17">
        <f t="shared" si="3"/>
        <v>0</v>
      </c>
      <c r="L56" s="118"/>
      <c r="M56" s="174">
        <f t="shared" si="8"/>
        <v>30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806.98000000000025</v>
      </c>
      <c r="U56" s="17">
        <f t="shared" si="4"/>
        <v>0</v>
      </c>
      <c r="W56" s="118"/>
      <c r="X56" s="174">
        <f t="shared" si="10"/>
        <v>12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374.77000000000004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7"/>
        <v>0</v>
      </c>
      <c r="J57" s="17">
        <f t="shared" si="3"/>
        <v>0</v>
      </c>
      <c r="L57" s="118"/>
      <c r="M57" s="174">
        <f t="shared" si="8"/>
        <v>30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806.98000000000025</v>
      </c>
      <c r="U57" s="17">
        <f t="shared" si="4"/>
        <v>0</v>
      </c>
      <c r="W57" s="118"/>
      <c r="X57" s="174">
        <f t="shared" si="10"/>
        <v>12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374.77000000000004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68"/>
      <c r="E58" s="191"/>
      <c r="F58" s="68">
        <v>0</v>
      </c>
      <c r="G58" s="69"/>
      <c r="H58" s="70"/>
      <c r="I58" s="102">
        <f t="shared" si="7"/>
        <v>0</v>
      </c>
      <c r="J58" s="17">
        <f t="shared" si="3"/>
        <v>0</v>
      </c>
      <c r="L58" s="118"/>
      <c r="M58" s="174">
        <f t="shared" si="8"/>
        <v>30</v>
      </c>
      <c r="N58" s="15"/>
      <c r="O58" s="68"/>
      <c r="P58" s="191"/>
      <c r="Q58" s="68">
        <v>0</v>
      </c>
      <c r="R58" s="69"/>
      <c r="S58" s="70"/>
      <c r="T58" s="102">
        <f t="shared" si="9"/>
        <v>806.98000000000025</v>
      </c>
      <c r="U58" s="17">
        <f t="shared" si="4"/>
        <v>0</v>
      </c>
      <c r="W58" s="118"/>
      <c r="X58" s="174">
        <f t="shared" si="10"/>
        <v>12</v>
      </c>
      <c r="Y58" s="15"/>
      <c r="Z58" s="68"/>
      <c r="AA58" s="191"/>
      <c r="AB58" s="68">
        <v>0</v>
      </c>
      <c r="AC58" s="69"/>
      <c r="AD58" s="70"/>
      <c r="AE58" s="102">
        <f t="shared" si="11"/>
        <v>374.77000000000004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68"/>
      <c r="E59" s="191"/>
      <c r="F59" s="68">
        <f t="shared" ref="F59:F74" si="13">D59</f>
        <v>0</v>
      </c>
      <c r="G59" s="69"/>
      <c r="H59" s="70"/>
      <c r="I59" s="102">
        <f t="shared" si="7"/>
        <v>0</v>
      </c>
      <c r="J59" s="17">
        <f t="shared" si="3"/>
        <v>0</v>
      </c>
      <c r="L59" s="118"/>
      <c r="M59" s="174">
        <f t="shared" si="8"/>
        <v>30</v>
      </c>
      <c r="N59" s="15"/>
      <c r="O59" s="68"/>
      <c r="P59" s="191"/>
      <c r="Q59" s="68">
        <f t="shared" ref="Q59:Q74" si="14">O59</f>
        <v>0</v>
      </c>
      <c r="R59" s="69"/>
      <c r="S59" s="70"/>
      <c r="T59" s="102">
        <f t="shared" si="9"/>
        <v>806.98000000000025</v>
      </c>
      <c r="U59" s="17">
        <f t="shared" si="4"/>
        <v>0</v>
      </c>
      <c r="W59" s="118"/>
      <c r="X59" s="174">
        <f t="shared" si="10"/>
        <v>12</v>
      </c>
      <c r="Y59" s="15"/>
      <c r="Z59" s="68"/>
      <c r="AA59" s="191"/>
      <c r="AB59" s="68">
        <f t="shared" ref="AB59:AB74" si="15">Z59</f>
        <v>0</v>
      </c>
      <c r="AC59" s="69"/>
      <c r="AD59" s="70"/>
      <c r="AE59" s="102">
        <f t="shared" si="11"/>
        <v>374.77000000000004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68"/>
      <c r="E60" s="191"/>
      <c r="F60" s="68">
        <f t="shared" si="13"/>
        <v>0</v>
      </c>
      <c r="G60" s="69"/>
      <c r="H60" s="70"/>
      <c r="I60" s="102">
        <f t="shared" si="7"/>
        <v>0</v>
      </c>
      <c r="J60" s="17">
        <f t="shared" si="3"/>
        <v>0</v>
      </c>
      <c r="L60" s="118"/>
      <c r="M60" s="174">
        <f t="shared" si="8"/>
        <v>30</v>
      </c>
      <c r="N60" s="15"/>
      <c r="O60" s="68"/>
      <c r="P60" s="191"/>
      <c r="Q60" s="68">
        <f t="shared" si="14"/>
        <v>0</v>
      </c>
      <c r="R60" s="69"/>
      <c r="S60" s="70"/>
      <c r="T60" s="102">
        <f t="shared" si="9"/>
        <v>806.98000000000025</v>
      </c>
      <c r="U60" s="17">
        <f t="shared" si="4"/>
        <v>0</v>
      </c>
      <c r="W60" s="118"/>
      <c r="X60" s="174">
        <f t="shared" si="10"/>
        <v>12</v>
      </c>
      <c r="Y60" s="15"/>
      <c r="Z60" s="68"/>
      <c r="AA60" s="191"/>
      <c r="AB60" s="68">
        <f t="shared" si="15"/>
        <v>0</v>
      </c>
      <c r="AC60" s="69"/>
      <c r="AD60" s="70"/>
      <c r="AE60" s="102">
        <f t="shared" si="11"/>
        <v>374.77000000000004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68"/>
      <c r="E61" s="191"/>
      <c r="F61" s="68">
        <f t="shared" si="13"/>
        <v>0</v>
      </c>
      <c r="G61" s="69"/>
      <c r="H61" s="70"/>
      <c r="I61" s="102">
        <f t="shared" si="7"/>
        <v>0</v>
      </c>
      <c r="J61" s="17">
        <f t="shared" si="3"/>
        <v>0</v>
      </c>
      <c r="L61" s="118"/>
      <c r="M61" s="174">
        <f t="shared" si="8"/>
        <v>30</v>
      </c>
      <c r="N61" s="15"/>
      <c r="O61" s="68"/>
      <c r="P61" s="191"/>
      <c r="Q61" s="68">
        <f t="shared" si="14"/>
        <v>0</v>
      </c>
      <c r="R61" s="69"/>
      <c r="S61" s="70"/>
      <c r="T61" s="102">
        <f t="shared" si="9"/>
        <v>806.98000000000025</v>
      </c>
      <c r="U61" s="17">
        <f t="shared" si="4"/>
        <v>0</v>
      </c>
      <c r="W61" s="118"/>
      <c r="X61" s="174">
        <f t="shared" si="10"/>
        <v>12</v>
      </c>
      <c r="Y61" s="15"/>
      <c r="Z61" s="68"/>
      <c r="AA61" s="191"/>
      <c r="AB61" s="68">
        <f t="shared" si="15"/>
        <v>0</v>
      </c>
      <c r="AC61" s="69"/>
      <c r="AD61" s="70"/>
      <c r="AE61" s="102">
        <f t="shared" si="11"/>
        <v>374.77000000000004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68"/>
      <c r="E62" s="191"/>
      <c r="F62" s="68">
        <f t="shared" si="13"/>
        <v>0</v>
      </c>
      <c r="G62" s="69"/>
      <c r="H62" s="70"/>
      <c r="I62" s="102">
        <f t="shared" si="7"/>
        <v>0</v>
      </c>
      <c r="J62" s="17">
        <f t="shared" si="3"/>
        <v>0</v>
      </c>
      <c r="L62" s="118"/>
      <c r="M62" s="174">
        <f t="shared" si="8"/>
        <v>30</v>
      </c>
      <c r="N62" s="15"/>
      <c r="O62" s="68"/>
      <c r="P62" s="191"/>
      <c r="Q62" s="68">
        <f t="shared" si="14"/>
        <v>0</v>
      </c>
      <c r="R62" s="69"/>
      <c r="S62" s="70"/>
      <c r="T62" s="102">
        <f t="shared" si="9"/>
        <v>806.98000000000025</v>
      </c>
      <c r="U62" s="17">
        <f t="shared" si="4"/>
        <v>0</v>
      </c>
      <c r="W62" s="118"/>
      <c r="X62" s="174">
        <f t="shared" si="10"/>
        <v>12</v>
      </c>
      <c r="Y62" s="15"/>
      <c r="Z62" s="68"/>
      <c r="AA62" s="191"/>
      <c r="AB62" s="68">
        <f t="shared" si="15"/>
        <v>0</v>
      </c>
      <c r="AC62" s="69"/>
      <c r="AD62" s="70"/>
      <c r="AE62" s="102">
        <f t="shared" si="11"/>
        <v>374.77000000000004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68"/>
      <c r="E63" s="191"/>
      <c r="F63" s="68">
        <f t="shared" si="13"/>
        <v>0</v>
      </c>
      <c r="G63" s="69"/>
      <c r="H63" s="70"/>
      <c r="I63" s="102">
        <f t="shared" si="7"/>
        <v>0</v>
      </c>
      <c r="J63" s="17">
        <f t="shared" si="3"/>
        <v>0</v>
      </c>
      <c r="L63" s="118"/>
      <c r="M63" s="174">
        <f t="shared" si="8"/>
        <v>30</v>
      </c>
      <c r="N63" s="15"/>
      <c r="O63" s="68"/>
      <c r="P63" s="191"/>
      <c r="Q63" s="68">
        <f t="shared" si="14"/>
        <v>0</v>
      </c>
      <c r="R63" s="69"/>
      <c r="S63" s="70"/>
      <c r="T63" s="102">
        <f t="shared" si="9"/>
        <v>806.98000000000025</v>
      </c>
      <c r="U63" s="17">
        <f t="shared" si="4"/>
        <v>0</v>
      </c>
      <c r="W63" s="118"/>
      <c r="X63" s="174">
        <f t="shared" si="10"/>
        <v>12</v>
      </c>
      <c r="Y63" s="15"/>
      <c r="Z63" s="68"/>
      <c r="AA63" s="191"/>
      <c r="AB63" s="68">
        <f t="shared" si="15"/>
        <v>0</v>
      </c>
      <c r="AC63" s="69"/>
      <c r="AD63" s="70"/>
      <c r="AE63" s="102">
        <f t="shared" si="11"/>
        <v>374.77000000000004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68"/>
      <c r="E64" s="191"/>
      <c r="F64" s="68">
        <f t="shared" si="13"/>
        <v>0</v>
      </c>
      <c r="G64" s="69"/>
      <c r="H64" s="70"/>
      <c r="I64" s="102">
        <f t="shared" si="7"/>
        <v>0</v>
      </c>
      <c r="J64" s="17">
        <f t="shared" si="3"/>
        <v>0</v>
      </c>
      <c r="L64" s="118"/>
      <c r="M64" s="174">
        <f t="shared" si="8"/>
        <v>30</v>
      </c>
      <c r="N64" s="15"/>
      <c r="O64" s="68"/>
      <c r="P64" s="191"/>
      <c r="Q64" s="68">
        <f t="shared" si="14"/>
        <v>0</v>
      </c>
      <c r="R64" s="69"/>
      <c r="S64" s="70"/>
      <c r="T64" s="102">
        <f t="shared" si="9"/>
        <v>806.98000000000025</v>
      </c>
      <c r="U64" s="17">
        <f t="shared" si="4"/>
        <v>0</v>
      </c>
      <c r="W64" s="118"/>
      <c r="X64" s="174">
        <f t="shared" si="10"/>
        <v>12</v>
      </c>
      <c r="Y64" s="15"/>
      <c r="Z64" s="68"/>
      <c r="AA64" s="191"/>
      <c r="AB64" s="68">
        <f t="shared" si="15"/>
        <v>0</v>
      </c>
      <c r="AC64" s="69"/>
      <c r="AD64" s="70"/>
      <c r="AE64" s="102">
        <f t="shared" si="11"/>
        <v>374.77000000000004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68"/>
      <c r="E65" s="191"/>
      <c r="F65" s="68">
        <f t="shared" si="13"/>
        <v>0</v>
      </c>
      <c r="G65" s="69"/>
      <c r="H65" s="70"/>
      <c r="I65" s="102">
        <f t="shared" si="7"/>
        <v>0</v>
      </c>
      <c r="J65" s="17">
        <f t="shared" si="3"/>
        <v>0</v>
      </c>
      <c r="L65" s="118"/>
      <c r="M65" s="174">
        <f t="shared" si="8"/>
        <v>30</v>
      </c>
      <c r="N65" s="15"/>
      <c r="O65" s="68"/>
      <c r="P65" s="191"/>
      <c r="Q65" s="68">
        <f t="shared" si="14"/>
        <v>0</v>
      </c>
      <c r="R65" s="69"/>
      <c r="S65" s="70"/>
      <c r="T65" s="102">
        <f t="shared" si="9"/>
        <v>806.98000000000025</v>
      </c>
      <c r="U65" s="17">
        <f t="shared" si="4"/>
        <v>0</v>
      </c>
      <c r="W65" s="118"/>
      <c r="X65" s="174">
        <f t="shared" si="10"/>
        <v>12</v>
      </c>
      <c r="Y65" s="15"/>
      <c r="Z65" s="68"/>
      <c r="AA65" s="191"/>
      <c r="AB65" s="68">
        <f t="shared" si="15"/>
        <v>0</v>
      </c>
      <c r="AC65" s="69"/>
      <c r="AD65" s="70"/>
      <c r="AE65" s="102">
        <f t="shared" si="11"/>
        <v>374.77000000000004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68"/>
      <c r="E66" s="191"/>
      <c r="F66" s="68">
        <f t="shared" si="13"/>
        <v>0</v>
      </c>
      <c r="G66" s="69"/>
      <c r="H66" s="70"/>
      <c r="I66" s="102">
        <f t="shared" si="7"/>
        <v>0</v>
      </c>
      <c r="J66" s="17">
        <f t="shared" si="3"/>
        <v>0</v>
      </c>
      <c r="L66" s="118"/>
      <c r="M66" s="174">
        <f t="shared" si="8"/>
        <v>30</v>
      </c>
      <c r="N66" s="15"/>
      <c r="O66" s="68"/>
      <c r="P66" s="191"/>
      <c r="Q66" s="68">
        <f t="shared" si="14"/>
        <v>0</v>
      </c>
      <c r="R66" s="69"/>
      <c r="S66" s="70"/>
      <c r="T66" s="102">
        <f t="shared" si="9"/>
        <v>806.98000000000025</v>
      </c>
      <c r="U66" s="17">
        <f t="shared" si="4"/>
        <v>0</v>
      </c>
      <c r="W66" s="118"/>
      <c r="X66" s="174">
        <f t="shared" si="10"/>
        <v>12</v>
      </c>
      <c r="Y66" s="15"/>
      <c r="Z66" s="68"/>
      <c r="AA66" s="191"/>
      <c r="AB66" s="68">
        <f t="shared" si="15"/>
        <v>0</v>
      </c>
      <c r="AC66" s="69"/>
      <c r="AD66" s="70"/>
      <c r="AE66" s="102">
        <f t="shared" si="11"/>
        <v>374.77000000000004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68"/>
      <c r="E67" s="191"/>
      <c r="F67" s="68">
        <f t="shared" si="13"/>
        <v>0</v>
      </c>
      <c r="G67" s="69"/>
      <c r="H67" s="70"/>
      <c r="I67" s="102">
        <f t="shared" si="7"/>
        <v>0</v>
      </c>
      <c r="J67" s="17">
        <f t="shared" si="3"/>
        <v>0</v>
      </c>
      <c r="L67" s="118"/>
      <c r="M67" s="174">
        <f t="shared" si="8"/>
        <v>30</v>
      </c>
      <c r="N67" s="15"/>
      <c r="O67" s="68"/>
      <c r="P67" s="191"/>
      <c r="Q67" s="68">
        <f t="shared" si="14"/>
        <v>0</v>
      </c>
      <c r="R67" s="69"/>
      <c r="S67" s="70"/>
      <c r="T67" s="102">
        <f t="shared" si="9"/>
        <v>806.98000000000025</v>
      </c>
      <c r="U67" s="17">
        <f t="shared" si="4"/>
        <v>0</v>
      </c>
      <c r="W67" s="118"/>
      <c r="X67" s="174">
        <f t="shared" si="10"/>
        <v>12</v>
      </c>
      <c r="Y67" s="15"/>
      <c r="Z67" s="68"/>
      <c r="AA67" s="191"/>
      <c r="AB67" s="68">
        <f t="shared" si="15"/>
        <v>0</v>
      </c>
      <c r="AC67" s="69"/>
      <c r="AD67" s="70"/>
      <c r="AE67" s="102">
        <f t="shared" si="11"/>
        <v>374.77000000000004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68"/>
      <c r="E68" s="191"/>
      <c r="F68" s="68">
        <f t="shared" si="13"/>
        <v>0</v>
      </c>
      <c r="G68" s="69"/>
      <c r="H68" s="70"/>
      <c r="I68" s="102">
        <f t="shared" si="7"/>
        <v>0</v>
      </c>
      <c r="J68" s="17">
        <f t="shared" si="3"/>
        <v>0</v>
      </c>
      <c r="L68" s="118"/>
      <c r="M68" s="174">
        <f t="shared" si="8"/>
        <v>30</v>
      </c>
      <c r="N68" s="15"/>
      <c r="O68" s="68"/>
      <c r="P68" s="191"/>
      <c r="Q68" s="68">
        <f t="shared" si="14"/>
        <v>0</v>
      </c>
      <c r="R68" s="69"/>
      <c r="S68" s="70"/>
      <c r="T68" s="102">
        <f t="shared" si="9"/>
        <v>806.98000000000025</v>
      </c>
      <c r="U68" s="17">
        <f t="shared" si="4"/>
        <v>0</v>
      </c>
      <c r="W68" s="118"/>
      <c r="X68" s="174">
        <f t="shared" si="10"/>
        <v>12</v>
      </c>
      <c r="Y68" s="15"/>
      <c r="Z68" s="68"/>
      <c r="AA68" s="191"/>
      <c r="AB68" s="68">
        <f t="shared" si="15"/>
        <v>0</v>
      </c>
      <c r="AC68" s="69"/>
      <c r="AD68" s="70"/>
      <c r="AE68" s="102">
        <f t="shared" si="11"/>
        <v>374.77000000000004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68"/>
      <c r="E69" s="191"/>
      <c r="F69" s="68">
        <f t="shared" si="13"/>
        <v>0</v>
      </c>
      <c r="G69" s="69"/>
      <c r="H69" s="70"/>
      <c r="I69" s="102">
        <f t="shared" si="7"/>
        <v>0</v>
      </c>
      <c r="J69" s="17">
        <f t="shared" si="3"/>
        <v>0</v>
      </c>
      <c r="L69" s="118"/>
      <c r="M69" s="174">
        <f t="shared" si="8"/>
        <v>30</v>
      </c>
      <c r="N69" s="15"/>
      <c r="O69" s="68"/>
      <c r="P69" s="191"/>
      <c r="Q69" s="68">
        <f t="shared" si="14"/>
        <v>0</v>
      </c>
      <c r="R69" s="69"/>
      <c r="S69" s="70"/>
      <c r="T69" s="102">
        <f t="shared" si="9"/>
        <v>806.98000000000025</v>
      </c>
      <c r="U69" s="17">
        <f t="shared" si="4"/>
        <v>0</v>
      </c>
      <c r="W69" s="118"/>
      <c r="X69" s="174">
        <f t="shared" si="10"/>
        <v>12</v>
      </c>
      <c r="Y69" s="15"/>
      <c r="Z69" s="68"/>
      <c r="AA69" s="191"/>
      <c r="AB69" s="68">
        <f t="shared" si="15"/>
        <v>0</v>
      </c>
      <c r="AC69" s="69"/>
      <c r="AD69" s="70"/>
      <c r="AE69" s="102">
        <f t="shared" si="11"/>
        <v>374.77000000000004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68"/>
      <c r="E70" s="191"/>
      <c r="F70" s="68">
        <f t="shared" si="13"/>
        <v>0</v>
      </c>
      <c r="G70" s="69"/>
      <c r="H70" s="70"/>
      <c r="I70" s="102">
        <f t="shared" si="7"/>
        <v>0</v>
      </c>
      <c r="J70" s="17">
        <f t="shared" si="3"/>
        <v>0</v>
      </c>
      <c r="L70" s="118"/>
      <c r="M70" s="174">
        <f t="shared" si="8"/>
        <v>30</v>
      </c>
      <c r="N70" s="15"/>
      <c r="O70" s="68"/>
      <c r="P70" s="191"/>
      <c r="Q70" s="68">
        <f t="shared" si="14"/>
        <v>0</v>
      </c>
      <c r="R70" s="69"/>
      <c r="S70" s="70"/>
      <c r="T70" s="102">
        <f t="shared" si="9"/>
        <v>806.98000000000025</v>
      </c>
      <c r="U70" s="17">
        <f t="shared" si="4"/>
        <v>0</v>
      </c>
      <c r="W70" s="118"/>
      <c r="X70" s="174">
        <f t="shared" si="10"/>
        <v>12</v>
      </c>
      <c r="Y70" s="15"/>
      <c r="Z70" s="68"/>
      <c r="AA70" s="191"/>
      <c r="AB70" s="68">
        <f t="shared" si="15"/>
        <v>0</v>
      </c>
      <c r="AC70" s="69"/>
      <c r="AD70" s="70"/>
      <c r="AE70" s="102">
        <f t="shared" si="11"/>
        <v>374.77000000000004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68"/>
      <c r="E71" s="191"/>
      <c r="F71" s="68">
        <f t="shared" si="13"/>
        <v>0</v>
      </c>
      <c r="G71" s="69"/>
      <c r="H71" s="70"/>
      <c r="I71" s="102">
        <f t="shared" si="7"/>
        <v>0</v>
      </c>
      <c r="J71" s="17">
        <f t="shared" si="3"/>
        <v>0</v>
      </c>
      <c r="L71" s="118"/>
      <c r="M71" s="174">
        <f t="shared" si="8"/>
        <v>30</v>
      </c>
      <c r="N71" s="15"/>
      <c r="O71" s="68"/>
      <c r="P71" s="191"/>
      <c r="Q71" s="68">
        <f t="shared" si="14"/>
        <v>0</v>
      </c>
      <c r="R71" s="69"/>
      <c r="S71" s="70"/>
      <c r="T71" s="102">
        <f t="shared" si="9"/>
        <v>806.98000000000025</v>
      </c>
      <c r="U71" s="17">
        <f t="shared" si="4"/>
        <v>0</v>
      </c>
      <c r="W71" s="118"/>
      <c r="X71" s="174">
        <f t="shared" si="10"/>
        <v>12</v>
      </c>
      <c r="Y71" s="15"/>
      <c r="Z71" s="68"/>
      <c r="AA71" s="191"/>
      <c r="AB71" s="68">
        <f t="shared" si="15"/>
        <v>0</v>
      </c>
      <c r="AC71" s="69"/>
      <c r="AD71" s="70"/>
      <c r="AE71" s="102">
        <f t="shared" si="11"/>
        <v>374.77000000000004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68"/>
      <c r="E72" s="191"/>
      <c r="F72" s="68">
        <f t="shared" si="13"/>
        <v>0</v>
      </c>
      <c r="G72" s="69"/>
      <c r="H72" s="70"/>
      <c r="I72" s="102">
        <f t="shared" si="7"/>
        <v>0</v>
      </c>
      <c r="J72" s="17">
        <f t="shared" si="3"/>
        <v>0</v>
      </c>
      <c r="L72" s="118"/>
      <c r="M72" s="174">
        <f t="shared" si="8"/>
        <v>30</v>
      </c>
      <c r="N72" s="15"/>
      <c r="O72" s="68"/>
      <c r="P72" s="191"/>
      <c r="Q72" s="68">
        <f t="shared" si="14"/>
        <v>0</v>
      </c>
      <c r="R72" s="69"/>
      <c r="S72" s="70"/>
      <c r="T72" s="102">
        <f t="shared" si="9"/>
        <v>806.98000000000025</v>
      </c>
      <c r="U72" s="17">
        <f t="shared" si="4"/>
        <v>0</v>
      </c>
      <c r="W72" s="118"/>
      <c r="X72" s="174">
        <f t="shared" si="10"/>
        <v>12</v>
      </c>
      <c r="Y72" s="15"/>
      <c r="Z72" s="68"/>
      <c r="AA72" s="191"/>
      <c r="AB72" s="68">
        <f t="shared" si="15"/>
        <v>0</v>
      </c>
      <c r="AC72" s="69"/>
      <c r="AD72" s="70"/>
      <c r="AE72" s="102">
        <f t="shared" si="11"/>
        <v>374.77000000000004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68"/>
      <c r="E73" s="191"/>
      <c r="F73" s="68">
        <f t="shared" si="13"/>
        <v>0</v>
      </c>
      <c r="G73" s="69"/>
      <c r="H73" s="70"/>
      <c r="I73" s="102">
        <f t="shared" si="7"/>
        <v>0</v>
      </c>
      <c r="J73" s="17">
        <f t="shared" si="3"/>
        <v>0</v>
      </c>
      <c r="L73" s="118"/>
      <c r="M73" s="174">
        <f t="shared" si="8"/>
        <v>30</v>
      </c>
      <c r="N73" s="15"/>
      <c r="O73" s="68"/>
      <c r="P73" s="191"/>
      <c r="Q73" s="68">
        <f t="shared" si="14"/>
        <v>0</v>
      </c>
      <c r="R73" s="69"/>
      <c r="S73" s="70"/>
      <c r="T73" s="102">
        <f t="shared" si="9"/>
        <v>806.98000000000025</v>
      </c>
      <c r="U73" s="17">
        <f t="shared" si="4"/>
        <v>0</v>
      </c>
      <c r="W73" s="118"/>
      <c r="X73" s="174">
        <f t="shared" si="10"/>
        <v>12</v>
      </c>
      <c r="Y73" s="15"/>
      <c r="Z73" s="68"/>
      <c r="AA73" s="191"/>
      <c r="AB73" s="68">
        <f t="shared" si="15"/>
        <v>0</v>
      </c>
      <c r="AC73" s="69"/>
      <c r="AD73" s="70"/>
      <c r="AE73" s="102">
        <f t="shared" si="11"/>
        <v>374.77000000000004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68"/>
      <c r="E74" s="191"/>
      <c r="F74" s="68">
        <f t="shared" si="13"/>
        <v>0</v>
      </c>
      <c r="G74" s="69"/>
      <c r="H74" s="70"/>
      <c r="I74" s="102">
        <f t="shared" si="7"/>
        <v>0</v>
      </c>
      <c r="J74" s="17">
        <f t="shared" si="3"/>
        <v>0</v>
      </c>
      <c r="L74" s="118"/>
      <c r="M74" s="174">
        <f t="shared" si="8"/>
        <v>30</v>
      </c>
      <c r="N74" s="15"/>
      <c r="O74" s="68"/>
      <c r="P74" s="191"/>
      <c r="Q74" s="68">
        <f t="shared" si="14"/>
        <v>0</v>
      </c>
      <c r="R74" s="69"/>
      <c r="S74" s="70"/>
      <c r="T74" s="102">
        <f t="shared" si="9"/>
        <v>806.98000000000025</v>
      </c>
      <c r="U74" s="17">
        <f t="shared" si="4"/>
        <v>0</v>
      </c>
      <c r="W74" s="118"/>
      <c r="X74" s="174">
        <f t="shared" si="10"/>
        <v>12</v>
      </c>
      <c r="Y74" s="15"/>
      <c r="Z74" s="68"/>
      <c r="AA74" s="191"/>
      <c r="AB74" s="68">
        <f t="shared" si="15"/>
        <v>0</v>
      </c>
      <c r="AC74" s="69"/>
      <c r="AD74" s="70"/>
      <c r="AE74" s="102">
        <f t="shared" si="11"/>
        <v>374.77000000000004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0</v>
      </c>
      <c r="J75" s="17">
        <f t="shared" ref="J75:J77" si="16">F75*H75</f>
        <v>0</v>
      </c>
      <c r="L75" s="118"/>
      <c r="M75" s="174">
        <f t="shared" si="8"/>
        <v>30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806.98000000000025</v>
      </c>
      <c r="U75" s="17">
        <f t="shared" ref="U75:U77" si="17">Q75*S75</f>
        <v>0</v>
      </c>
      <c r="W75" s="118"/>
      <c r="X75" s="174">
        <f t="shared" si="10"/>
        <v>12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374.77000000000004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20">I75-F76</f>
        <v>0</v>
      </c>
      <c r="J76" s="17">
        <f t="shared" si="16"/>
        <v>0</v>
      </c>
      <c r="L76" s="118"/>
      <c r="M76" s="174">
        <f t="shared" ref="M76" si="21">M75-N76</f>
        <v>30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2">T75-Q76</f>
        <v>806.98000000000025</v>
      </c>
      <c r="U76" s="17">
        <f t="shared" si="17"/>
        <v>0</v>
      </c>
      <c r="W76" s="118"/>
      <c r="X76" s="174">
        <f t="shared" ref="X76" si="23">X75-Y76</f>
        <v>12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4">AE75-AB76</f>
        <v>374.77000000000004</v>
      </c>
      <c r="AF76" s="17">
        <f t="shared" si="18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20"/>
        <v>0</v>
      </c>
      <c r="J77" s="17">
        <f t="shared" si="16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2"/>
        <v>806.98000000000025</v>
      </c>
      <c r="U77" s="17">
        <f t="shared" si="17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4"/>
        <v>374.77000000000004</v>
      </c>
      <c r="AF77" s="17">
        <f t="shared" si="18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46</v>
      </c>
      <c r="D79" s="6">
        <f>SUM(D10:D78)</f>
        <v>1237.48</v>
      </c>
      <c r="F79" s="6">
        <f>SUM(F10:F78)</f>
        <v>1237.48</v>
      </c>
      <c r="N79" s="53">
        <f>SUM(N10:N78)</f>
        <v>495</v>
      </c>
      <c r="O79" s="6">
        <f>SUM(O10:O78)</f>
        <v>12288.66</v>
      </c>
      <c r="Q79" s="6">
        <f>SUM(Q10:Q78)</f>
        <v>12288.66</v>
      </c>
      <c r="Y79" s="53">
        <f>SUM(Y10:Y78)</f>
        <v>23</v>
      </c>
      <c r="Z79" s="6">
        <f>SUM(Z10:Z78)</f>
        <v>685.7</v>
      </c>
      <c r="AB79" s="6">
        <f>SUM(AB10:AB78)</f>
        <v>685.7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30</v>
      </c>
      <c r="Z82" s="45" t="s">
        <v>4</v>
      </c>
      <c r="AA82" s="55">
        <f>AB5+AB6-Y79+AB7+AB4</f>
        <v>12</v>
      </c>
    </row>
    <row r="83" spans="3:28" ht="15.75" thickBot="1" x14ac:dyDescent="0.3"/>
    <row r="84" spans="3:28" ht="15.75" thickBot="1" x14ac:dyDescent="0.3">
      <c r="C84" s="1516" t="s">
        <v>11</v>
      </c>
      <c r="D84" s="1517"/>
      <c r="E84" s="56">
        <f>E5+E6-F79+E7+E4</f>
        <v>0</v>
      </c>
      <c r="F84" s="72"/>
      <c r="N84" s="1516" t="s">
        <v>11</v>
      </c>
      <c r="O84" s="1517"/>
      <c r="P84" s="56">
        <f>P5+P6-Q79+P7+P4</f>
        <v>806.97999999999979</v>
      </c>
      <c r="Q84" s="72"/>
      <c r="Y84" s="1516" t="s">
        <v>11</v>
      </c>
      <c r="Z84" s="1517"/>
      <c r="AA84" s="56">
        <f>AA5+AA6-AB79+AA7+AA4</f>
        <v>374.77</v>
      </c>
      <c r="AB84" s="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L5:L6"/>
    <mergeCell ref="N84:O84"/>
    <mergeCell ref="M4:M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18"/>
      <c r="B5" s="1518"/>
      <c r="C5" s="216"/>
      <c r="D5" s="130"/>
      <c r="E5" s="77"/>
      <c r="F5" s="61"/>
      <c r="G5" s="5"/>
    </row>
    <row r="6" spans="1:9" x14ac:dyDescent="0.25">
      <c r="A6" s="1518"/>
      <c r="B6" s="1518"/>
      <c r="C6" s="354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18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5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599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599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599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599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599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599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599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599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599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599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599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599">
        <f t="shared" si="1"/>
        <v>0</v>
      </c>
      <c r="C21" s="442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599">
        <f t="shared" si="1"/>
        <v>0</v>
      </c>
      <c r="C22" s="442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599">
        <f t="shared" si="1"/>
        <v>0</v>
      </c>
      <c r="C23" s="442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599">
        <f t="shared" si="1"/>
        <v>0</v>
      </c>
      <c r="C24" s="442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599">
        <f t="shared" si="1"/>
        <v>0</v>
      </c>
      <c r="C25" s="442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599">
        <f t="shared" si="1"/>
        <v>0</v>
      </c>
      <c r="C26" s="442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599">
        <f t="shared" si="1"/>
        <v>0</v>
      </c>
      <c r="C27" s="442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599">
        <f t="shared" si="1"/>
        <v>0</v>
      </c>
      <c r="C28" s="442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599">
        <f t="shared" si="1"/>
        <v>0</v>
      </c>
      <c r="C29" s="442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599">
        <f t="shared" si="1"/>
        <v>0</v>
      </c>
      <c r="C30" s="44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599">
        <f t="shared" si="1"/>
        <v>0</v>
      </c>
      <c r="C31" s="44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599">
        <f t="shared" si="1"/>
        <v>0</v>
      </c>
      <c r="C32" s="44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599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0"/>
      <c r="C34" s="52"/>
      <c r="D34" s="693"/>
      <c r="E34" s="694"/>
      <c r="F34" s="146"/>
      <c r="G34" s="135"/>
      <c r="H34" s="70"/>
    </row>
    <row r="35" spans="1:9" ht="15.75" x14ac:dyDescent="0.25">
      <c r="C35" s="53">
        <f>SUM(C9:C34)</f>
        <v>0</v>
      </c>
      <c r="D35" s="44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16" t="s">
        <v>11</v>
      </c>
      <c r="D40" s="1517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18" t="s">
        <v>52</v>
      </c>
      <c r="B5" s="1536" t="s">
        <v>82</v>
      </c>
      <c r="C5" s="216"/>
      <c r="D5" s="130"/>
      <c r="E5" s="77"/>
      <c r="F5" s="61"/>
      <c r="G5" s="5"/>
    </row>
    <row r="6" spans="1:9" x14ac:dyDescent="0.25">
      <c r="A6" s="1518"/>
      <c r="B6" s="1536"/>
      <c r="C6" s="354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18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5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599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599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599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599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599">
        <f t="shared" si="1"/>
        <v>0</v>
      </c>
      <c r="C14" s="15"/>
      <c r="D14" s="68"/>
      <c r="E14" s="191"/>
      <c r="F14" s="923">
        <f t="shared" si="0"/>
        <v>0</v>
      </c>
      <c r="G14" s="895"/>
      <c r="H14" s="912"/>
      <c r="I14" s="1041">
        <f t="shared" si="2"/>
        <v>0</v>
      </c>
    </row>
    <row r="15" spans="1:9" x14ac:dyDescent="0.25">
      <c r="A15" s="72"/>
      <c r="B15" s="599">
        <f t="shared" si="1"/>
        <v>0</v>
      </c>
      <c r="C15" s="15"/>
      <c r="D15" s="68"/>
      <c r="E15" s="191"/>
      <c r="F15" s="923">
        <f t="shared" si="0"/>
        <v>0</v>
      </c>
      <c r="G15" s="895"/>
      <c r="H15" s="912"/>
      <c r="I15" s="1041">
        <f t="shared" si="2"/>
        <v>0</v>
      </c>
    </row>
    <row r="16" spans="1:9" x14ac:dyDescent="0.25">
      <c r="B16" s="599">
        <f t="shared" si="1"/>
        <v>0</v>
      </c>
      <c r="C16" s="15"/>
      <c r="D16" s="68"/>
      <c r="E16" s="191"/>
      <c r="F16" s="923">
        <f t="shared" si="0"/>
        <v>0</v>
      </c>
      <c r="G16" s="895"/>
      <c r="H16" s="912"/>
      <c r="I16" s="1041">
        <f t="shared" si="2"/>
        <v>0</v>
      </c>
    </row>
    <row r="17" spans="1:9" x14ac:dyDescent="0.25">
      <c r="B17" s="599">
        <f t="shared" si="1"/>
        <v>0</v>
      </c>
      <c r="C17" s="15"/>
      <c r="D17" s="68"/>
      <c r="E17" s="191"/>
      <c r="F17" s="923">
        <f t="shared" si="0"/>
        <v>0</v>
      </c>
      <c r="G17" s="895"/>
      <c r="H17" s="912"/>
      <c r="I17" s="1041">
        <f t="shared" si="2"/>
        <v>0</v>
      </c>
    </row>
    <row r="18" spans="1:9" x14ac:dyDescent="0.25">
      <c r="B18" s="599">
        <f t="shared" si="1"/>
        <v>0</v>
      </c>
      <c r="C18" s="15"/>
      <c r="D18" s="68"/>
      <c r="E18" s="191"/>
      <c r="F18" s="923">
        <f t="shared" si="0"/>
        <v>0</v>
      </c>
      <c r="G18" s="895"/>
      <c r="H18" s="912"/>
      <c r="I18" s="1041">
        <f t="shared" si="2"/>
        <v>0</v>
      </c>
    </row>
    <row r="19" spans="1:9" x14ac:dyDescent="0.25">
      <c r="B19" s="599">
        <f t="shared" si="1"/>
        <v>0</v>
      </c>
      <c r="C19" s="15"/>
      <c r="D19" s="68"/>
      <c r="E19" s="191"/>
      <c r="F19" s="923">
        <f t="shared" si="0"/>
        <v>0</v>
      </c>
      <c r="G19" s="895"/>
      <c r="H19" s="912"/>
      <c r="I19" s="1041">
        <f t="shared" si="2"/>
        <v>0</v>
      </c>
    </row>
    <row r="20" spans="1:9" x14ac:dyDescent="0.25">
      <c r="B20" s="599">
        <f t="shared" si="1"/>
        <v>0</v>
      </c>
      <c r="C20" s="15"/>
      <c r="D20" s="68"/>
      <c r="E20" s="191"/>
      <c r="F20" s="923">
        <f t="shared" si="0"/>
        <v>0</v>
      </c>
      <c r="G20" s="895"/>
      <c r="H20" s="912"/>
      <c r="I20" s="1041">
        <f t="shared" si="2"/>
        <v>0</v>
      </c>
    </row>
    <row r="21" spans="1:9" x14ac:dyDescent="0.25">
      <c r="A21" s="118"/>
      <c r="B21" s="599">
        <f t="shared" si="1"/>
        <v>0</v>
      </c>
      <c r="C21" s="442"/>
      <c r="D21" s="68"/>
      <c r="E21" s="191"/>
      <c r="F21" s="923">
        <f t="shared" si="0"/>
        <v>0</v>
      </c>
      <c r="G21" s="895"/>
      <c r="H21" s="912"/>
      <c r="I21" s="1041">
        <f t="shared" si="2"/>
        <v>0</v>
      </c>
    </row>
    <row r="22" spans="1:9" x14ac:dyDescent="0.25">
      <c r="A22" s="118"/>
      <c r="B22" s="599">
        <f t="shared" si="1"/>
        <v>0</v>
      </c>
      <c r="C22" s="442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599">
        <f t="shared" si="1"/>
        <v>0</v>
      </c>
      <c r="C23" s="442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599">
        <f t="shared" si="1"/>
        <v>0</v>
      </c>
      <c r="C24" s="442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599">
        <f t="shared" si="1"/>
        <v>0</v>
      </c>
      <c r="C25" s="442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599">
        <f t="shared" si="1"/>
        <v>0</v>
      </c>
      <c r="C26" s="442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599">
        <f t="shared" si="1"/>
        <v>0</v>
      </c>
      <c r="C27" s="442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599">
        <f t="shared" si="1"/>
        <v>0</v>
      </c>
      <c r="C28" s="442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599">
        <f t="shared" si="1"/>
        <v>0</v>
      </c>
      <c r="C29" s="442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599">
        <f t="shared" si="1"/>
        <v>0</v>
      </c>
      <c r="C30" s="44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599">
        <f t="shared" si="1"/>
        <v>0</v>
      </c>
      <c r="C31" s="44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599">
        <f t="shared" si="1"/>
        <v>0</v>
      </c>
      <c r="C32" s="44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599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0"/>
      <c r="C34" s="52"/>
      <c r="D34" s="721"/>
      <c r="E34" s="722"/>
      <c r="F34" s="723"/>
      <c r="G34" s="724"/>
      <c r="H34" s="350"/>
    </row>
    <row r="35" spans="1:9" ht="15.75" x14ac:dyDescent="0.25">
      <c r="C35" s="53">
        <f>SUM(C9:C34)</f>
        <v>0</v>
      </c>
      <c r="D35" s="44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16" t="s">
        <v>11</v>
      </c>
      <c r="D40" s="1517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9"/>
      <c r="B4" s="1529" t="s">
        <v>67</v>
      </c>
      <c r="C4" s="230"/>
      <c r="D4" s="130"/>
      <c r="E4" s="424"/>
      <c r="F4" s="72"/>
      <c r="G4" s="151"/>
      <c r="H4" s="151"/>
    </row>
    <row r="5" spans="1:10" x14ac:dyDescent="0.25">
      <c r="A5" s="1537" t="s">
        <v>89</v>
      </c>
      <c r="B5" s="1530"/>
      <c r="C5" s="230"/>
      <c r="D5" s="130"/>
      <c r="E5" s="424"/>
      <c r="F5" s="72"/>
      <c r="G5" s="5"/>
    </row>
    <row r="6" spans="1:10" x14ac:dyDescent="0.25">
      <c r="A6" s="1537"/>
      <c r="B6" s="1530"/>
      <c r="C6" s="363"/>
      <c r="D6" s="130"/>
      <c r="E6" s="425"/>
      <c r="F6" s="72"/>
      <c r="G6" s="47">
        <f>F79</f>
        <v>0</v>
      </c>
      <c r="H6" s="7">
        <f>E6-G6+E7+E5-G5+E4</f>
        <v>0</v>
      </c>
    </row>
    <row r="7" spans="1:10" ht="15.75" x14ac:dyDescent="0.25">
      <c r="A7" s="591"/>
      <c r="B7" s="1530"/>
      <c r="C7" s="220"/>
      <c r="D7" s="218"/>
      <c r="E7" s="424"/>
      <c r="F7" s="72"/>
    </row>
    <row r="8" spans="1:10" ht="15.75" thickBot="1" x14ac:dyDescent="0.3">
      <c r="A8" s="399"/>
      <c r="B8" s="144"/>
      <c r="C8" s="220"/>
      <c r="D8" s="218"/>
      <c r="E8" s="424"/>
      <c r="F8" s="72"/>
    </row>
    <row r="9" spans="1:10" ht="16.5" thickTop="1" thickBot="1" x14ac:dyDescent="0.3">
      <c r="A9" s="116"/>
      <c r="B9" s="271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0" t="s">
        <v>3</v>
      </c>
    </row>
    <row r="10" spans="1:10" ht="15.75" thickTop="1" x14ac:dyDescent="0.25">
      <c r="A10" s="79" t="s">
        <v>32</v>
      </c>
      <c r="B10" s="174">
        <f>F6-C10+F5+F4+F7+F8</f>
        <v>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0</v>
      </c>
      <c r="J10" s="17">
        <f>F10*H10</f>
        <v>0</v>
      </c>
    </row>
    <row r="11" spans="1:10" x14ac:dyDescent="0.25">
      <c r="A11" s="185"/>
      <c r="B11" s="174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0</v>
      </c>
      <c r="J11" s="17">
        <f t="shared" ref="J11:J74" si="1">F11*H11</f>
        <v>0</v>
      </c>
    </row>
    <row r="12" spans="1:10" x14ac:dyDescent="0.25">
      <c r="A12" s="174"/>
      <c r="B12" s="1115">
        <f t="shared" ref="B12:B75" si="2">B11-C12</f>
        <v>0</v>
      </c>
      <c r="C12" s="1051"/>
      <c r="D12" s="923"/>
      <c r="E12" s="1040"/>
      <c r="F12" s="923">
        <f t="shared" si="0"/>
        <v>0</v>
      </c>
      <c r="G12" s="895"/>
      <c r="H12" s="912"/>
      <c r="I12" s="1041">
        <f t="shared" ref="I12:I75" si="3">I11-F12</f>
        <v>0</v>
      </c>
      <c r="J12" s="1047">
        <f t="shared" si="1"/>
        <v>0</v>
      </c>
    </row>
    <row r="13" spans="1:10" x14ac:dyDescent="0.25">
      <c r="A13" s="174"/>
      <c r="B13" s="1115">
        <f t="shared" si="2"/>
        <v>0</v>
      </c>
      <c r="C13" s="1051"/>
      <c r="D13" s="923"/>
      <c r="E13" s="1040"/>
      <c r="F13" s="923">
        <f t="shared" si="0"/>
        <v>0</v>
      </c>
      <c r="G13" s="895"/>
      <c r="H13" s="912"/>
      <c r="I13" s="1041">
        <f t="shared" si="3"/>
        <v>0</v>
      </c>
      <c r="J13" s="1047">
        <f t="shared" si="1"/>
        <v>0</v>
      </c>
    </row>
    <row r="14" spans="1:10" x14ac:dyDescent="0.25">
      <c r="A14" s="81" t="s">
        <v>33</v>
      </c>
      <c r="B14" s="1115">
        <f t="shared" si="2"/>
        <v>0</v>
      </c>
      <c r="C14" s="1051"/>
      <c r="D14" s="923"/>
      <c r="E14" s="1040"/>
      <c r="F14" s="923">
        <f t="shared" si="0"/>
        <v>0</v>
      </c>
      <c r="G14" s="895"/>
      <c r="H14" s="912"/>
      <c r="I14" s="1041">
        <f t="shared" si="3"/>
        <v>0</v>
      </c>
      <c r="J14" s="1047">
        <f t="shared" si="1"/>
        <v>0</v>
      </c>
    </row>
    <row r="15" spans="1:10" x14ac:dyDescent="0.25">
      <c r="A15" s="72"/>
      <c r="B15" s="1115">
        <f t="shared" si="2"/>
        <v>0</v>
      </c>
      <c r="C15" s="1051"/>
      <c r="D15" s="923"/>
      <c r="E15" s="1040"/>
      <c r="F15" s="923">
        <f t="shared" si="0"/>
        <v>0</v>
      </c>
      <c r="G15" s="895"/>
      <c r="H15" s="912"/>
      <c r="I15" s="1041">
        <f t="shared" si="3"/>
        <v>0</v>
      </c>
      <c r="J15" s="1047">
        <f t="shared" si="1"/>
        <v>0</v>
      </c>
    </row>
    <row r="16" spans="1:10" x14ac:dyDescent="0.25">
      <c r="A16" s="72"/>
      <c r="B16" s="1115">
        <f t="shared" si="2"/>
        <v>0</v>
      </c>
      <c r="C16" s="1051"/>
      <c r="D16" s="923"/>
      <c r="E16" s="1040"/>
      <c r="F16" s="923">
        <f t="shared" si="0"/>
        <v>0</v>
      </c>
      <c r="G16" s="895"/>
      <c r="H16" s="912"/>
      <c r="I16" s="1041">
        <f t="shared" si="3"/>
        <v>0</v>
      </c>
      <c r="J16" s="1047">
        <f t="shared" si="1"/>
        <v>0</v>
      </c>
    </row>
    <row r="17" spans="1:10" x14ac:dyDescent="0.25">
      <c r="B17" s="1115">
        <f t="shared" si="2"/>
        <v>0</v>
      </c>
      <c r="C17" s="1051"/>
      <c r="D17" s="923"/>
      <c r="E17" s="1040"/>
      <c r="F17" s="923">
        <f t="shared" si="0"/>
        <v>0</v>
      </c>
      <c r="G17" s="895"/>
      <c r="H17" s="912"/>
      <c r="I17" s="1041">
        <f t="shared" si="3"/>
        <v>0</v>
      </c>
      <c r="J17" s="1047">
        <f t="shared" si="1"/>
        <v>0</v>
      </c>
    </row>
    <row r="18" spans="1:10" x14ac:dyDescent="0.25">
      <c r="B18" s="1115">
        <f t="shared" si="2"/>
        <v>0</v>
      </c>
      <c r="C18" s="1051"/>
      <c r="D18" s="923"/>
      <c r="E18" s="1040"/>
      <c r="F18" s="923">
        <f t="shared" si="0"/>
        <v>0</v>
      </c>
      <c r="G18" s="895"/>
      <c r="H18" s="912"/>
      <c r="I18" s="1041">
        <f t="shared" si="3"/>
        <v>0</v>
      </c>
      <c r="J18" s="1047">
        <f t="shared" si="1"/>
        <v>0</v>
      </c>
    </row>
    <row r="19" spans="1:10" x14ac:dyDescent="0.25">
      <c r="A19" s="118"/>
      <c r="B19" s="1115">
        <f t="shared" si="2"/>
        <v>0</v>
      </c>
      <c r="C19" s="1051"/>
      <c r="D19" s="923"/>
      <c r="E19" s="1040"/>
      <c r="F19" s="923">
        <f t="shared" si="0"/>
        <v>0</v>
      </c>
      <c r="G19" s="895"/>
      <c r="H19" s="912"/>
      <c r="I19" s="1041">
        <f t="shared" si="3"/>
        <v>0</v>
      </c>
      <c r="J19" s="1047">
        <f t="shared" si="1"/>
        <v>0</v>
      </c>
    </row>
    <row r="20" spans="1:10" x14ac:dyDescent="0.25">
      <c r="A20" s="118"/>
      <c r="B20" s="1115">
        <f t="shared" si="2"/>
        <v>0</v>
      </c>
      <c r="C20" s="1051"/>
      <c r="D20" s="923"/>
      <c r="E20" s="1040"/>
      <c r="F20" s="923">
        <f t="shared" si="0"/>
        <v>0</v>
      </c>
      <c r="G20" s="895"/>
      <c r="H20" s="912"/>
      <c r="I20" s="1041">
        <f t="shared" si="3"/>
        <v>0</v>
      </c>
      <c r="J20" s="1047">
        <f t="shared" si="1"/>
        <v>0</v>
      </c>
    </row>
    <row r="21" spans="1:10" x14ac:dyDescent="0.25">
      <c r="A21" s="118"/>
      <c r="B21" s="1115">
        <f t="shared" si="2"/>
        <v>0</v>
      </c>
      <c r="C21" s="1051"/>
      <c r="D21" s="923"/>
      <c r="E21" s="1040"/>
      <c r="F21" s="923">
        <f t="shared" si="0"/>
        <v>0</v>
      </c>
      <c r="G21" s="895"/>
      <c r="H21" s="912"/>
      <c r="I21" s="1041">
        <f t="shared" si="3"/>
        <v>0</v>
      </c>
      <c r="J21" s="1047">
        <f t="shared" si="1"/>
        <v>0</v>
      </c>
    </row>
    <row r="22" spans="1:10" x14ac:dyDescent="0.25">
      <c r="A22" s="118"/>
      <c r="B22" s="1115">
        <f t="shared" si="2"/>
        <v>0</v>
      </c>
      <c r="C22" s="1051"/>
      <c r="D22" s="923"/>
      <c r="E22" s="1040"/>
      <c r="F22" s="923">
        <f t="shared" si="0"/>
        <v>0</v>
      </c>
      <c r="G22" s="895"/>
      <c r="H22" s="912"/>
      <c r="I22" s="1041">
        <f t="shared" si="3"/>
        <v>0</v>
      </c>
      <c r="J22" s="1047">
        <f t="shared" si="1"/>
        <v>0</v>
      </c>
    </row>
    <row r="23" spans="1:10" x14ac:dyDescent="0.25">
      <c r="A23" s="118"/>
      <c r="B23" s="1115">
        <f t="shared" si="2"/>
        <v>0</v>
      </c>
      <c r="C23" s="1051"/>
      <c r="D23" s="923"/>
      <c r="E23" s="1040"/>
      <c r="F23" s="923">
        <f t="shared" si="0"/>
        <v>0</v>
      </c>
      <c r="G23" s="895"/>
      <c r="H23" s="912"/>
      <c r="I23" s="1041">
        <f t="shared" si="3"/>
        <v>0</v>
      </c>
      <c r="J23" s="1047">
        <f t="shared" si="1"/>
        <v>0</v>
      </c>
    </row>
    <row r="24" spans="1:10" x14ac:dyDescent="0.25">
      <c r="A24" s="119"/>
      <c r="B24" s="1115">
        <f t="shared" si="2"/>
        <v>0</v>
      </c>
      <c r="C24" s="1051"/>
      <c r="D24" s="923"/>
      <c r="E24" s="1040"/>
      <c r="F24" s="923">
        <f t="shared" si="0"/>
        <v>0</v>
      </c>
      <c r="G24" s="895"/>
      <c r="H24" s="912"/>
      <c r="I24" s="1041">
        <f t="shared" si="3"/>
        <v>0</v>
      </c>
      <c r="J24" s="1047">
        <f t="shared" si="1"/>
        <v>0</v>
      </c>
    </row>
    <row r="25" spans="1:10" x14ac:dyDescent="0.25">
      <c r="A25" s="118"/>
      <c r="B25" s="1115">
        <f t="shared" si="2"/>
        <v>0</v>
      </c>
      <c r="C25" s="1051"/>
      <c r="D25" s="923"/>
      <c r="E25" s="1040"/>
      <c r="F25" s="923">
        <f t="shared" si="0"/>
        <v>0</v>
      </c>
      <c r="G25" s="895"/>
      <c r="H25" s="912"/>
      <c r="I25" s="1041">
        <f t="shared" si="3"/>
        <v>0</v>
      </c>
      <c r="J25" s="1047">
        <f t="shared" si="1"/>
        <v>0</v>
      </c>
    </row>
    <row r="26" spans="1:10" x14ac:dyDescent="0.25">
      <c r="A26" s="118"/>
      <c r="B26" s="1115">
        <f t="shared" si="2"/>
        <v>0</v>
      </c>
      <c r="C26" s="1051"/>
      <c r="D26" s="923"/>
      <c r="E26" s="1040"/>
      <c r="F26" s="923">
        <f t="shared" si="0"/>
        <v>0</v>
      </c>
      <c r="G26" s="895"/>
      <c r="H26" s="912"/>
      <c r="I26" s="1041">
        <f t="shared" si="3"/>
        <v>0</v>
      </c>
      <c r="J26" s="1047">
        <f t="shared" si="1"/>
        <v>0</v>
      </c>
    </row>
    <row r="27" spans="1:10" x14ac:dyDescent="0.25">
      <c r="A27" s="118"/>
      <c r="B27" s="1115">
        <f t="shared" si="2"/>
        <v>0</v>
      </c>
      <c r="C27" s="1051"/>
      <c r="D27" s="923"/>
      <c r="E27" s="1040"/>
      <c r="F27" s="923">
        <f t="shared" si="0"/>
        <v>0</v>
      </c>
      <c r="G27" s="895"/>
      <c r="H27" s="912"/>
      <c r="I27" s="1041">
        <f t="shared" si="3"/>
        <v>0</v>
      </c>
      <c r="J27" s="1047">
        <f t="shared" si="1"/>
        <v>0</v>
      </c>
    </row>
    <row r="28" spans="1:10" x14ac:dyDescent="0.25">
      <c r="A28" s="118"/>
      <c r="B28" s="1115">
        <f t="shared" si="2"/>
        <v>0</v>
      </c>
      <c r="C28" s="1051"/>
      <c r="D28" s="923"/>
      <c r="E28" s="1040"/>
      <c r="F28" s="923">
        <f t="shared" si="0"/>
        <v>0</v>
      </c>
      <c r="G28" s="895"/>
      <c r="H28" s="912"/>
      <c r="I28" s="1041">
        <f t="shared" si="3"/>
        <v>0</v>
      </c>
      <c r="J28" s="1047">
        <f t="shared" si="1"/>
        <v>0</v>
      </c>
    </row>
    <row r="29" spans="1:10" x14ac:dyDescent="0.25">
      <c r="A29" s="118"/>
      <c r="B29" s="1115">
        <f t="shared" si="2"/>
        <v>0</v>
      </c>
      <c r="C29" s="1051"/>
      <c r="D29" s="923"/>
      <c r="E29" s="1040"/>
      <c r="F29" s="923">
        <f t="shared" si="0"/>
        <v>0</v>
      </c>
      <c r="G29" s="895"/>
      <c r="H29" s="912"/>
      <c r="I29" s="1041">
        <f t="shared" si="3"/>
        <v>0</v>
      </c>
      <c r="J29" s="1047">
        <f t="shared" si="1"/>
        <v>0</v>
      </c>
    </row>
    <row r="30" spans="1:10" x14ac:dyDescent="0.25">
      <c r="A30" s="118"/>
      <c r="B30" s="1115">
        <f t="shared" si="2"/>
        <v>0</v>
      </c>
      <c r="C30" s="1051"/>
      <c r="D30" s="923"/>
      <c r="E30" s="1040"/>
      <c r="F30" s="923">
        <f t="shared" si="0"/>
        <v>0</v>
      </c>
      <c r="G30" s="895"/>
      <c r="H30" s="912"/>
      <c r="I30" s="1041">
        <f t="shared" si="3"/>
        <v>0</v>
      </c>
      <c r="J30" s="1047">
        <f t="shared" si="1"/>
        <v>0</v>
      </c>
    </row>
    <row r="31" spans="1:10" x14ac:dyDescent="0.25">
      <c r="A31" s="118"/>
      <c r="B31" s="1115">
        <f t="shared" si="2"/>
        <v>0</v>
      </c>
      <c r="C31" s="1051"/>
      <c r="D31" s="923"/>
      <c r="E31" s="1040"/>
      <c r="F31" s="923">
        <f t="shared" si="0"/>
        <v>0</v>
      </c>
      <c r="G31" s="895"/>
      <c r="H31" s="912"/>
      <c r="I31" s="1041">
        <f t="shared" si="3"/>
        <v>0</v>
      </c>
      <c r="J31" s="1047">
        <f t="shared" si="1"/>
        <v>0</v>
      </c>
    </row>
    <row r="32" spans="1:10" x14ac:dyDescent="0.25">
      <c r="A32" s="118"/>
      <c r="B32" s="1115">
        <f t="shared" si="2"/>
        <v>0</v>
      </c>
      <c r="C32" s="1051"/>
      <c r="D32" s="923"/>
      <c r="E32" s="1040"/>
      <c r="F32" s="923">
        <f t="shared" si="0"/>
        <v>0</v>
      </c>
      <c r="G32" s="895"/>
      <c r="H32" s="912"/>
      <c r="I32" s="1041">
        <f t="shared" si="3"/>
        <v>0</v>
      </c>
      <c r="J32" s="1047">
        <f t="shared" si="1"/>
        <v>0</v>
      </c>
    </row>
    <row r="33" spans="1:10" x14ac:dyDescent="0.25">
      <c r="A33" s="118"/>
      <c r="B33" s="1115">
        <f t="shared" si="2"/>
        <v>0</v>
      </c>
      <c r="C33" s="1051"/>
      <c r="D33" s="923"/>
      <c r="E33" s="1040"/>
      <c r="F33" s="923">
        <f t="shared" si="0"/>
        <v>0</v>
      </c>
      <c r="G33" s="895"/>
      <c r="H33" s="912"/>
      <c r="I33" s="1041">
        <f t="shared" si="3"/>
        <v>0</v>
      </c>
      <c r="J33" s="1047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0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0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0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0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0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0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0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0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0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0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0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0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0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0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0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0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0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0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0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0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0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0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0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0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0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0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0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0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0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0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0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0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0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0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0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0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0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0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0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0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0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0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0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0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516" t="s">
        <v>11</v>
      </c>
      <c r="D84" s="1517"/>
      <c r="E84" s="56">
        <f>E5+E6-F79+E7+E4</f>
        <v>0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K1" workbookViewId="0">
      <selection activeCell="L15" sqref="L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522" t="s">
        <v>318</v>
      </c>
      <c r="B1" s="1522"/>
      <c r="C1" s="1522"/>
      <c r="D1" s="1522"/>
      <c r="E1" s="1522"/>
      <c r="F1" s="1522"/>
      <c r="G1" s="1522"/>
      <c r="H1" s="11">
        <v>1</v>
      </c>
      <c r="I1" s="229"/>
      <c r="K1" s="1514" t="s">
        <v>314</v>
      </c>
      <c r="L1" s="1514"/>
      <c r="M1" s="1514"/>
      <c r="N1" s="1514"/>
      <c r="O1" s="1514"/>
      <c r="P1" s="1514"/>
      <c r="Q1" s="1514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>
        <v>15</v>
      </c>
      <c r="F4" s="61">
        <v>1</v>
      </c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ht="15" customHeight="1" x14ac:dyDescent="0.25">
      <c r="A5" s="1518" t="s">
        <v>77</v>
      </c>
      <c r="B5" s="1538" t="s">
        <v>133</v>
      </c>
      <c r="C5" s="355">
        <v>56.5</v>
      </c>
      <c r="D5" s="215">
        <v>45220</v>
      </c>
      <c r="E5" s="660">
        <v>1005</v>
      </c>
      <c r="F5" s="61">
        <v>67</v>
      </c>
      <c r="G5" s="5"/>
      <c r="H5" t="s">
        <v>41</v>
      </c>
      <c r="K5" s="1518" t="s">
        <v>77</v>
      </c>
      <c r="L5" s="1538" t="s">
        <v>133</v>
      </c>
      <c r="M5" s="355">
        <v>56.5</v>
      </c>
      <c r="N5" s="215">
        <v>45241</v>
      </c>
      <c r="O5" s="660">
        <v>2010</v>
      </c>
      <c r="P5" s="61">
        <v>134</v>
      </c>
      <c r="Q5" s="5"/>
      <c r="R5" t="s">
        <v>41</v>
      </c>
    </row>
    <row r="6" spans="1:19" ht="15.75" x14ac:dyDescent="0.25">
      <c r="A6" s="1518"/>
      <c r="B6" s="1538"/>
      <c r="C6" s="417"/>
      <c r="D6" s="130"/>
      <c r="E6" s="77"/>
      <c r="F6" s="61"/>
      <c r="G6" s="47">
        <f>D35</f>
        <v>1005</v>
      </c>
      <c r="H6" s="7">
        <f>E6-G6+E7+E5-G5+E4+E8</f>
        <v>15</v>
      </c>
      <c r="I6" s="5"/>
      <c r="K6" s="1518"/>
      <c r="L6" s="1538"/>
      <c r="M6" s="417"/>
      <c r="N6" s="130"/>
      <c r="O6" s="77">
        <v>15</v>
      </c>
      <c r="P6" s="61">
        <v>1</v>
      </c>
      <c r="Q6" s="47">
        <f>N35</f>
        <v>555</v>
      </c>
      <c r="R6" s="7">
        <f>O6-Q6+O7+O5-Q5+O4+O8</f>
        <v>1470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54</v>
      </c>
      <c r="C10" s="15">
        <v>14</v>
      </c>
      <c r="D10" s="68">
        <v>210</v>
      </c>
      <c r="E10" s="191">
        <v>45220</v>
      </c>
      <c r="F10" s="68">
        <f t="shared" ref="F10:F11" si="0">D10</f>
        <v>210</v>
      </c>
      <c r="G10" s="69" t="s">
        <v>283</v>
      </c>
      <c r="H10" s="70">
        <v>0</v>
      </c>
      <c r="I10" s="194">
        <f>E4+E5+E6+E7-F10+E8</f>
        <v>810</v>
      </c>
      <c r="K10" s="79" t="s">
        <v>32</v>
      </c>
      <c r="L10" s="221">
        <f>P4+P5+P6+P7-M10+P8</f>
        <v>129</v>
      </c>
      <c r="M10" s="15">
        <v>6</v>
      </c>
      <c r="N10" s="68">
        <v>90</v>
      </c>
      <c r="O10" s="191">
        <v>45241</v>
      </c>
      <c r="P10" s="68">
        <f t="shared" ref="P10:P26" si="1">N10</f>
        <v>90</v>
      </c>
      <c r="Q10" s="69" t="s">
        <v>600</v>
      </c>
      <c r="R10" s="70">
        <v>0</v>
      </c>
      <c r="S10" s="194">
        <f>O4+O5+O6+O7-P10+O8</f>
        <v>1935</v>
      </c>
    </row>
    <row r="11" spans="1:19" x14ac:dyDescent="0.25">
      <c r="A11" s="185"/>
      <c r="B11" s="1116">
        <f>B10-C11</f>
        <v>44</v>
      </c>
      <c r="C11" s="15">
        <v>10</v>
      </c>
      <c r="D11" s="68">
        <v>150</v>
      </c>
      <c r="E11" s="191">
        <v>45222</v>
      </c>
      <c r="F11" s="68">
        <f t="shared" si="0"/>
        <v>150</v>
      </c>
      <c r="G11" s="69" t="s">
        <v>287</v>
      </c>
      <c r="H11" s="70">
        <v>0</v>
      </c>
      <c r="I11" s="1117">
        <f>I10-F11</f>
        <v>660</v>
      </c>
      <c r="J11" s="843"/>
      <c r="K11" s="185"/>
      <c r="L11" s="1116">
        <f>L10-M11</f>
        <v>128</v>
      </c>
      <c r="M11" s="15">
        <v>1</v>
      </c>
      <c r="N11" s="68">
        <v>15</v>
      </c>
      <c r="O11" s="191">
        <v>45243</v>
      </c>
      <c r="P11" s="68">
        <f t="shared" si="1"/>
        <v>15</v>
      </c>
      <c r="Q11" s="69" t="s">
        <v>608</v>
      </c>
      <c r="R11" s="70">
        <v>60</v>
      </c>
      <c r="S11" s="1117">
        <f>S10-P11</f>
        <v>1920</v>
      </c>
    </row>
    <row r="12" spans="1:19" x14ac:dyDescent="0.25">
      <c r="A12" s="174"/>
      <c r="B12" s="1116">
        <f t="shared" ref="B12:B28" si="2">B11-C12</f>
        <v>39</v>
      </c>
      <c r="C12" s="1051">
        <v>5</v>
      </c>
      <c r="D12" s="923">
        <v>75</v>
      </c>
      <c r="E12" s="1040">
        <v>45224</v>
      </c>
      <c r="F12" s="923">
        <f t="shared" ref="F12:F26" si="3">D12</f>
        <v>75</v>
      </c>
      <c r="G12" s="895" t="s">
        <v>297</v>
      </c>
      <c r="H12" s="912">
        <v>0</v>
      </c>
      <c r="I12" s="1117">
        <f t="shared" ref="I12:I30" si="4">I11-F12</f>
        <v>585</v>
      </c>
      <c r="J12" s="843"/>
      <c r="K12" s="174"/>
      <c r="L12" s="1116">
        <f t="shared" ref="L12:L28" si="5">L11-M12</f>
        <v>118</v>
      </c>
      <c r="M12" s="1051">
        <v>10</v>
      </c>
      <c r="N12" s="923">
        <v>150</v>
      </c>
      <c r="O12" s="1040">
        <v>45247</v>
      </c>
      <c r="P12" s="923">
        <f t="shared" si="1"/>
        <v>150</v>
      </c>
      <c r="Q12" s="895" t="s">
        <v>640</v>
      </c>
      <c r="R12" s="912">
        <v>0</v>
      </c>
      <c r="S12" s="1117">
        <f t="shared" ref="S12:S30" si="6">S11-P12</f>
        <v>1770</v>
      </c>
    </row>
    <row r="13" spans="1:19" x14ac:dyDescent="0.25">
      <c r="A13" s="81" t="s">
        <v>33</v>
      </c>
      <c r="B13" s="1116">
        <f t="shared" si="2"/>
        <v>25</v>
      </c>
      <c r="C13" s="1051">
        <v>14</v>
      </c>
      <c r="D13" s="923">
        <v>210</v>
      </c>
      <c r="E13" s="1040">
        <v>45225</v>
      </c>
      <c r="F13" s="923">
        <f t="shared" si="3"/>
        <v>210</v>
      </c>
      <c r="G13" s="895" t="s">
        <v>305</v>
      </c>
      <c r="H13" s="912">
        <v>0</v>
      </c>
      <c r="I13" s="1117">
        <f t="shared" si="4"/>
        <v>375</v>
      </c>
      <c r="J13" s="843"/>
      <c r="K13" s="81" t="s">
        <v>33</v>
      </c>
      <c r="L13" s="1116">
        <f t="shared" si="5"/>
        <v>103</v>
      </c>
      <c r="M13" s="1051">
        <v>15</v>
      </c>
      <c r="N13" s="923">
        <v>225</v>
      </c>
      <c r="O13" s="1040">
        <v>45252</v>
      </c>
      <c r="P13" s="923">
        <f t="shared" si="1"/>
        <v>225</v>
      </c>
      <c r="Q13" s="895" t="s">
        <v>670</v>
      </c>
      <c r="R13" s="912">
        <v>0</v>
      </c>
      <c r="S13" s="1117">
        <f t="shared" si="6"/>
        <v>1545</v>
      </c>
    </row>
    <row r="14" spans="1:19" x14ac:dyDescent="0.25">
      <c r="A14" s="72"/>
      <c r="B14" s="1116">
        <f t="shared" si="2"/>
        <v>20</v>
      </c>
      <c r="C14" s="1051">
        <v>5</v>
      </c>
      <c r="D14" s="923">
        <v>75</v>
      </c>
      <c r="E14" s="1040">
        <v>45227</v>
      </c>
      <c r="F14" s="923">
        <f t="shared" si="3"/>
        <v>75</v>
      </c>
      <c r="G14" s="895" t="s">
        <v>312</v>
      </c>
      <c r="H14" s="912">
        <v>0</v>
      </c>
      <c r="I14" s="1117">
        <f t="shared" si="4"/>
        <v>300</v>
      </c>
      <c r="J14" s="843"/>
      <c r="K14" s="72"/>
      <c r="L14" s="1116">
        <f t="shared" si="5"/>
        <v>98</v>
      </c>
      <c r="M14" s="1051">
        <v>5</v>
      </c>
      <c r="N14" s="923">
        <v>75</v>
      </c>
      <c r="O14" s="1040">
        <v>45254</v>
      </c>
      <c r="P14" s="923">
        <f t="shared" si="1"/>
        <v>75</v>
      </c>
      <c r="Q14" s="895" t="s">
        <v>693</v>
      </c>
      <c r="R14" s="912">
        <v>60</v>
      </c>
      <c r="S14" s="1117">
        <f t="shared" si="6"/>
        <v>1470</v>
      </c>
    </row>
    <row r="15" spans="1:19" x14ac:dyDescent="0.25">
      <c r="A15" s="72"/>
      <c r="B15" s="823">
        <f t="shared" si="2"/>
        <v>20</v>
      </c>
      <c r="C15" s="1051"/>
      <c r="D15" s="923"/>
      <c r="E15" s="1040"/>
      <c r="F15" s="923">
        <f t="shared" si="3"/>
        <v>0</v>
      </c>
      <c r="G15" s="895"/>
      <c r="H15" s="912"/>
      <c r="I15" s="824">
        <f t="shared" si="4"/>
        <v>300</v>
      </c>
      <c r="J15" s="843"/>
      <c r="K15" s="72"/>
      <c r="L15" s="823">
        <f t="shared" si="5"/>
        <v>98</v>
      </c>
      <c r="M15" s="1051"/>
      <c r="N15" s="923"/>
      <c r="O15" s="1040"/>
      <c r="P15" s="923">
        <f t="shared" si="1"/>
        <v>0</v>
      </c>
      <c r="Q15" s="895"/>
      <c r="R15" s="912"/>
      <c r="S15" s="824">
        <f t="shared" si="6"/>
        <v>1470</v>
      </c>
    </row>
    <row r="16" spans="1:19" x14ac:dyDescent="0.25">
      <c r="B16" s="1116">
        <f t="shared" si="2"/>
        <v>1</v>
      </c>
      <c r="C16" s="1051">
        <v>19</v>
      </c>
      <c r="D16" s="1165">
        <v>285</v>
      </c>
      <c r="E16" s="1166">
        <v>45236</v>
      </c>
      <c r="F16" s="1165">
        <f t="shared" si="3"/>
        <v>285</v>
      </c>
      <c r="G16" s="922" t="s">
        <v>552</v>
      </c>
      <c r="H16" s="920">
        <v>0</v>
      </c>
      <c r="I16" s="1117">
        <f t="shared" si="4"/>
        <v>15</v>
      </c>
      <c r="J16" s="843"/>
      <c r="L16" s="1116">
        <f t="shared" si="5"/>
        <v>98</v>
      </c>
      <c r="M16" s="1051"/>
      <c r="N16" s="923"/>
      <c r="O16" s="1040"/>
      <c r="P16" s="923">
        <f t="shared" si="1"/>
        <v>0</v>
      </c>
      <c r="Q16" s="895"/>
      <c r="R16" s="912"/>
      <c r="S16" s="1117">
        <f t="shared" si="6"/>
        <v>1470</v>
      </c>
    </row>
    <row r="17" spans="1:19" x14ac:dyDescent="0.25">
      <c r="B17" s="1116">
        <f t="shared" si="2"/>
        <v>1</v>
      </c>
      <c r="C17" s="1051"/>
      <c r="D17" s="1165"/>
      <c r="E17" s="1166"/>
      <c r="F17" s="1165">
        <f t="shared" si="3"/>
        <v>0</v>
      </c>
      <c r="G17" s="922"/>
      <c r="H17" s="920"/>
      <c r="I17" s="1117">
        <f t="shared" si="4"/>
        <v>15</v>
      </c>
      <c r="J17" s="843"/>
      <c r="L17" s="1116">
        <f t="shared" si="5"/>
        <v>98</v>
      </c>
      <c r="M17" s="1051"/>
      <c r="N17" s="923"/>
      <c r="O17" s="1040"/>
      <c r="P17" s="923">
        <f t="shared" si="1"/>
        <v>0</v>
      </c>
      <c r="Q17" s="895"/>
      <c r="R17" s="912"/>
      <c r="S17" s="1117">
        <f t="shared" si="6"/>
        <v>1470</v>
      </c>
    </row>
    <row r="18" spans="1:19" x14ac:dyDescent="0.25">
      <c r="A18" s="118"/>
      <c r="B18" s="221">
        <f t="shared" si="2"/>
        <v>1</v>
      </c>
      <c r="C18" s="15"/>
      <c r="D18" s="758"/>
      <c r="E18" s="1167"/>
      <c r="F18" s="758">
        <f t="shared" si="3"/>
        <v>0</v>
      </c>
      <c r="G18" s="766"/>
      <c r="H18" s="767"/>
      <c r="I18" s="194">
        <f t="shared" si="4"/>
        <v>15</v>
      </c>
      <c r="K18" s="118"/>
      <c r="L18" s="1116">
        <f t="shared" si="5"/>
        <v>98</v>
      </c>
      <c r="M18" s="1051"/>
      <c r="N18" s="923"/>
      <c r="O18" s="1040"/>
      <c r="P18" s="923">
        <f t="shared" si="1"/>
        <v>0</v>
      </c>
      <c r="Q18" s="895"/>
      <c r="R18" s="912"/>
      <c r="S18" s="1117">
        <f t="shared" si="6"/>
        <v>1470</v>
      </c>
    </row>
    <row r="19" spans="1:19" x14ac:dyDescent="0.25">
      <c r="A19" s="118"/>
      <c r="B19" s="221">
        <f t="shared" si="2"/>
        <v>0</v>
      </c>
      <c r="C19" s="15">
        <v>1</v>
      </c>
      <c r="D19" s="758"/>
      <c r="E19" s="1167"/>
      <c r="F19" s="758">
        <v>15</v>
      </c>
      <c r="G19" s="766"/>
      <c r="H19" s="767"/>
      <c r="I19" s="194">
        <f t="shared" si="4"/>
        <v>0</v>
      </c>
      <c r="K19" s="118"/>
      <c r="L19" s="1116">
        <f t="shared" si="5"/>
        <v>98</v>
      </c>
      <c r="M19" s="1051"/>
      <c r="N19" s="923"/>
      <c r="O19" s="1040"/>
      <c r="P19" s="923">
        <f t="shared" si="1"/>
        <v>0</v>
      </c>
      <c r="Q19" s="895"/>
      <c r="R19" s="912"/>
      <c r="S19" s="1117">
        <f t="shared" si="6"/>
        <v>1470</v>
      </c>
    </row>
    <row r="20" spans="1:19" x14ac:dyDescent="0.25">
      <c r="A20" s="118"/>
      <c r="B20" s="221">
        <f t="shared" si="2"/>
        <v>0</v>
      </c>
      <c r="C20" s="15"/>
      <c r="D20" s="758"/>
      <c r="E20" s="1167"/>
      <c r="F20" s="1388">
        <f t="shared" si="3"/>
        <v>0</v>
      </c>
      <c r="G20" s="1389"/>
      <c r="H20" s="1390"/>
      <c r="I20" s="1391">
        <f t="shared" si="4"/>
        <v>0</v>
      </c>
      <c r="K20" s="118"/>
      <c r="L20" s="1116">
        <f t="shared" si="5"/>
        <v>98</v>
      </c>
      <c r="M20" s="1051"/>
      <c r="N20" s="923"/>
      <c r="O20" s="1040"/>
      <c r="P20" s="923">
        <f t="shared" si="1"/>
        <v>0</v>
      </c>
      <c r="Q20" s="895"/>
      <c r="R20" s="912"/>
      <c r="S20" s="1117">
        <f t="shared" si="6"/>
        <v>1470</v>
      </c>
    </row>
    <row r="21" spans="1:19" x14ac:dyDescent="0.25">
      <c r="A21" s="118"/>
      <c r="B21" s="221">
        <f t="shared" si="2"/>
        <v>0</v>
      </c>
      <c r="C21" s="15"/>
      <c r="D21" s="758"/>
      <c r="E21" s="1167"/>
      <c r="F21" s="1388">
        <f t="shared" si="3"/>
        <v>0</v>
      </c>
      <c r="G21" s="1389"/>
      <c r="H21" s="1390"/>
      <c r="I21" s="1391">
        <f t="shared" si="4"/>
        <v>0</v>
      </c>
      <c r="K21" s="118"/>
      <c r="L21" s="1116">
        <f t="shared" si="5"/>
        <v>98</v>
      </c>
      <c r="M21" s="1051"/>
      <c r="N21" s="923"/>
      <c r="O21" s="1040"/>
      <c r="P21" s="923">
        <f t="shared" si="1"/>
        <v>0</v>
      </c>
      <c r="Q21" s="895"/>
      <c r="R21" s="912"/>
      <c r="S21" s="1117">
        <f t="shared" si="6"/>
        <v>1470</v>
      </c>
    </row>
    <row r="22" spans="1:19" x14ac:dyDescent="0.25">
      <c r="A22" s="118"/>
      <c r="B22" s="221">
        <f t="shared" si="2"/>
        <v>0</v>
      </c>
      <c r="C22" s="15"/>
      <c r="D22" s="758"/>
      <c r="E22" s="1167"/>
      <c r="F22" s="1388">
        <f t="shared" si="3"/>
        <v>0</v>
      </c>
      <c r="G22" s="1389"/>
      <c r="H22" s="1390"/>
      <c r="I22" s="1391">
        <f t="shared" si="4"/>
        <v>0</v>
      </c>
      <c r="K22" s="118"/>
      <c r="L22" s="221">
        <f t="shared" si="5"/>
        <v>98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6"/>
        <v>1470</v>
      </c>
    </row>
    <row r="23" spans="1:19" x14ac:dyDescent="0.25">
      <c r="A23" s="119"/>
      <c r="B23" s="221">
        <f t="shared" si="2"/>
        <v>0</v>
      </c>
      <c r="C23" s="15"/>
      <c r="D23" s="758"/>
      <c r="E23" s="1167"/>
      <c r="F23" s="1388">
        <f t="shared" si="3"/>
        <v>0</v>
      </c>
      <c r="G23" s="1389"/>
      <c r="H23" s="1390"/>
      <c r="I23" s="1391">
        <f t="shared" si="4"/>
        <v>0</v>
      </c>
      <c r="K23" s="119"/>
      <c r="L23" s="221">
        <f t="shared" si="5"/>
        <v>98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6"/>
        <v>1470</v>
      </c>
    </row>
    <row r="24" spans="1:19" x14ac:dyDescent="0.25">
      <c r="A24" s="118"/>
      <c r="B24" s="221">
        <f t="shared" si="2"/>
        <v>0</v>
      </c>
      <c r="C24" s="15"/>
      <c r="D24" s="758"/>
      <c r="E24" s="1167"/>
      <c r="F24" s="758">
        <f t="shared" si="3"/>
        <v>0</v>
      </c>
      <c r="G24" s="766"/>
      <c r="H24" s="767"/>
      <c r="I24" s="194">
        <f t="shared" si="4"/>
        <v>0</v>
      </c>
      <c r="K24" s="118"/>
      <c r="L24" s="221">
        <f t="shared" si="5"/>
        <v>98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6"/>
        <v>1470</v>
      </c>
    </row>
    <row r="25" spans="1:19" x14ac:dyDescent="0.25">
      <c r="A25" s="118"/>
      <c r="B25" s="221">
        <f t="shared" si="2"/>
        <v>0</v>
      </c>
      <c r="C25" s="15"/>
      <c r="D25" s="758"/>
      <c r="E25" s="1167"/>
      <c r="F25" s="758">
        <f t="shared" si="3"/>
        <v>0</v>
      </c>
      <c r="G25" s="766"/>
      <c r="H25" s="767"/>
      <c r="I25" s="194">
        <f t="shared" si="4"/>
        <v>0</v>
      </c>
      <c r="K25" s="118"/>
      <c r="L25" s="221">
        <f t="shared" si="5"/>
        <v>98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6"/>
        <v>1470</v>
      </c>
    </row>
    <row r="26" spans="1:19" x14ac:dyDescent="0.25">
      <c r="A26" s="118"/>
      <c r="B26" s="221">
        <f t="shared" si="2"/>
        <v>0</v>
      </c>
      <c r="C26" s="15"/>
      <c r="D26" s="758"/>
      <c r="E26" s="1167"/>
      <c r="F26" s="758">
        <f t="shared" si="3"/>
        <v>0</v>
      </c>
      <c r="G26" s="766"/>
      <c r="H26" s="767"/>
      <c r="I26" s="194">
        <f t="shared" si="4"/>
        <v>0</v>
      </c>
      <c r="K26" s="118"/>
      <c r="L26" s="221">
        <f t="shared" si="5"/>
        <v>98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6"/>
        <v>1470</v>
      </c>
    </row>
    <row r="27" spans="1:19" x14ac:dyDescent="0.25">
      <c r="A27" s="118"/>
      <c r="B27" s="221">
        <f t="shared" si="2"/>
        <v>0</v>
      </c>
      <c r="C27" s="15"/>
      <c r="D27" s="758"/>
      <c r="E27" s="1167"/>
      <c r="F27" s="758">
        <v>0</v>
      </c>
      <c r="G27" s="766"/>
      <c r="H27" s="767"/>
      <c r="I27" s="194">
        <f t="shared" si="4"/>
        <v>0</v>
      </c>
      <c r="K27" s="118"/>
      <c r="L27" s="221">
        <f t="shared" si="5"/>
        <v>98</v>
      </c>
      <c r="M27" s="15"/>
      <c r="N27" s="68"/>
      <c r="O27" s="191"/>
      <c r="P27" s="68">
        <v>0</v>
      </c>
      <c r="Q27" s="69"/>
      <c r="R27" s="70"/>
      <c r="S27" s="194">
        <f t="shared" si="6"/>
        <v>1470</v>
      </c>
    </row>
    <row r="28" spans="1:19" x14ac:dyDescent="0.25">
      <c r="A28" s="118"/>
      <c r="B28" s="221">
        <f t="shared" si="2"/>
        <v>0</v>
      </c>
      <c r="C28" s="15"/>
      <c r="D28" s="758"/>
      <c r="E28" s="1167"/>
      <c r="F28" s="758">
        <f t="shared" ref="F28:F33" si="7">D28</f>
        <v>0</v>
      </c>
      <c r="G28" s="766"/>
      <c r="H28" s="767"/>
      <c r="I28" s="194">
        <f t="shared" si="4"/>
        <v>0</v>
      </c>
      <c r="K28" s="118"/>
      <c r="L28" s="221">
        <f t="shared" si="5"/>
        <v>98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1470</v>
      </c>
    </row>
    <row r="29" spans="1:19" x14ac:dyDescent="0.25">
      <c r="A29" s="118"/>
      <c r="B29" s="221"/>
      <c r="C29" s="15"/>
      <c r="D29" s="758"/>
      <c r="E29" s="1167"/>
      <c r="F29" s="758">
        <f t="shared" si="7"/>
        <v>0</v>
      </c>
      <c r="G29" s="766"/>
      <c r="H29" s="767"/>
      <c r="I29" s="194">
        <f t="shared" si="4"/>
        <v>0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1470</v>
      </c>
    </row>
    <row r="30" spans="1:19" x14ac:dyDescent="0.25">
      <c r="A30" s="118"/>
      <c r="B30" s="221"/>
      <c r="C30" s="15"/>
      <c r="D30" s="68"/>
      <c r="E30" s="191"/>
      <c r="F30" s="68">
        <f t="shared" si="7"/>
        <v>0</v>
      </c>
      <c r="G30" s="69"/>
      <c r="H30" s="70"/>
      <c r="I30" s="194">
        <f t="shared" si="4"/>
        <v>0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1470</v>
      </c>
    </row>
    <row r="31" spans="1:19" x14ac:dyDescent="0.25">
      <c r="A31" s="118"/>
      <c r="B31" s="221"/>
      <c r="C31" s="15"/>
      <c r="D31" s="68"/>
      <c r="E31" s="191"/>
      <c r="F31" s="68">
        <f t="shared" si="7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7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68</v>
      </c>
      <c r="D35" s="6">
        <f>SUM(D10:D34)</f>
        <v>1005</v>
      </c>
      <c r="F35" s="6">
        <f>SUM(F10:F34)</f>
        <v>1020</v>
      </c>
      <c r="M35" s="6">
        <f>SUM(M10:M34)</f>
        <v>37</v>
      </c>
      <c r="N35" s="6">
        <f>SUM(N10:N34)</f>
        <v>555</v>
      </c>
      <c r="P35" s="6">
        <f>SUM(P10:P34)</f>
        <v>555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98</v>
      </c>
    </row>
    <row r="39" spans="1:19" ht="15.75" thickBot="1" x14ac:dyDescent="0.3"/>
    <row r="40" spans="1:19" ht="15.75" thickBot="1" x14ac:dyDescent="0.3">
      <c r="C40" s="1516" t="s">
        <v>11</v>
      </c>
      <c r="D40" s="1517"/>
      <c r="E40" s="56">
        <f>E4+E5+E6+E7-F35</f>
        <v>0</v>
      </c>
      <c r="F40" s="72"/>
      <c r="M40" s="1516" t="s">
        <v>11</v>
      </c>
      <c r="N40" s="1517"/>
      <c r="O40" s="56">
        <f>O4+O5+O6+O7-P35</f>
        <v>1470</v>
      </c>
      <c r="P40" s="72"/>
    </row>
  </sheetData>
  <mergeCells count="8">
    <mergeCell ref="K1:Q1"/>
    <mergeCell ref="K5:K6"/>
    <mergeCell ref="L5:L6"/>
    <mergeCell ref="M40:N40"/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B25" sqref="B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4"/>
  </cols>
  <sheetData>
    <row r="1" spans="1:9" ht="40.5" x14ac:dyDescent="0.55000000000000004">
      <c r="A1" s="1522" t="s">
        <v>318</v>
      </c>
      <c r="B1" s="1522"/>
      <c r="C1" s="1522"/>
      <c r="D1" s="1522"/>
      <c r="E1" s="1522"/>
      <c r="F1" s="1522"/>
      <c r="G1" s="1522"/>
      <c r="H1" s="11">
        <v>1</v>
      </c>
      <c r="I1" s="4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5"/>
    </row>
    <row r="4" spans="1:9" ht="15.75" customHeight="1" thickTop="1" x14ac:dyDescent="0.25">
      <c r="A4" s="12"/>
      <c r="B4" s="1539" t="s">
        <v>134</v>
      </c>
      <c r="C4" s="363"/>
      <c r="D4" s="783"/>
      <c r="E4" s="58"/>
      <c r="F4" s="61"/>
      <c r="G4" s="151"/>
      <c r="H4" s="151"/>
      <c r="I4" s="485"/>
    </row>
    <row r="5" spans="1:9" ht="15" customHeight="1" x14ac:dyDescent="0.25">
      <c r="A5" s="1518" t="s">
        <v>215</v>
      </c>
      <c r="B5" s="1540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518"/>
      <c r="B6" s="1540"/>
      <c r="C6" s="417">
        <v>56</v>
      </c>
      <c r="D6" s="215">
        <v>45209</v>
      </c>
      <c r="E6" s="77">
        <v>1021.77</v>
      </c>
      <c r="F6" s="61">
        <v>40</v>
      </c>
      <c r="G6" s="47">
        <f>F35</f>
        <v>2856.5599999999995</v>
      </c>
      <c r="H6" s="7">
        <f>E6-G6+E7+E5-G5+E4+E8</f>
        <v>241.18000000000052</v>
      </c>
      <c r="I6" s="486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048">
        <v>10</v>
      </c>
      <c r="D10" s="923">
        <v>265.08</v>
      </c>
      <c r="E10" s="1040">
        <v>45206</v>
      </c>
      <c r="F10" s="68">
        <f t="shared" ref="F10" si="0">D10</f>
        <v>265.08</v>
      </c>
      <c r="G10" s="69" t="s">
        <v>240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23">
        <v>130.68</v>
      </c>
      <c r="E11" s="1040">
        <v>45206</v>
      </c>
      <c r="F11" s="923">
        <f t="shared" ref="F11:F26" si="1">D11</f>
        <v>130.68</v>
      </c>
      <c r="G11" s="895" t="s">
        <v>239</v>
      </c>
      <c r="H11" s="912">
        <v>0</v>
      </c>
      <c r="I11" s="1049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23">
        <v>670.01</v>
      </c>
      <c r="E12" s="1040">
        <v>45206</v>
      </c>
      <c r="F12" s="923">
        <f t="shared" si="1"/>
        <v>670.01</v>
      </c>
      <c r="G12" s="895" t="s">
        <v>244</v>
      </c>
      <c r="H12" s="912">
        <v>0</v>
      </c>
      <c r="I12" s="1049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23">
        <v>113.18</v>
      </c>
      <c r="E13" s="1040">
        <v>45211</v>
      </c>
      <c r="F13" s="923">
        <f t="shared" si="1"/>
        <v>113.18</v>
      </c>
      <c r="G13" s="895" t="s">
        <v>250</v>
      </c>
      <c r="H13" s="912">
        <v>0</v>
      </c>
      <c r="I13" s="1049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23">
        <v>208.98</v>
      </c>
      <c r="E14" s="1040">
        <v>45218</v>
      </c>
      <c r="F14" s="923">
        <f t="shared" si="1"/>
        <v>208.98</v>
      </c>
      <c r="G14" s="895" t="s">
        <v>276</v>
      </c>
      <c r="H14" s="912">
        <v>0</v>
      </c>
      <c r="I14" s="1049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23">
        <v>104.92</v>
      </c>
      <c r="E15" s="1040">
        <v>45219</v>
      </c>
      <c r="F15" s="923">
        <f t="shared" si="1"/>
        <v>104.92</v>
      </c>
      <c r="G15" s="895" t="s">
        <v>277</v>
      </c>
      <c r="H15" s="912">
        <v>0</v>
      </c>
      <c r="I15" s="1049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23">
        <v>353.44</v>
      </c>
      <c r="E16" s="1040">
        <v>45222</v>
      </c>
      <c r="F16" s="923">
        <f t="shared" si="1"/>
        <v>353.44</v>
      </c>
      <c r="G16" s="895" t="s">
        <v>291</v>
      </c>
      <c r="H16" s="912">
        <v>0</v>
      </c>
      <c r="I16" s="1049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292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308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23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156">
        <f t="shared" si="3"/>
        <v>1010.1999999999998</v>
      </c>
    </row>
    <row r="20" spans="1:9" x14ac:dyDescent="0.25">
      <c r="A20" s="118"/>
      <c r="B20" s="221">
        <f t="shared" si="2"/>
        <v>33</v>
      </c>
      <c r="C20" s="15">
        <v>4</v>
      </c>
      <c r="D20" s="821">
        <v>112.47</v>
      </c>
      <c r="E20" s="822">
        <v>45231</v>
      </c>
      <c r="F20" s="821">
        <f t="shared" si="1"/>
        <v>112.47</v>
      </c>
      <c r="G20" s="743" t="s">
        <v>513</v>
      </c>
      <c r="H20" s="744">
        <v>0</v>
      </c>
      <c r="I20" s="59">
        <f t="shared" si="3"/>
        <v>897.72999999999979</v>
      </c>
    </row>
    <row r="21" spans="1:9" x14ac:dyDescent="0.25">
      <c r="A21" s="118"/>
      <c r="B21" s="221">
        <f t="shared" si="2"/>
        <v>29</v>
      </c>
      <c r="C21" s="15">
        <v>4</v>
      </c>
      <c r="D21" s="821">
        <v>111.95</v>
      </c>
      <c r="E21" s="822">
        <v>45232</v>
      </c>
      <c r="F21" s="821">
        <f t="shared" si="1"/>
        <v>111.95</v>
      </c>
      <c r="G21" s="743" t="s">
        <v>524</v>
      </c>
      <c r="H21" s="744">
        <v>0</v>
      </c>
      <c r="I21" s="59">
        <f t="shared" si="3"/>
        <v>785.77999999999975</v>
      </c>
    </row>
    <row r="22" spans="1:9" x14ac:dyDescent="0.25">
      <c r="A22" s="118"/>
      <c r="B22" s="221">
        <f t="shared" si="2"/>
        <v>21</v>
      </c>
      <c r="C22" s="15">
        <v>8</v>
      </c>
      <c r="D22" s="821">
        <v>213.45</v>
      </c>
      <c r="E22" s="822">
        <v>45239</v>
      </c>
      <c r="F22" s="821">
        <f t="shared" si="1"/>
        <v>213.45</v>
      </c>
      <c r="G22" s="743" t="s">
        <v>585</v>
      </c>
      <c r="H22" s="744">
        <v>0</v>
      </c>
      <c r="I22" s="59">
        <f t="shared" si="3"/>
        <v>572.3299999999997</v>
      </c>
    </row>
    <row r="23" spans="1:9" x14ac:dyDescent="0.25">
      <c r="A23" s="119"/>
      <c r="B23" s="221">
        <f t="shared" si="2"/>
        <v>13</v>
      </c>
      <c r="C23" s="15">
        <v>8</v>
      </c>
      <c r="D23" s="821">
        <v>223.27</v>
      </c>
      <c r="E23" s="822">
        <v>45251</v>
      </c>
      <c r="F23" s="821">
        <f t="shared" si="1"/>
        <v>223.27</v>
      </c>
      <c r="G23" s="743" t="s">
        <v>668</v>
      </c>
      <c r="H23" s="744">
        <v>0</v>
      </c>
      <c r="I23" s="59">
        <f t="shared" si="3"/>
        <v>349.05999999999972</v>
      </c>
    </row>
    <row r="24" spans="1:9" x14ac:dyDescent="0.25">
      <c r="A24" s="118"/>
      <c r="B24" s="221">
        <f t="shared" si="2"/>
        <v>9</v>
      </c>
      <c r="C24" s="15">
        <v>4</v>
      </c>
      <c r="D24" s="821">
        <v>107.88</v>
      </c>
      <c r="E24" s="822">
        <v>45255</v>
      </c>
      <c r="F24" s="821">
        <f t="shared" si="1"/>
        <v>107.88</v>
      </c>
      <c r="G24" s="743" t="s">
        <v>699</v>
      </c>
      <c r="H24" s="744">
        <v>60</v>
      </c>
      <c r="I24" s="59">
        <f t="shared" si="3"/>
        <v>241.17999999999972</v>
      </c>
    </row>
    <row r="25" spans="1:9" x14ac:dyDescent="0.25">
      <c r="A25" s="118"/>
      <c r="B25" s="823">
        <f t="shared" si="2"/>
        <v>9</v>
      </c>
      <c r="C25" s="15"/>
      <c r="D25" s="821"/>
      <c r="E25" s="822"/>
      <c r="F25" s="821">
        <f t="shared" si="1"/>
        <v>0</v>
      </c>
      <c r="G25" s="743"/>
      <c r="H25" s="744"/>
      <c r="I25" s="1156">
        <f t="shared" si="3"/>
        <v>241.17999999999972</v>
      </c>
    </row>
    <row r="26" spans="1:9" x14ac:dyDescent="0.25">
      <c r="A26" s="118"/>
      <c r="B26" s="221">
        <f t="shared" si="2"/>
        <v>9</v>
      </c>
      <c r="C26" s="15"/>
      <c r="D26" s="821"/>
      <c r="E26" s="822"/>
      <c r="F26" s="821">
        <f t="shared" si="1"/>
        <v>0</v>
      </c>
      <c r="G26" s="743"/>
      <c r="H26" s="744"/>
      <c r="I26" s="59">
        <f t="shared" si="3"/>
        <v>241.17999999999972</v>
      </c>
    </row>
    <row r="27" spans="1:9" x14ac:dyDescent="0.25">
      <c r="A27" s="118"/>
      <c r="B27" s="221">
        <f t="shared" si="2"/>
        <v>9</v>
      </c>
      <c r="C27" s="15"/>
      <c r="D27" s="821"/>
      <c r="E27" s="822"/>
      <c r="F27" s="821">
        <v>0</v>
      </c>
      <c r="G27" s="743"/>
      <c r="H27" s="744"/>
      <c r="I27" s="59">
        <f t="shared" si="3"/>
        <v>241.17999999999972</v>
      </c>
    </row>
    <row r="28" spans="1:9" x14ac:dyDescent="0.25">
      <c r="A28" s="118"/>
      <c r="B28" s="221">
        <f t="shared" si="2"/>
        <v>9</v>
      </c>
      <c r="C28" s="15"/>
      <c r="D28" s="821"/>
      <c r="E28" s="822"/>
      <c r="F28" s="821">
        <f t="shared" ref="F28:F33" si="4">D28</f>
        <v>0</v>
      </c>
      <c r="G28" s="743"/>
      <c r="H28" s="744"/>
      <c r="I28" s="59">
        <f t="shared" si="3"/>
        <v>241.17999999999972</v>
      </c>
    </row>
    <row r="29" spans="1:9" x14ac:dyDescent="0.25">
      <c r="A29" s="118"/>
      <c r="B29" s="221">
        <f t="shared" si="2"/>
        <v>9</v>
      </c>
      <c r="C29" s="15"/>
      <c r="D29" s="821"/>
      <c r="E29" s="822"/>
      <c r="F29" s="821">
        <f t="shared" si="4"/>
        <v>0</v>
      </c>
      <c r="G29" s="743"/>
      <c r="H29" s="744"/>
      <c r="I29" s="59">
        <f t="shared" si="3"/>
        <v>241.17999999999972</v>
      </c>
    </row>
    <row r="30" spans="1:9" x14ac:dyDescent="0.25">
      <c r="A30" s="118"/>
      <c r="B30" s="221">
        <f t="shared" si="2"/>
        <v>9</v>
      </c>
      <c r="C30" s="15"/>
      <c r="D30" s="821"/>
      <c r="E30" s="822"/>
      <c r="F30" s="821">
        <f t="shared" si="4"/>
        <v>0</v>
      </c>
      <c r="G30" s="743"/>
      <c r="H30" s="744"/>
      <c r="I30" s="59">
        <f t="shared" si="3"/>
        <v>241.17999999999972</v>
      </c>
    </row>
    <row r="31" spans="1:9" x14ac:dyDescent="0.25">
      <c r="A31" s="118"/>
      <c r="B31" s="221">
        <f t="shared" si="2"/>
        <v>9</v>
      </c>
      <c r="C31" s="15"/>
      <c r="D31" s="821"/>
      <c r="E31" s="822"/>
      <c r="F31" s="821">
        <f t="shared" si="4"/>
        <v>0</v>
      </c>
      <c r="G31" s="743"/>
      <c r="H31" s="744"/>
      <c r="I31" s="59">
        <f t="shared" si="3"/>
        <v>241.17999999999972</v>
      </c>
    </row>
    <row r="32" spans="1:9" x14ac:dyDescent="0.25">
      <c r="A32" s="118"/>
      <c r="B32" s="221">
        <f t="shared" si="2"/>
        <v>9</v>
      </c>
      <c r="C32" s="15"/>
      <c r="D32" s="821"/>
      <c r="E32" s="822"/>
      <c r="F32" s="821">
        <f t="shared" si="4"/>
        <v>0</v>
      </c>
      <c r="G32" s="743"/>
      <c r="H32" s="744"/>
      <c r="I32" s="59">
        <f t="shared" si="3"/>
        <v>241.17999999999972</v>
      </c>
    </row>
    <row r="33" spans="1:9" x14ac:dyDescent="0.25">
      <c r="A33" s="118"/>
      <c r="B33" s="221">
        <f t="shared" si="2"/>
        <v>9</v>
      </c>
      <c r="C33" s="15"/>
      <c r="D33" s="758"/>
      <c r="E33" s="1167"/>
      <c r="F33" s="758">
        <f t="shared" si="4"/>
        <v>0</v>
      </c>
      <c r="G33" s="766"/>
      <c r="H33" s="767"/>
      <c r="I33" s="59">
        <f t="shared" si="3"/>
        <v>241.17999999999972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108</v>
      </c>
      <c r="D35" s="6">
        <f>SUM(D10:D34)</f>
        <v>2856.5599999999995</v>
      </c>
      <c r="F35" s="6">
        <f>SUM(F10:F34)</f>
        <v>2856.5599999999995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</v>
      </c>
    </row>
    <row r="39" spans="1:9" ht="15.75" thickBot="1" x14ac:dyDescent="0.3"/>
    <row r="40" spans="1:9" ht="15.75" thickBot="1" x14ac:dyDescent="0.3">
      <c r="C40" s="1516" t="s">
        <v>11</v>
      </c>
      <c r="D40" s="1517"/>
      <c r="E40" s="56">
        <f>E4+E5+E6+E7-F35</f>
        <v>241.18000000000029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65"/>
      <c r="F4" s="61"/>
      <c r="G4" s="151"/>
      <c r="H4" s="151"/>
      <c r="I4" s="151"/>
    </row>
    <row r="5" spans="1:9" ht="15.75" x14ac:dyDescent="0.25">
      <c r="A5" s="1519"/>
      <c r="B5" s="1541" t="s">
        <v>96</v>
      </c>
      <c r="C5" s="668"/>
      <c r="D5" s="215"/>
      <c r="E5" s="666"/>
      <c r="F5" s="61"/>
      <c r="G5" s="5"/>
      <c r="H5" t="s">
        <v>41</v>
      </c>
    </row>
    <row r="6" spans="1:9" ht="15.75" x14ac:dyDescent="0.25">
      <c r="A6" s="1519"/>
      <c r="B6" s="1541"/>
      <c r="C6" s="667"/>
      <c r="D6" s="130"/>
      <c r="E6" s="666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67"/>
      <c r="D7" s="130"/>
      <c r="E7" s="666"/>
      <c r="F7" s="61"/>
    </row>
    <row r="8" spans="1:9" ht="16.5" thickBot="1" x14ac:dyDescent="0.3">
      <c r="B8" s="144"/>
      <c r="C8" s="667"/>
      <c r="D8" s="130"/>
      <c r="E8" s="66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3"/>
      <c r="E34" s="694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16" t="s">
        <v>11</v>
      </c>
      <c r="D40" s="1517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B27" sqref="B2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22" t="s">
        <v>318</v>
      </c>
      <c r="B1" s="1522"/>
      <c r="C1" s="1522"/>
      <c r="D1" s="1522"/>
      <c r="E1" s="1522"/>
      <c r="F1" s="1522"/>
      <c r="G1" s="152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518" t="s">
        <v>93</v>
      </c>
      <c r="B5" s="1541" t="s">
        <v>71</v>
      </c>
      <c r="C5" s="440">
        <v>75</v>
      </c>
      <c r="D5" s="489">
        <v>45203</v>
      </c>
      <c r="E5" s="441">
        <v>317.8</v>
      </c>
      <c r="F5" s="737">
        <v>18</v>
      </c>
      <c r="G5" s="87">
        <f>F36</f>
        <v>1147.5800000000002</v>
      </c>
      <c r="H5" s="7">
        <f>E5-G5+E4+E6</f>
        <v>167.57999999999981</v>
      </c>
    </row>
    <row r="6" spans="1:10" ht="15.75" customHeight="1" thickBot="1" x14ac:dyDescent="0.3">
      <c r="A6" s="1518"/>
      <c r="B6" s="1542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28"/>
      <c r="B8" s="468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228</v>
      </c>
      <c r="H8" s="70">
        <v>76</v>
      </c>
      <c r="I8" s="203">
        <f>E5-F8+E4+E6</f>
        <v>1296.8800000000001</v>
      </c>
    </row>
    <row r="9" spans="1:10" ht="15" customHeight="1" x14ac:dyDescent="0.25">
      <c r="B9" s="468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229</v>
      </c>
      <c r="H9" s="70">
        <v>77</v>
      </c>
      <c r="I9" s="203">
        <f>I8-F9</f>
        <v>1123.8500000000001</v>
      </c>
    </row>
    <row r="10" spans="1:10" ht="15" customHeight="1" x14ac:dyDescent="0.25">
      <c r="B10" s="468">
        <f t="shared" ref="B10:B35" si="2">B9-C10</f>
        <v>55</v>
      </c>
      <c r="C10" s="1050">
        <v>5</v>
      </c>
      <c r="D10" s="923">
        <v>89.77</v>
      </c>
      <c r="E10" s="911">
        <v>45208</v>
      </c>
      <c r="F10" s="1041">
        <f t="shared" si="1"/>
        <v>89.77</v>
      </c>
      <c r="G10" s="895" t="s">
        <v>245</v>
      </c>
      <c r="H10" s="912">
        <v>0</v>
      </c>
      <c r="I10" s="842">
        <f>I9-F10</f>
        <v>1034.0800000000002</v>
      </c>
      <c r="J10" s="843"/>
    </row>
    <row r="11" spans="1:10" ht="15" customHeight="1" x14ac:dyDescent="0.25">
      <c r="A11" s="54" t="s">
        <v>33</v>
      </c>
      <c r="B11" s="468">
        <f t="shared" si="2"/>
        <v>54</v>
      </c>
      <c r="C11" s="1051">
        <v>1</v>
      </c>
      <c r="D11" s="923">
        <v>17.78</v>
      </c>
      <c r="E11" s="1052">
        <v>45211</v>
      </c>
      <c r="F11" s="1041">
        <f t="shared" si="1"/>
        <v>17.78</v>
      </c>
      <c r="G11" s="1053" t="s">
        <v>251</v>
      </c>
      <c r="H11" s="1054">
        <v>76</v>
      </c>
      <c r="I11" s="842">
        <f t="shared" ref="I11:I34" si="3">I10-F11</f>
        <v>1016.3000000000002</v>
      </c>
      <c r="J11" s="843"/>
    </row>
    <row r="12" spans="1:10" ht="15" customHeight="1" x14ac:dyDescent="0.25">
      <c r="A12" s="19"/>
      <c r="B12" s="468">
        <f t="shared" si="2"/>
        <v>53</v>
      </c>
      <c r="C12" s="1050">
        <v>1</v>
      </c>
      <c r="D12" s="923">
        <v>18.940000000000001</v>
      </c>
      <c r="E12" s="911">
        <v>45212</v>
      </c>
      <c r="F12" s="1041">
        <f t="shared" si="1"/>
        <v>18.940000000000001</v>
      </c>
      <c r="G12" s="895" t="s">
        <v>256</v>
      </c>
      <c r="H12" s="912">
        <v>0</v>
      </c>
      <c r="I12" s="842">
        <f t="shared" si="3"/>
        <v>997.36000000000013</v>
      </c>
      <c r="J12" s="843"/>
    </row>
    <row r="13" spans="1:10" ht="15" customHeight="1" x14ac:dyDescent="0.25">
      <c r="B13" s="468">
        <f t="shared" si="2"/>
        <v>43</v>
      </c>
      <c r="C13" s="1051">
        <v>10</v>
      </c>
      <c r="D13" s="923">
        <v>190.84</v>
      </c>
      <c r="E13" s="911">
        <v>45225</v>
      </c>
      <c r="F13" s="1041">
        <f t="shared" si="1"/>
        <v>190.84</v>
      </c>
      <c r="G13" s="895" t="s">
        <v>304</v>
      </c>
      <c r="H13" s="912">
        <v>0</v>
      </c>
      <c r="I13" s="842">
        <f t="shared" si="3"/>
        <v>806.5200000000001</v>
      </c>
      <c r="J13" s="843"/>
    </row>
    <row r="14" spans="1:10" ht="15" customHeight="1" x14ac:dyDescent="0.25">
      <c r="B14" s="468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304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68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313</v>
      </c>
      <c r="H15" s="70">
        <v>77</v>
      </c>
      <c r="I15" s="203">
        <f t="shared" si="3"/>
        <v>728.96</v>
      </c>
    </row>
    <row r="16" spans="1:10" ht="15" customHeight="1" x14ac:dyDescent="0.25">
      <c r="B16" s="1157">
        <f t="shared" si="2"/>
        <v>39</v>
      </c>
      <c r="C16" s="15"/>
      <c r="D16" s="68">
        <v>0</v>
      </c>
      <c r="E16" s="231"/>
      <c r="F16" s="102">
        <f t="shared" si="1"/>
        <v>0</v>
      </c>
      <c r="G16" s="895"/>
      <c r="H16" s="912"/>
      <c r="I16" s="1158">
        <f t="shared" si="3"/>
        <v>728.96</v>
      </c>
      <c r="J16" s="843"/>
    </row>
    <row r="17" spans="1:10" ht="15" customHeight="1" x14ac:dyDescent="0.25">
      <c r="B17" s="468">
        <f t="shared" si="2"/>
        <v>37</v>
      </c>
      <c r="C17" s="15">
        <v>2</v>
      </c>
      <c r="D17" s="821">
        <v>36.590000000000003</v>
      </c>
      <c r="E17" s="1346">
        <v>45230</v>
      </c>
      <c r="F17" s="1347">
        <f t="shared" si="1"/>
        <v>36.590000000000003</v>
      </c>
      <c r="G17" s="1348" t="s">
        <v>501</v>
      </c>
      <c r="H17" s="1349">
        <v>76</v>
      </c>
      <c r="I17" s="842">
        <f t="shared" si="3"/>
        <v>692.37</v>
      </c>
      <c r="J17" s="843"/>
    </row>
    <row r="18" spans="1:10" ht="15" customHeight="1" x14ac:dyDescent="0.25">
      <c r="B18" s="468">
        <f t="shared" si="2"/>
        <v>33</v>
      </c>
      <c r="C18" s="15">
        <v>4</v>
      </c>
      <c r="D18" s="821">
        <v>77.069999999999993</v>
      </c>
      <c r="E18" s="1346">
        <v>45233</v>
      </c>
      <c r="F18" s="1347">
        <f t="shared" si="1"/>
        <v>77.069999999999993</v>
      </c>
      <c r="G18" s="1348" t="s">
        <v>535</v>
      </c>
      <c r="H18" s="1349">
        <v>0</v>
      </c>
      <c r="I18" s="842">
        <f t="shared" si="3"/>
        <v>615.29999999999995</v>
      </c>
      <c r="J18" s="843"/>
    </row>
    <row r="19" spans="1:10" ht="15" customHeight="1" x14ac:dyDescent="0.25">
      <c r="B19" s="468">
        <f t="shared" si="2"/>
        <v>31</v>
      </c>
      <c r="C19" s="15">
        <v>2</v>
      </c>
      <c r="D19" s="821">
        <v>37.97</v>
      </c>
      <c r="E19" s="1346">
        <v>45234</v>
      </c>
      <c r="F19" s="1347">
        <f t="shared" si="1"/>
        <v>37.97</v>
      </c>
      <c r="G19" s="1348" t="s">
        <v>540</v>
      </c>
      <c r="H19" s="1349">
        <v>76</v>
      </c>
      <c r="I19" s="842">
        <f t="shared" si="3"/>
        <v>577.32999999999993</v>
      </c>
      <c r="J19" s="843"/>
    </row>
    <row r="20" spans="1:10" ht="15" customHeight="1" x14ac:dyDescent="0.25">
      <c r="B20" s="468">
        <f t="shared" si="2"/>
        <v>23</v>
      </c>
      <c r="C20" s="15">
        <v>8</v>
      </c>
      <c r="D20" s="821">
        <v>153.81</v>
      </c>
      <c r="E20" s="1346">
        <v>45236</v>
      </c>
      <c r="F20" s="1347">
        <f t="shared" si="1"/>
        <v>153.81</v>
      </c>
      <c r="G20" s="1348" t="s">
        <v>552</v>
      </c>
      <c r="H20" s="1349">
        <v>0</v>
      </c>
      <c r="I20" s="842">
        <f t="shared" si="3"/>
        <v>423.51999999999992</v>
      </c>
      <c r="J20" s="843"/>
    </row>
    <row r="21" spans="1:10" ht="15" customHeight="1" x14ac:dyDescent="0.25">
      <c r="B21" s="468">
        <f t="shared" si="2"/>
        <v>22</v>
      </c>
      <c r="C21" s="15">
        <v>1</v>
      </c>
      <c r="D21" s="821">
        <v>17.420000000000002</v>
      </c>
      <c r="E21" s="1346">
        <v>45240</v>
      </c>
      <c r="F21" s="1347">
        <f t="shared" si="1"/>
        <v>17.420000000000002</v>
      </c>
      <c r="G21" s="1348" t="s">
        <v>591</v>
      </c>
      <c r="H21" s="1349">
        <v>76</v>
      </c>
      <c r="I21" s="842">
        <f t="shared" si="3"/>
        <v>406.09999999999991</v>
      </c>
      <c r="J21" s="843"/>
    </row>
    <row r="22" spans="1:10" ht="15" customHeight="1" x14ac:dyDescent="0.25">
      <c r="B22" s="468">
        <f t="shared" si="2"/>
        <v>21</v>
      </c>
      <c r="C22" s="15">
        <v>1</v>
      </c>
      <c r="D22" s="821">
        <v>17.149999999999999</v>
      </c>
      <c r="E22" s="1346">
        <v>45240</v>
      </c>
      <c r="F22" s="1347">
        <f t="shared" si="1"/>
        <v>17.149999999999999</v>
      </c>
      <c r="G22" s="743" t="s">
        <v>591</v>
      </c>
      <c r="H22" s="744">
        <v>76</v>
      </c>
      <c r="I22" s="203">
        <f t="shared" si="3"/>
        <v>388.94999999999993</v>
      </c>
    </row>
    <row r="23" spans="1:10" ht="15" customHeight="1" x14ac:dyDescent="0.25">
      <c r="B23" s="468">
        <f t="shared" si="2"/>
        <v>19</v>
      </c>
      <c r="C23" s="15">
        <v>2</v>
      </c>
      <c r="D23" s="821">
        <v>37.619999999999997</v>
      </c>
      <c r="E23" s="1346">
        <v>45251</v>
      </c>
      <c r="F23" s="1347">
        <f t="shared" si="1"/>
        <v>37.619999999999997</v>
      </c>
      <c r="G23" s="743" t="s">
        <v>662</v>
      </c>
      <c r="H23" s="744">
        <v>76</v>
      </c>
      <c r="I23" s="203">
        <f t="shared" si="3"/>
        <v>351.32999999999993</v>
      </c>
    </row>
    <row r="24" spans="1:10" ht="15" customHeight="1" x14ac:dyDescent="0.25">
      <c r="B24" s="468">
        <f t="shared" si="2"/>
        <v>16</v>
      </c>
      <c r="C24" s="15">
        <v>3</v>
      </c>
      <c r="D24" s="821">
        <v>58.18</v>
      </c>
      <c r="E24" s="1346">
        <v>45254</v>
      </c>
      <c r="F24" s="1347">
        <f t="shared" si="1"/>
        <v>58.18</v>
      </c>
      <c r="G24" s="743" t="s">
        <v>693</v>
      </c>
      <c r="H24" s="744">
        <v>73</v>
      </c>
      <c r="I24" s="203">
        <f t="shared" si="3"/>
        <v>293.14999999999992</v>
      </c>
    </row>
    <row r="25" spans="1:10" ht="15" customHeight="1" x14ac:dyDescent="0.25">
      <c r="B25" s="468">
        <f t="shared" si="2"/>
        <v>11</v>
      </c>
      <c r="C25" s="15">
        <v>5</v>
      </c>
      <c r="D25" s="821">
        <v>89.41</v>
      </c>
      <c r="E25" s="1346">
        <v>45255</v>
      </c>
      <c r="F25" s="1347">
        <f t="shared" si="1"/>
        <v>89.41</v>
      </c>
      <c r="G25" s="743" t="s">
        <v>699</v>
      </c>
      <c r="H25" s="744">
        <v>77</v>
      </c>
      <c r="I25" s="203">
        <f t="shared" si="3"/>
        <v>203.73999999999992</v>
      </c>
    </row>
    <row r="26" spans="1:10" ht="15" customHeight="1" x14ac:dyDescent="0.25">
      <c r="B26" s="468">
        <f t="shared" si="2"/>
        <v>9</v>
      </c>
      <c r="C26" s="15">
        <v>2</v>
      </c>
      <c r="D26" s="821">
        <v>36.159999999999997</v>
      </c>
      <c r="E26" s="1346">
        <v>45255</v>
      </c>
      <c r="F26" s="1347">
        <f t="shared" si="1"/>
        <v>36.159999999999997</v>
      </c>
      <c r="G26" s="743" t="s">
        <v>704</v>
      </c>
      <c r="H26" s="744">
        <v>76</v>
      </c>
      <c r="I26" s="203">
        <f t="shared" si="3"/>
        <v>167.57999999999993</v>
      </c>
    </row>
    <row r="27" spans="1:10" ht="15" customHeight="1" x14ac:dyDescent="0.25">
      <c r="B27" s="1157">
        <f t="shared" si="2"/>
        <v>9</v>
      </c>
      <c r="C27" s="15"/>
      <c r="D27" s="821">
        <v>0</v>
      </c>
      <c r="E27" s="1346"/>
      <c r="F27" s="1347">
        <f t="shared" si="1"/>
        <v>0</v>
      </c>
      <c r="G27" s="743"/>
      <c r="H27" s="744"/>
      <c r="I27" s="1158">
        <f t="shared" si="3"/>
        <v>167.57999999999993</v>
      </c>
    </row>
    <row r="28" spans="1:10" ht="15" customHeight="1" x14ac:dyDescent="0.25">
      <c r="A28" s="47"/>
      <c r="B28" s="468">
        <f t="shared" si="2"/>
        <v>9</v>
      </c>
      <c r="C28" s="15"/>
      <c r="D28" s="821">
        <v>0</v>
      </c>
      <c r="E28" s="1346"/>
      <c r="F28" s="1347">
        <f t="shared" si="1"/>
        <v>0</v>
      </c>
      <c r="G28" s="743"/>
      <c r="H28" s="744"/>
      <c r="I28" s="203">
        <f t="shared" si="3"/>
        <v>167.57999999999993</v>
      </c>
    </row>
    <row r="29" spans="1:10" ht="15" customHeight="1" x14ac:dyDescent="0.25">
      <c r="A29" s="47"/>
      <c r="B29" s="468">
        <f t="shared" si="2"/>
        <v>9</v>
      </c>
      <c r="C29" s="15"/>
      <c r="D29" s="821">
        <v>0</v>
      </c>
      <c r="E29" s="1346"/>
      <c r="F29" s="1347">
        <f t="shared" si="1"/>
        <v>0</v>
      </c>
      <c r="G29" s="743"/>
      <c r="H29" s="744"/>
      <c r="I29" s="203">
        <f t="shared" si="3"/>
        <v>167.57999999999993</v>
      </c>
    </row>
    <row r="30" spans="1:10" ht="15" customHeight="1" x14ac:dyDescent="0.25">
      <c r="A30" s="47"/>
      <c r="B30" s="468">
        <f t="shared" si="2"/>
        <v>9</v>
      </c>
      <c r="C30" s="15"/>
      <c r="D30" s="821">
        <v>0</v>
      </c>
      <c r="E30" s="1346"/>
      <c r="F30" s="1347">
        <f t="shared" si="1"/>
        <v>0</v>
      </c>
      <c r="G30" s="743"/>
      <c r="H30" s="744"/>
      <c r="I30" s="203">
        <f t="shared" si="3"/>
        <v>167.57999999999993</v>
      </c>
    </row>
    <row r="31" spans="1:10" ht="15" customHeight="1" x14ac:dyDescent="0.25">
      <c r="A31" s="47"/>
      <c r="B31" s="468">
        <f t="shared" si="2"/>
        <v>9</v>
      </c>
      <c r="C31" s="15"/>
      <c r="D31" s="821">
        <v>0</v>
      </c>
      <c r="E31" s="1346"/>
      <c r="F31" s="1347">
        <f t="shared" si="1"/>
        <v>0</v>
      </c>
      <c r="G31" s="743"/>
      <c r="H31" s="744"/>
      <c r="I31" s="203">
        <f t="shared" si="3"/>
        <v>167.57999999999993</v>
      </c>
    </row>
    <row r="32" spans="1:10" ht="15" customHeight="1" x14ac:dyDescent="0.25">
      <c r="A32" s="47"/>
      <c r="B32" s="468">
        <f t="shared" si="2"/>
        <v>9</v>
      </c>
      <c r="C32" s="15"/>
      <c r="D32" s="821">
        <v>0</v>
      </c>
      <c r="E32" s="1346"/>
      <c r="F32" s="1347">
        <f t="shared" si="1"/>
        <v>0</v>
      </c>
      <c r="G32" s="743"/>
      <c r="H32" s="744"/>
      <c r="I32" s="203">
        <f t="shared" si="3"/>
        <v>167.57999999999993</v>
      </c>
    </row>
    <row r="33" spans="1:9" ht="15" customHeight="1" x14ac:dyDescent="0.25">
      <c r="A33" s="47"/>
      <c r="B33" s="468">
        <f t="shared" si="2"/>
        <v>9</v>
      </c>
      <c r="C33" s="15"/>
      <c r="D33" s="821">
        <v>0</v>
      </c>
      <c r="E33" s="1346"/>
      <c r="F33" s="1347">
        <f t="shared" si="1"/>
        <v>0</v>
      </c>
      <c r="G33" s="743"/>
      <c r="H33" s="744"/>
      <c r="I33" s="203">
        <f t="shared" si="3"/>
        <v>167.57999999999993</v>
      </c>
    </row>
    <row r="34" spans="1:9" ht="15" customHeight="1" x14ac:dyDescent="0.25">
      <c r="A34" s="47"/>
      <c r="B34" s="468">
        <f t="shared" si="2"/>
        <v>9</v>
      </c>
      <c r="C34" s="15"/>
      <c r="D34" s="821">
        <v>0</v>
      </c>
      <c r="E34" s="1346"/>
      <c r="F34" s="1347">
        <f t="shared" si="1"/>
        <v>0</v>
      </c>
      <c r="G34" s="743"/>
      <c r="H34" s="744"/>
      <c r="I34" s="203">
        <f t="shared" si="3"/>
        <v>167.57999999999993</v>
      </c>
    </row>
    <row r="35" spans="1:9" ht="15.75" thickBot="1" x14ac:dyDescent="0.3">
      <c r="A35" s="117"/>
      <c r="B35" s="468">
        <f t="shared" si="2"/>
        <v>9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62</v>
      </c>
      <c r="D36" s="102">
        <f>SUM(D8:D35)</f>
        <v>1147.5800000000002</v>
      </c>
      <c r="E36" s="74"/>
      <c r="F36" s="102">
        <f>SUM(F8:F35)</f>
        <v>1147.5800000000002</v>
      </c>
    </row>
    <row r="37" spans="1:9" ht="15.75" thickBot="1" x14ac:dyDescent="0.3">
      <c r="A37" s="47"/>
    </row>
    <row r="38" spans="1:9" x14ac:dyDescent="0.25">
      <c r="B38" s="467"/>
      <c r="D38" s="1511" t="s">
        <v>21</v>
      </c>
      <c r="E38" s="1512"/>
      <c r="F38" s="137">
        <f>E4+E5-F36+E6</f>
        <v>167.57999999999981</v>
      </c>
    </row>
    <row r="39" spans="1:9" ht="15.75" thickBot="1" x14ac:dyDescent="0.3">
      <c r="A39" s="121"/>
      <c r="D39" s="247" t="s">
        <v>4</v>
      </c>
      <c r="E39" s="248"/>
      <c r="F39" s="49">
        <f>F4+F5-C36+F6</f>
        <v>9</v>
      </c>
    </row>
    <row r="40" spans="1:9" x14ac:dyDescent="0.25">
      <c r="B40" s="467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ET1" zoomScaleNormal="100" workbookViewId="0">
      <pane ySplit="7" topLeftCell="A8" activePane="bottomLeft" state="frozen"/>
      <selection activeCell="AO1" sqref="AO1"/>
      <selection pane="bottomLeft" activeCell="ET1" sqref="ET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5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5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5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5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5" bestFit="1" customWidth="1"/>
    <col min="80" max="80" width="13.85546875" style="355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5" bestFit="1" customWidth="1"/>
    <col min="90" max="90" width="11.42578125" style="355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5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5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5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5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5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5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5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5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5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5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5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5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5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5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5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5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5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5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5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5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5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5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5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5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49" t="s">
        <v>35</v>
      </c>
      <c r="C1" s="250"/>
      <c r="D1" s="250"/>
      <c r="E1" s="243"/>
      <c r="F1" s="251"/>
      <c r="G1" s="252"/>
      <c r="H1" s="252"/>
      <c r="I1" s="252"/>
      <c r="K1" s="1508" t="s">
        <v>314</v>
      </c>
      <c r="L1" s="1508"/>
      <c r="M1" s="1508"/>
      <c r="N1" s="1508"/>
      <c r="O1" s="1508"/>
      <c r="P1" s="1508"/>
      <c r="Q1" s="1508"/>
      <c r="R1" s="253">
        <f>I1+1</f>
        <v>1</v>
      </c>
      <c r="S1" s="253"/>
      <c r="U1" s="1507" t="str">
        <f>K1</f>
        <v>ENTRADA DEL MES DE NOVIEMBRE 2023</v>
      </c>
      <c r="V1" s="1507"/>
      <c r="W1" s="1507"/>
      <c r="X1" s="1507"/>
      <c r="Y1" s="1507"/>
      <c r="Z1" s="1507"/>
      <c r="AA1" s="1507"/>
      <c r="AB1" s="253">
        <f>R1+1</f>
        <v>2</v>
      </c>
      <c r="AC1" s="356"/>
      <c r="AE1" s="1507" t="str">
        <f>U1</f>
        <v>ENTRADA DEL MES DE NOVIEMBRE 2023</v>
      </c>
      <c r="AF1" s="1507"/>
      <c r="AG1" s="1507"/>
      <c r="AH1" s="1507"/>
      <c r="AI1" s="1507"/>
      <c r="AJ1" s="1507"/>
      <c r="AK1" s="1507"/>
      <c r="AL1" s="253">
        <f>AB1+1</f>
        <v>3</v>
      </c>
      <c r="AM1" s="253"/>
      <c r="AO1" s="1507" t="str">
        <f>AE1</f>
        <v>ENTRADA DEL MES DE NOVIEMBRE 2023</v>
      </c>
      <c r="AP1" s="1507"/>
      <c r="AQ1" s="1507"/>
      <c r="AR1" s="1507"/>
      <c r="AS1" s="1507"/>
      <c r="AT1" s="1507"/>
      <c r="AU1" s="1507"/>
      <c r="AV1" s="253">
        <f>AL1+1</f>
        <v>4</v>
      </c>
      <c r="AW1" s="356"/>
      <c r="AY1" s="1507" t="str">
        <f>AO1</f>
        <v>ENTRADA DEL MES DE NOVIEMBRE 2023</v>
      </c>
      <c r="AZ1" s="1507"/>
      <c r="BA1" s="1507"/>
      <c r="BB1" s="1507"/>
      <c r="BC1" s="1507"/>
      <c r="BD1" s="1507"/>
      <c r="BE1" s="1507"/>
      <c r="BF1" s="253">
        <f>AV1+1</f>
        <v>5</v>
      </c>
      <c r="BG1" s="368"/>
      <c r="BI1" s="1507" t="str">
        <f>AY1</f>
        <v>ENTRADA DEL MES DE NOVIEMBRE 2023</v>
      </c>
      <c r="BJ1" s="1507"/>
      <c r="BK1" s="1507"/>
      <c r="BL1" s="1507"/>
      <c r="BM1" s="1507"/>
      <c r="BN1" s="1507"/>
      <c r="BO1" s="1507"/>
      <c r="BP1" s="253">
        <f>BF1+1</f>
        <v>6</v>
      </c>
      <c r="BQ1" s="356"/>
      <c r="BS1" s="1507" t="str">
        <f>BI1</f>
        <v>ENTRADA DEL MES DE NOVIEMBRE 2023</v>
      </c>
      <c r="BT1" s="1507"/>
      <c r="BU1" s="1507"/>
      <c r="BV1" s="1507"/>
      <c r="BW1" s="1507"/>
      <c r="BX1" s="1507"/>
      <c r="BY1" s="1507"/>
      <c r="BZ1" s="253">
        <f>BP1+1</f>
        <v>7</v>
      </c>
      <c r="CC1" s="1507" t="str">
        <f>BS1</f>
        <v>ENTRADA DEL MES DE NOVIEMBRE 2023</v>
      </c>
      <c r="CD1" s="1507"/>
      <c r="CE1" s="1507"/>
      <c r="CF1" s="1507"/>
      <c r="CG1" s="1507"/>
      <c r="CH1" s="1507"/>
      <c r="CI1" s="1507"/>
      <c r="CJ1" s="253">
        <f>BZ1+1</f>
        <v>8</v>
      </c>
      <c r="CM1" s="1507" t="str">
        <f>CC1</f>
        <v>ENTRADA DEL MES DE NOVIEMBRE 2023</v>
      </c>
      <c r="CN1" s="1507"/>
      <c r="CO1" s="1507"/>
      <c r="CP1" s="1507"/>
      <c r="CQ1" s="1507"/>
      <c r="CR1" s="1507"/>
      <c r="CS1" s="1507"/>
      <c r="CT1" s="253">
        <f>CJ1+1</f>
        <v>9</v>
      </c>
      <c r="CU1" s="356"/>
      <c r="CW1" s="1507" t="str">
        <f>CM1</f>
        <v>ENTRADA DEL MES DE NOVIEMBRE 2023</v>
      </c>
      <c r="CX1" s="1507"/>
      <c r="CY1" s="1507"/>
      <c r="CZ1" s="1507"/>
      <c r="DA1" s="1507"/>
      <c r="DB1" s="1507"/>
      <c r="DC1" s="1507"/>
      <c r="DD1" s="253">
        <f>CT1+1</f>
        <v>10</v>
      </c>
      <c r="DE1" s="356"/>
      <c r="DG1" s="1507" t="str">
        <f>CW1</f>
        <v>ENTRADA DEL MES DE NOVIEMBRE 2023</v>
      </c>
      <c r="DH1" s="1507"/>
      <c r="DI1" s="1507"/>
      <c r="DJ1" s="1507"/>
      <c r="DK1" s="1507"/>
      <c r="DL1" s="1507"/>
      <c r="DM1" s="1507"/>
      <c r="DN1" s="253">
        <f>DD1+1</f>
        <v>11</v>
      </c>
      <c r="DO1" s="356"/>
      <c r="DQ1" s="1507" t="str">
        <f>DG1</f>
        <v>ENTRADA DEL MES DE NOVIEMBRE 2023</v>
      </c>
      <c r="DR1" s="1507"/>
      <c r="DS1" s="1507"/>
      <c r="DT1" s="1507"/>
      <c r="DU1" s="1507"/>
      <c r="DV1" s="1507"/>
      <c r="DW1" s="1507"/>
      <c r="DX1" s="253">
        <f>DN1+1</f>
        <v>12</v>
      </c>
      <c r="EA1" s="1507" t="str">
        <f>DQ1</f>
        <v>ENTRADA DEL MES DE NOVIEMBRE 2023</v>
      </c>
      <c r="EB1" s="1507"/>
      <c r="EC1" s="1507"/>
      <c r="ED1" s="1507"/>
      <c r="EE1" s="1507"/>
      <c r="EF1" s="1507"/>
      <c r="EG1" s="1507"/>
      <c r="EH1" s="253">
        <f>DX1+1</f>
        <v>13</v>
      </c>
      <c r="EI1" s="356"/>
      <c r="EK1" s="1507" t="str">
        <f>EA1</f>
        <v>ENTRADA DEL MES DE NOVIEMBRE 2023</v>
      </c>
      <c r="EL1" s="1507"/>
      <c r="EM1" s="1507"/>
      <c r="EN1" s="1507"/>
      <c r="EO1" s="1507"/>
      <c r="EP1" s="1507"/>
      <c r="EQ1" s="1507"/>
      <c r="ER1" s="253">
        <f>EH1+1</f>
        <v>14</v>
      </c>
      <c r="ES1" s="356"/>
      <c r="EU1" s="1507" t="str">
        <f>EK1</f>
        <v>ENTRADA DEL MES DE NOVIEMBRE 2023</v>
      </c>
      <c r="EV1" s="1507"/>
      <c r="EW1" s="1507"/>
      <c r="EX1" s="1507"/>
      <c r="EY1" s="1507"/>
      <c r="EZ1" s="1507"/>
      <c r="FA1" s="1507"/>
      <c r="FB1" s="253">
        <f>ER1+1</f>
        <v>15</v>
      </c>
      <c r="FC1" s="356"/>
      <c r="FE1" s="1507" t="str">
        <f>EU1</f>
        <v>ENTRADA DEL MES DE NOVIEMBRE 2023</v>
      </c>
      <c r="FF1" s="1507"/>
      <c r="FG1" s="1507"/>
      <c r="FH1" s="1507"/>
      <c r="FI1" s="1507"/>
      <c r="FJ1" s="1507"/>
      <c r="FK1" s="1507"/>
      <c r="FL1" s="253">
        <f>FB1+1</f>
        <v>16</v>
      </c>
      <c r="FM1" s="356"/>
      <c r="FO1" s="1507" t="str">
        <f>FE1</f>
        <v>ENTRADA DEL MES DE NOVIEMBRE 2023</v>
      </c>
      <c r="FP1" s="1507"/>
      <c r="FQ1" s="1507"/>
      <c r="FR1" s="1507"/>
      <c r="FS1" s="1507"/>
      <c r="FT1" s="1507"/>
      <c r="FU1" s="1507"/>
      <c r="FV1" s="253">
        <f>FL1+1</f>
        <v>17</v>
      </c>
      <c r="FW1" s="356"/>
      <c r="FY1" s="1507" t="str">
        <f>FO1</f>
        <v>ENTRADA DEL MES DE NOVIEMBRE 2023</v>
      </c>
      <c r="FZ1" s="1507"/>
      <c r="GA1" s="1507"/>
      <c r="GB1" s="1507"/>
      <c r="GC1" s="1507"/>
      <c r="GD1" s="1507"/>
      <c r="GE1" s="1507"/>
      <c r="GF1" s="253">
        <f>FV1+1</f>
        <v>18</v>
      </c>
      <c r="GG1" s="356"/>
      <c r="GH1" s="74" t="s">
        <v>37</v>
      </c>
      <c r="GI1" s="1507" t="str">
        <f>FY1</f>
        <v>ENTRADA DEL MES DE NOVIEMBRE 2023</v>
      </c>
      <c r="GJ1" s="1507"/>
      <c r="GK1" s="1507"/>
      <c r="GL1" s="1507"/>
      <c r="GM1" s="1507"/>
      <c r="GN1" s="1507"/>
      <c r="GO1" s="1507"/>
      <c r="GP1" s="253">
        <f>GF1+1</f>
        <v>19</v>
      </c>
      <c r="GQ1" s="356"/>
      <c r="GS1" s="1507" t="str">
        <f>GI1</f>
        <v>ENTRADA DEL MES DE NOVIEMBRE 2023</v>
      </c>
      <c r="GT1" s="1507"/>
      <c r="GU1" s="1507"/>
      <c r="GV1" s="1507"/>
      <c r="GW1" s="1507"/>
      <c r="GX1" s="1507"/>
      <c r="GY1" s="1507"/>
      <c r="GZ1" s="253">
        <f>GP1+1</f>
        <v>20</v>
      </c>
      <c r="HA1" s="356"/>
      <c r="HC1" s="1507" t="str">
        <f>GS1</f>
        <v>ENTRADA DEL MES DE NOVIEMBRE 2023</v>
      </c>
      <c r="HD1" s="1507"/>
      <c r="HE1" s="1507"/>
      <c r="HF1" s="1507"/>
      <c r="HG1" s="1507"/>
      <c r="HH1" s="1507"/>
      <c r="HI1" s="1507"/>
      <c r="HJ1" s="253">
        <f>GZ1+1</f>
        <v>21</v>
      </c>
      <c r="HK1" s="356"/>
      <c r="HM1" s="1507" t="str">
        <f>HC1</f>
        <v>ENTRADA DEL MES DE NOVIEMBRE 2023</v>
      </c>
      <c r="HN1" s="1507"/>
      <c r="HO1" s="1507"/>
      <c r="HP1" s="1507"/>
      <c r="HQ1" s="1507"/>
      <c r="HR1" s="1507"/>
      <c r="HS1" s="1507"/>
      <c r="HT1" s="253">
        <f>HJ1+1</f>
        <v>22</v>
      </c>
      <c r="HU1" s="356"/>
      <c r="HW1" s="1507" t="str">
        <f>HM1</f>
        <v>ENTRADA DEL MES DE NOVIEMBRE 2023</v>
      </c>
      <c r="HX1" s="1507"/>
      <c r="HY1" s="1507"/>
      <c r="HZ1" s="1507"/>
      <c r="IA1" s="1507"/>
      <c r="IB1" s="1507"/>
      <c r="IC1" s="1507"/>
      <c r="ID1" s="253">
        <f>HT1+1</f>
        <v>23</v>
      </c>
      <c r="IE1" s="356"/>
      <c r="IG1" s="1507" t="str">
        <f>HW1</f>
        <v>ENTRADA DEL MES DE NOVIEMBRE 2023</v>
      </c>
      <c r="IH1" s="1507"/>
      <c r="II1" s="1507"/>
      <c r="IJ1" s="1507"/>
      <c r="IK1" s="1507"/>
      <c r="IL1" s="1507"/>
      <c r="IM1" s="1507"/>
      <c r="IN1" s="253">
        <f>ID1+1</f>
        <v>24</v>
      </c>
      <c r="IO1" s="356"/>
      <c r="IQ1" s="1507" t="str">
        <f>IG1</f>
        <v>ENTRADA DEL MES DE NOVIEMBRE 2023</v>
      </c>
      <c r="IR1" s="1507"/>
      <c r="IS1" s="1507"/>
      <c r="IT1" s="1507"/>
      <c r="IU1" s="1507"/>
      <c r="IV1" s="1507"/>
      <c r="IW1" s="1507"/>
      <c r="IX1" s="253">
        <f>IN1+1</f>
        <v>25</v>
      </c>
      <c r="IY1" s="356"/>
      <c r="JA1" s="1507" t="str">
        <f>IQ1</f>
        <v>ENTRADA DEL MES DE NOVIEMBRE 2023</v>
      </c>
      <c r="JB1" s="1507"/>
      <c r="JC1" s="1507"/>
      <c r="JD1" s="1507"/>
      <c r="JE1" s="1507"/>
      <c r="JF1" s="1507"/>
      <c r="JG1" s="1507"/>
      <c r="JH1" s="253">
        <f>IX1+1</f>
        <v>26</v>
      </c>
      <c r="JI1" s="356"/>
      <c r="JK1" s="1513" t="str">
        <f>JA1</f>
        <v>ENTRADA DEL MES DE NOVIEMBRE 2023</v>
      </c>
      <c r="JL1" s="1513"/>
      <c r="JM1" s="1513"/>
      <c r="JN1" s="1513"/>
      <c r="JO1" s="1513"/>
      <c r="JP1" s="1513"/>
      <c r="JQ1" s="1513"/>
      <c r="JR1" s="253">
        <f>JH1+1</f>
        <v>27</v>
      </c>
      <c r="JS1" s="356"/>
      <c r="JU1" s="1507" t="str">
        <f>JK1</f>
        <v>ENTRADA DEL MES DE NOVIEMBRE 2023</v>
      </c>
      <c r="JV1" s="1507"/>
      <c r="JW1" s="1507"/>
      <c r="JX1" s="1507"/>
      <c r="JY1" s="1507"/>
      <c r="JZ1" s="1507"/>
      <c r="KA1" s="1507"/>
      <c r="KB1" s="253">
        <f>JR1+1</f>
        <v>28</v>
      </c>
      <c r="KC1" s="356"/>
      <c r="KE1" s="1507" t="str">
        <f>JU1</f>
        <v>ENTRADA DEL MES DE NOVIEMBRE 2023</v>
      </c>
      <c r="KF1" s="1507"/>
      <c r="KG1" s="1507"/>
      <c r="KH1" s="1507"/>
      <c r="KI1" s="1507"/>
      <c r="KJ1" s="1507"/>
      <c r="KK1" s="1507"/>
      <c r="KL1" s="253">
        <f>KB1+1</f>
        <v>29</v>
      </c>
      <c r="KM1" s="356"/>
      <c r="KO1" s="1507" t="str">
        <f>KE1</f>
        <v>ENTRADA DEL MES DE NOVIEMBRE 2023</v>
      </c>
      <c r="KP1" s="1507"/>
      <c r="KQ1" s="1507"/>
      <c r="KR1" s="1507"/>
      <c r="KS1" s="1507"/>
      <c r="KT1" s="1507"/>
      <c r="KU1" s="1507"/>
      <c r="KV1" s="253">
        <f>KL1+1</f>
        <v>30</v>
      </c>
      <c r="KW1" s="356"/>
      <c r="KY1" s="1507" t="str">
        <f>KO1</f>
        <v>ENTRADA DEL MES DE NOVIEMBRE 2023</v>
      </c>
      <c r="KZ1" s="1507"/>
      <c r="LA1" s="1507"/>
      <c r="LB1" s="1507"/>
      <c r="LC1" s="1507"/>
      <c r="LD1" s="1507"/>
      <c r="LE1" s="1507"/>
      <c r="LF1" s="253">
        <f>KV1+1</f>
        <v>31</v>
      </c>
      <c r="LG1" s="356"/>
      <c r="LH1" s="74" t="s">
        <v>41</v>
      </c>
      <c r="LI1" s="1507" t="str">
        <f>KY1</f>
        <v>ENTRADA DEL MES DE NOVIEMBRE 2023</v>
      </c>
      <c r="LJ1" s="1507"/>
      <c r="LK1" s="1507"/>
      <c r="LL1" s="1507"/>
      <c r="LM1" s="1507"/>
      <c r="LN1" s="1507"/>
      <c r="LO1" s="1507"/>
      <c r="LP1" s="253">
        <f>LF1+1</f>
        <v>32</v>
      </c>
      <c r="LQ1" s="356"/>
      <c r="LS1" s="1507" t="str">
        <f>LI1</f>
        <v>ENTRADA DEL MES DE NOVIEMBRE 2023</v>
      </c>
      <c r="LT1" s="1507"/>
      <c r="LU1" s="1507"/>
      <c r="LV1" s="1507"/>
      <c r="LW1" s="1507"/>
      <c r="LX1" s="1507"/>
      <c r="LY1" s="1507"/>
      <c r="LZ1" s="253">
        <f>LP1+1</f>
        <v>33</v>
      </c>
      <c r="MC1" s="1507" t="str">
        <f>LS1</f>
        <v>ENTRADA DEL MES DE NOVIEMBRE 2023</v>
      </c>
      <c r="MD1" s="1507"/>
      <c r="ME1" s="1507"/>
      <c r="MF1" s="1507"/>
      <c r="MG1" s="1507"/>
      <c r="MH1" s="1507"/>
      <c r="MI1" s="1507"/>
      <c r="MJ1" s="253">
        <f>LZ1+1</f>
        <v>34</v>
      </c>
      <c r="MK1" s="253"/>
      <c r="MM1" s="1507" t="str">
        <f>MC1</f>
        <v>ENTRADA DEL MES DE NOVIEMBRE 2023</v>
      </c>
      <c r="MN1" s="1507"/>
      <c r="MO1" s="1507"/>
      <c r="MP1" s="1507"/>
      <c r="MQ1" s="1507"/>
      <c r="MR1" s="1507"/>
      <c r="MS1" s="1507"/>
      <c r="MT1" s="253">
        <f>MJ1+1</f>
        <v>35</v>
      </c>
      <c r="MU1" s="253"/>
      <c r="MW1" s="1507" t="str">
        <f>MM1</f>
        <v>ENTRADA DEL MES DE NOVIEMBRE 2023</v>
      </c>
      <c r="MX1" s="1507"/>
      <c r="MY1" s="1507"/>
      <c r="MZ1" s="1507"/>
      <c r="NA1" s="1507"/>
      <c r="NB1" s="1507"/>
      <c r="NC1" s="1507"/>
      <c r="ND1" s="253">
        <f>MT1+1</f>
        <v>36</v>
      </c>
      <c r="NE1" s="253"/>
      <c r="NG1" s="1507" t="str">
        <f>MW1</f>
        <v>ENTRADA DEL MES DE NOVIEMBRE 2023</v>
      </c>
      <c r="NH1" s="1507"/>
      <c r="NI1" s="1507"/>
      <c r="NJ1" s="1507"/>
      <c r="NK1" s="1507"/>
      <c r="NL1" s="1507"/>
      <c r="NM1" s="1507"/>
      <c r="NN1" s="253">
        <f>ND1+1</f>
        <v>37</v>
      </c>
      <c r="NO1" s="253"/>
      <c r="NQ1" s="1507" t="str">
        <f>NG1</f>
        <v>ENTRADA DEL MES DE NOVIEMBRE 2023</v>
      </c>
      <c r="NR1" s="1507"/>
      <c r="NS1" s="1507"/>
      <c r="NT1" s="1507"/>
      <c r="NU1" s="1507"/>
      <c r="NV1" s="1507"/>
      <c r="NW1" s="1507"/>
      <c r="NX1" s="253">
        <f>NN1+1</f>
        <v>38</v>
      </c>
      <c r="NY1" s="253"/>
      <c r="OA1" s="1507" t="str">
        <f>NQ1</f>
        <v>ENTRADA DEL MES DE NOVIEMBRE 2023</v>
      </c>
      <c r="OB1" s="1507"/>
      <c r="OC1" s="1507"/>
      <c r="OD1" s="1507"/>
      <c r="OE1" s="1507"/>
      <c r="OF1" s="1507"/>
      <c r="OG1" s="1507"/>
      <c r="OH1" s="253">
        <f>NX1+1</f>
        <v>39</v>
      </c>
      <c r="OI1" s="253"/>
      <c r="OK1" s="1507" t="str">
        <f>OA1</f>
        <v>ENTRADA DEL MES DE NOVIEMBRE 2023</v>
      </c>
      <c r="OL1" s="1507"/>
      <c r="OM1" s="1507"/>
      <c r="ON1" s="1507"/>
      <c r="OO1" s="1507"/>
      <c r="OP1" s="1507"/>
      <c r="OQ1" s="1507"/>
      <c r="OR1" s="253">
        <f>OH1+1</f>
        <v>40</v>
      </c>
      <c r="OS1" s="253"/>
      <c r="OU1" s="1507" t="str">
        <f>OK1</f>
        <v>ENTRADA DEL MES DE NOVIEMBRE 2023</v>
      </c>
      <c r="OV1" s="1507"/>
      <c r="OW1" s="1507"/>
      <c r="OX1" s="1507"/>
      <c r="OY1" s="1507"/>
      <c r="OZ1" s="1507"/>
      <c r="PA1" s="1507"/>
      <c r="PB1" s="253">
        <f>OR1+1</f>
        <v>41</v>
      </c>
      <c r="PC1" s="253"/>
      <c r="PE1" s="1507" t="str">
        <f>OU1</f>
        <v>ENTRADA DEL MES DE NOVIEMBRE 2023</v>
      </c>
      <c r="PF1" s="1507"/>
      <c r="PG1" s="1507"/>
      <c r="PH1" s="1507"/>
      <c r="PI1" s="1507"/>
      <c r="PJ1" s="1507"/>
      <c r="PK1" s="1507"/>
      <c r="PL1" s="253">
        <f>PB1+1</f>
        <v>42</v>
      </c>
      <c r="PM1" s="253"/>
      <c r="PN1" s="253"/>
      <c r="PP1" s="1507" t="str">
        <f>PE1</f>
        <v>ENTRADA DEL MES DE NOVIEMBRE 2023</v>
      </c>
      <c r="PQ1" s="1507"/>
      <c r="PR1" s="1507"/>
      <c r="PS1" s="1507"/>
      <c r="PT1" s="1507"/>
      <c r="PU1" s="1507"/>
      <c r="PV1" s="1507"/>
      <c r="PW1" s="253">
        <f>PL1+1</f>
        <v>43</v>
      </c>
      <c r="PX1" s="253"/>
      <c r="PZ1" s="1507" t="str">
        <f>PP1</f>
        <v>ENTRADA DEL MES DE NOVIEMBRE 2023</v>
      </c>
      <c r="QA1" s="1507"/>
      <c r="QB1" s="1507"/>
      <c r="QC1" s="1507"/>
      <c r="QD1" s="1507"/>
      <c r="QE1" s="1507"/>
      <c r="QF1" s="1507"/>
      <c r="QG1" s="253">
        <f>PW1+1</f>
        <v>44</v>
      </c>
      <c r="QH1" s="253"/>
      <c r="QJ1" s="1507" t="str">
        <f>PZ1</f>
        <v>ENTRADA DEL MES DE NOVIEMBRE 2023</v>
      </c>
      <c r="QK1" s="1507"/>
      <c r="QL1" s="1507"/>
      <c r="QM1" s="1507"/>
      <c r="QN1" s="1507"/>
      <c r="QO1" s="1507"/>
      <c r="QP1" s="1507"/>
      <c r="QQ1" s="253">
        <f>QG1+1</f>
        <v>45</v>
      </c>
      <c r="QR1" s="253"/>
      <c r="QT1" s="1507" t="str">
        <f>QJ1</f>
        <v>ENTRADA DEL MES DE NOVIEMBRE 2023</v>
      </c>
      <c r="QU1" s="1507"/>
      <c r="QV1" s="1507"/>
      <c r="QW1" s="1507"/>
      <c r="QX1" s="1507"/>
      <c r="QY1" s="1507"/>
      <c r="QZ1" s="1507"/>
      <c r="RA1" s="253">
        <f>QQ1+1</f>
        <v>46</v>
      </c>
      <c r="RB1" s="253"/>
      <c r="RD1" s="1507" t="str">
        <f>QT1</f>
        <v>ENTRADA DEL MES DE NOVIEMBRE 2023</v>
      </c>
      <c r="RE1" s="1507"/>
      <c r="RF1" s="1507"/>
      <c r="RG1" s="1507"/>
      <c r="RH1" s="1507"/>
      <c r="RI1" s="1507"/>
      <c r="RJ1" s="1507"/>
      <c r="RK1" s="253">
        <f>RA1+1</f>
        <v>47</v>
      </c>
      <c r="RL1" s="253"/>
      <c r="RN1" s="1507" t="str">
        <f>RD1</f>
        <v>ENTRADA DEL MES DE NOVIEMBRE 2023</v>
      </c>
      <c r="RO1" s="1507"/>
      <c r="RP1" s="1507"/>
      <c r="RQ1" s="1507"/>
      <c r="RR1" s="1507"/>
      <c r="RS1" s="1507"/>
      <c r="RT1" s="1507"/>
      <c r="RU1" s="253">
        <f>RK1+1</f>
        <v>48</v>
      </c>
      <c r="RV1" s="253"/>
      <c r="RX1" s="1507" t="str">
        <f>RN1</f>
        <v>ENTRADA DEL MES DE NOVIEMBRE 2023</v>
      </c>
      <c r="RY1" s="1507"/>
      <c r="RZ1" s="1507"/>
      <c r="SA1" s="1507"/>
      <c r="SB1" s="1507"/>
      <c r="SC1" s="1507"/>
      <c r="SD1" s="1507"/>
      <c r="SE1" s="253">
        <f>RU1+1</f>
        <v>49</v>
      </c>
      <c r="SF1" s="253"/>
      <c r="SH1" s="1507" t="str">
        <f>RX1</f>
        <v>ENTRADA DEL MES DE NOVIEMBRE 2023</v>
      </c>
      <c r="SI1" s="1507"/>
      <c r="SJ1" s="1507"/>
      <c r="SK1" s="1507"/>
      <c r="SL1" s="1507"/>
      <c r="SM1" s="1507"/>
      <c r="SN1" s="1507"/>
      <c r="SO1" s="253">
        <f>SE1+1</f>
        <v>50</v>
      </c>
      <c r="SP1" s="253"/>
      <c r="SR1" s="1507" t="str">
        <f>SH1</f>
        <v>ENTRADA DEL MES DE NOVIEMBRE 2023</v>
      </c>
      <c r="SS1" s="1507"/>
      <c r="ST1" s="1507"/>
      <c r="SU1" s="1507"/>
      <c r="SV1" s="1507"/>
      <c r="SW1" s="1507"/>
      <c r="SX1" s="1507"/>
      <c r="SY1" s="253">
        <f>SO1+1</f>
        <v>51</v>
      </c>
      <c r="SZ1" s="253"/>
      <c r="TB1" s="1507" t="str">
        <f>SR1</f>
        <v>ENTRADA DEL MES DE NOVIEMBRE 2023</v>
      </c>
      <c r="TC1" s="1507"/>
      <c r="TD1" s="1507"/>
      <c r="TE1" s="1507"/>
      <c r="TF1" s="1507"/>
      <c r="TG1" s="1507"/>
      <c r="TH1" s="1507"/>
      <c r="TI1" s="253">
        <f>SY1+1</f>
        <v>52</v>
      </c>
      <c r="TJ1" s="253"/>
      <c r="TL1" s="1507" t="str">
        <f>TB1</f>
        <v>ENTRADA DEL MES DE NOVIEMBRE 2023</v>
      </c>
      <c r="TM1" s="1507"/>
      <c r="TN1" s="1507"/>
      <c r="TO1" s="1507"/>
      <c r="TP1" s="1507"/>
      <c r="TQ1" s="1507"/>
      <c r="TR1" s="1507"/>
      <c r="TS1" s="253">
        <f>TI1+1</f>
        <v>53</v>
      </c>
      <c r="TT1" s="253"/>
      <c r="TV1" s="1507" t="str">
        <f>TL1</f>
        <v>ENTRADA DEL MES DE NOVIEMBRE 2023</v>
      </c>
      <c r="TW1" s="1507"/>
      <c r="TX1" s="1507"/>
      <c r="TY1" s="1507"/>
      <c r="TZ1" s="1507"/>
      <c r="UA1" s="1507"/>
      <c r="UB1" s="1507"/>
      <c r="UC1" s="253">
        <f>TS1+1</f>
        <v>54</v>
      </c>
      <c r="UE1" s="1507" t="str">
        <f>TV1</f>
        <v>ENTRADA DEL MES DE NOVIEMBRE 2023</v>
      </c>
      <c r="UF1" s="1507"/>
      <c r="UG1" s="1507"/>
      <c r="UH1" s="1507"/>
      <c r="UI1" s="1507"/>
      <c r="UJ1" s="1507"/>
      <c r="UK1" s="1507"/>
      <c r="UL1" s="253">
        <f>UC1+1</f>
        <v>55</v>
      </c>
      <c r="UN1" s="1507" t="str">
        <f>UE1</f>
        <v>ENTRADA DEL MES DE NOVIEMBRE 2023</v>
      </c>
      <c r="UO1" s="1507"/>
      <c r="UP1" s="1507"/>
      <c r="UQ1" s="1507"/>
      <c r="UR1" s="1507"/>
      <c r="US1" s="1507"/>
      <c r="UT1" s="1507"/>
      <c r="UU1" s="253">
        <f>UL1+1</f>
        <v>56</v>
      </c>
      <c r="UW1" s="1507" t="str">
        <f>UN1</f>
        <v>ENTRADA DEL MES DE NOVIEMBRE 2023</v>
      </c>
      <c r="UX1" s="1507"/>
      <c r="UY1" s="1507"/>
      <c r="UZ1" s="1507"/>
      <c r="VA1" s="1507"/>
      <c r="VB1" s="1507"/>
      <c r="VC1" s="1507"/>
      <c r="VD1" s="253">
        <f>UU1+1</f>
        <v>57</v>
      </c>
      <c r="VF1" s="1507" t="str">
        <f>UW1</f>
        <v>ENTRADA DEL MES DE NOVIEMBRE 2023</v>
      </c>
      <c r="VG1" s="1507"/>
      <c r="VH1" s="1507"/>
      <c r="VI1" s="1507"/>
      <c r="VJ1" s="1507"/>
      <c r="VK1" s="1507"/>
      <c r="VL1" s="1507"/>
      <c r="VM1" s="253">
        <f>VD1+1</f>
        <v>58</v>
      </c>
      <c r="VO1" s="1507" t="str">
        <f>VF1</f>
        <v>ENTRADA DEL MES DE NOVIEMBRE 2023</v>
      </c>
      <c r="VP1" s="1507"/>
      <c r="VQ1" s="1507"/>
      <c r="VR1" s="1507"/>
      <c r="VS1" s="1507"/>
      <c r="VT1" s="1507"/>
      <c r="VU1" s="1507"/>
      <c r="VV1" s="253">
        <f>VM1+1</f>
        <v>59</v>
      </c>
      <c r="VX1" s="1507" t="str">
        <f>VO1</f>
        <v>ENTRADA DEL MES DE NOVIEMBRE 2023</v>
      </c>
      <c r="VY1" s="1507"/>
      <c r="VZ1" s="1507"/>
      <c r="WA1" s="1507"/>
      <c r="WB1" s="1507"/>
      <c r="WC1" s="1507"/>
      <c r="WD1" s="1507"/>
      <c r="WE1" s="253">
        <f>VV1+1</f>
        <v>60</v>
      </c>
      <c r="WG1" s="1507" t="str">
        <f>VX1</f>
        <v>ENTRADA DEL MES DE NOVIEMBRE 2023</v>
      </c>
      <c r="WH1" s="1507"/>
      <c r="WI1" s="1507"/>
      <c r="WJ1" s="1507"/>
      <c r="WK1" s="1507"/>
      <c r="WL1" s="1507"/>
      <c r="WM1" s="1507"/>
      <c r="WN1" s="253">
        <f>WE1+1</f>
        <v>61</v>
      </c>
      <c r="WP1" s="1507" t="str">
        <f>WG1</f>
        <v>ENTRADA DEL MES DE NOVIEMBRE 2023</v>
      </c>
      <c r="WQ1" s="1507"/>
      <c r="WR1" s="1507"/>
      <c r="WS1" s="1507"/>
      <c r="WT1" s="1507"/>
      <c r="WU1" s="1507"/>
      <c r="WV1" s="1507"/>
      <c r="WW1" s="253">
        <f>WN1+1</f>
        <v>62</v>
      </c>
      <c r="WY1" s="1507" t="str">
        <f>WP1</f>
        <v>ENTRADA DEL MES DE NOVIEMBRE 2023</v>
      </c>
      <c r="WZ1" s="1507"/>
      <c r="XA1" s="1507"/>
      <c r="XB1" s="1507"/>
      <c r="XC1" s="1507"/>
      <c r="XD1" s="1507"/>
      <c r="XE1" s="1507"/>
      <c r="XF1" s="253">
        <f>WW1+1</f>
        <v>63</v>
      </c>
      <c r="XH1" s="1507" t="str">
        <f>WY1</f>
        <v>ENTRADA DEL MES DE NOVIEMBRE 2023</v>
      </c>
      <c r="XI1" s="1507"/>
      <c r="XJ1" s="1507"/>
      <c r="XK1" s="1507"/>
      <c r="XL1" s="1507"/>
      <c r="XM1" s="1507"/>
      <c r="XN1" s="1507"/>
      <c r="XO1" s="253">
        <f>XF1+1</f>
        <v>64</v>
      </c>
      <c r="XQ1" s="1507" t="str">
        <f>XH1</f>
        <v>ENTRADA DEL MES DE NOVIEMBRE 2023</v>
      </c>
      <c r="XR1" s="1507"/>
      <c r="XS1" s="1507"/>
      <c r="XT1" s="1507"/>
      <c r="XU1" s="1507"/>
      <c r="XV1" s="1507"/>
      <c r="XW1" s="1507"/>
      <c r="XX1" s="253">
        <f>XO1+1</f>
        <v>65</v>
      </c>
      <c r="XZ1" s="1507" t="str">
        <f>XQ1</f>
        <v>ENTRADA DEL MES DE NOVIEMBRE 2023</v>
      </c>
      <c r="YA1" s="1507"/>
      <c r="YB1" s="1507"/>
      <c r="YC1" s="1507"/>
      <c r="YD1" s="1507"/>
      <c r="YE1" s="1507"/>
      <c r="YF1" s="1507"/>
      <c r="YG1" s="253">
        <f>XX1+1</f>
        <v>66</v>
      </c>
      <c r="YI1" s="1507" t="str">
        <f>XZ1</f>
        <v>ENTRADA DEL MES DE NOVIEMBRE 2023</v>
      </c>
      <c r="YJ1" s="1507"/>
      <c r="YK1" s="1507"/>
      <c r="YL1" s="1507"/>
      <c r="YM1" s="1507"/>
      <c r="YN1" s="1507"/>
      <c r="YO1" s="1507"/>
      <c r="YP1" s="253">
        <f>YG1+1</f>
        <v>67</v>
      </c>
      <c r="YR1" s="1507" t="str">
        <f>YI1</f>
        <v>ENTRADA DEL MES DE NOVIEMBRE 2023</v>
      </c>
      <c r="YS1" s="1507"/>
      <c r="YT1" s="1507"/>
      <c r="YU1" s="1507"/>
      <c r="YV1" s="1507"/>
      <c r="YW1" s="1507"/>
      <c r="YX1" s="1507"/>
      <c r="YY1" s="253">
        <f>YP1+1</f>
        <v>68</v>
      </c>
      <c r="ZA1" s="1507" t="str">
        <f>YR1</f>
        <v>ENTRADA DEL MES DE NOVIEMBRE 2023</v>
      </c>
      <c r="ZB1" s="1507"/>
      <c r="ZC1" s="1507"/>
      <c r="ZD1" s="1507"/>
      <c r="ZE1" s="1507"/>
      <c r="ZF1" s="1507"/>
      <c r="ZG1" s="1507"/>
      <c r="ZH1" s="253">
        <f>YY1+1</f>
        <v>69</v>
      </c>
      <c r="ZJ1" s="1507" t="str">
        <f>ZA1</f>
        <v>ENTRADA DEL MES DE NOVIEMBRE 2023</v>
      </c>
      <c r="ZK1" s="1507"/>
      <c r="ZL1" s="1507"/>
      <c r="ZM1" s="1507"/>
      <c r="ZN1" s="1507"/>
      <c r="ZO1" s="1507"/>
      <c r="ZP1" s="1507"/>
      <c r="ZQ1" s="253">
        <f>ZH1+1</f>
        <v>70</v>
      </c>
      <c r="ZS1" s="1507" t="str">
        <f>ZJ1</f>
        <v>ENTRADA DEL MES DE NOVIEMBRE 2023</v>
      </c>
      <c r="ZT1" s="1507"/>
      <c r="ZU1" s="1507"/>
      <c r="ZV1" s="1507"/>
      <c r="ZW1" s="1507"/>
      <c r="ZX1" s="1507"/>
      <c r="ZY1" s="1507"/>
      <c r="ZZ1" s="253">
        <f>ZQ1+1</f>
        <v>71</v>
      </c>
      <c r="AAB1" s="1507" t="str">
        <f>ZS1</f>
        <v>ENTRADA DEL MES DE NOVIEMBRE 2023</v>
      </c>
      <c r="AAC1" s="1507"/>
      <c r="AAD1" s="1507"/>
      <c r="AAE1" s="1507"/>
      <c r="AAF1" s="1507"/>
      <c r="AAG1" s="1507"/>
      <c r="AAH1" s="1507"/>
      <c r="AAI1" s="253">
        <f>ZZ1+1</f>
        <v>72</v>
      </c>
      <c r="AAK1" s="1507" t="str">
        <f>AAB1</f>
        <v>ENTRADA DEL MES DE NOVIEMBRE 2023</v>
      </c>
      <c r="AAL1" s="1507"/>
      <c r="AAM1" s="1507"/>
      <c r="AAN1" s="1507"/>
      <c r="AAO1" s="1507"/>
      <c r="AAP1" s="1507"/>
      <c r="AAQ1" s="1507"/>
      <c r="AAR1" s="253">
        <f>AAI1+1</f>
        <v>73</v>
      </c>
      <c r="AAT1" s="1507" t="str">
        <f>AAK1</f>
        <v>ENTRADA DEL MES DE NOVIEMBRE 2023</v>
      </c>
      <c r="AAU1" s="1507"/>
      <c r="AAV1" s="1507"/>
      <c r="AAW1" s="1507"/>
      <c r="AAX1" s="1507"/>
      <c r="AAY1" s="1507"/>
      <c r="AAZ1" s="1507"/>
      <c r="ABA1" s="253">
        <f>AAR1+1</f>
        <v>74</v>
      </c>
      <c r="ABC1" s="1507" t="str">
        <f>AAT1</f>
        <v>ENTRADA DEL MES DE NOVIEMBRE 2023</v>
      </c>
      <c r="ABD1" s="1507"/>
      <c r="ABE1" s="1507"/>
      <c r="ABF1" s="1507"/>
      <c r="ABG1" s="1507"/>
      <c r="ABH1" s="1507"/>
      <c r="ABI1" s="1507"/>
      <c r="ABJ1" s="253">
        <f>ABA1+1</f>
        <v>75</v>
      </c>
      <c r="ABL1" s="1507" t="str">
        <f>ABC1</f>
        <v>ENTRADA DEL MES DE NOVIEMBRE 2023</v>
      </c>
      <c r="ABM1" s="1507"/>
      <c r="ABN1" s="1507"/>
      <c r="ABO1" s="1507"/>
      <c r="ABP1" s="1507"/>
      <c r="ABQ1" s="1507"/>
      <c r="ABR1" s="1507"/>
      <c r="ABS1" s="253">
        <f>ABJ1+1</f>
        <v>76</v>
      </c>
      <c r="ABU1" s="1507" t="str">
        <f>ABL1</f>
        <v>ENTRADA DEL MES DE NOVIEMBRE 2023</v>
      </c>
      <c r="ABV1" s="1507"/>
      <c r="ABW1" s="1507"/>
      <c r="ABX1" s="1507"/>
      <c r="ABY1" s="1507"/>
      <c r="ABZ1" s="1507"/>
      <c r="ACA1" s="1507"/>
      <c r="ACB1" s="253">
        <f>ABS1+1</f>
        <v>77</v>
      </c>
      <c r="ACD1" s="1507" t="str">
        <f>ABU1</f>
        <v>ENTRADA DEL MES DE NOVIEMBRE 2023</v>
      </c>
      <c r="ACE1" s="1507"/>
      <c r="ACF1" s="1507"/>
      <c r="ACG1" s="1507"/>
      <c r="ACH1" s="1507"/>
      <c r="ACI1" s="1507"/>
      <c r="ACJ1" s="1507"/>
      <c r="ACK1" s="253">
        <f>ACB1+1</f>
        <v>78</v>
      </c>
      <c r="ACM1" s="1507" t="str">
        <f>ACD1</f>
        <v>ENTRADA DEL MES DE NOVIEMBRE 2023</v>
      </c>
      <c r="ACN1" s="1507"/>
      <c r="ACO1" s="1507"/>
      <c r="ACP1" s="1507"/>
      <c r="ACQ1" s="1507"/>
      <c r="ACR1" s="1507"/>
      <c r="ACS1" s="1507"/>
      <c r="ACT1" s="253">
        <f>ACK1+1</f>
        <v>79</v>
      </c>
      <c r="ACV1" s="1507" t="str">
        <f>ACM1</f>
        <v>ENTRADA DEL MES DE NOVIEMBRE 2023</v>
      </c>
      <c r="ACW1" s="1507"/>
      <c r="ACX1" s="1507"/>
      <c r="ACY1" s="1507"/>
      <c r="ACZ1" s="1507"/>
      <c r="ADA1" s="1507"/>
      <c r="ADB1" s="1507"/>
      <c r="ADC1" s="253">
        <f>ACT1+1</f>
        <v>80</v>
      </c>
      <c r="ADE1" s="1507" t="str">
        <f>ACV1</f>
        <v>ENTRADA DEL MES DE NOVIEMBRE 2023</v>
      </c>
      <c r="ADF1" s="1507"/>
      <c r="ADG1" s="1507"/>
      <c r="ADH1" s="1507"/>
      <c r="ADI1" s="1507"/>
      <c r="ADJ1" s="1507"/>
      <c r="ADK1" s="1507"/>
      <c r="ADL1" s="253">
        <f>ADC1+1</f>
        <v>81</v>
      </c>
      <c r="ADN1" s="1507" t="str">
        <f>ADE1</f>
        <v>ENTRADA DEL MES DE NOVIEMBRE 2023</v>
      </c>
      <c r="ADO1" s="1507"/>
      <c r="ADP1" s="1507"/>
      <c r="ADQ1" s="1507"/>
      <c r="ADR1" s="1507"/>
      <c r="ADS1" s="1507"/>
      <c r="ADT1" s="1507"/>
      <c r="ADU1" s="253">
        <f>ADL1+1</f>
        <v>82</v>
      </c>
      <c r="ADW1" s="1507" t="str">
        <f>ADN1</f>
        <v>ENTRADA DEL MES DE NOVIEMBRE 2023</v>
      </c>
      <c r="ADX1" s="1507"/>
      <c r="ADY1" s="1507"/>
      <c r="ADZ1" s="1507"/>
      <c r="AEA1" s="1507"/>
      <c r="AEB1" s="1507"/>
      <c r="AEC1" s="1507"/>
      <c r="AED1" s="253">
        <f>ADU1+1</f>
        <v>83</v>
      </c>
      <c r="AEF1" s="1507" t="str">
        <f>ADW1</f>
        <v>ENTRADA DEL MES DE NOVIEMBRE 2023</v>
      </c>
      <c r="AEG1" s="1507"/>
      <c r="AEH1" s="1507"/>
      <c r="AEI1" s="1507"/>
      <c r="AEJ1" s="1507"/>
      <c r="AEK1" s="1507"/>
      <c r="AEL1" s="1507"/>
      <c r="AEM1" s="253">
        <f>AED1+1</f>
        <v>84</v>
      </c>
      <c r="AEO1" s="1507" t="str">
        <f>AEF1</f>
        <v>ENTRADA DEL MES DE NOVIEMBRE 2023</v>
      </c>
      <c r="AEP1" s="1507"/>
      <c r="AEQ1" s="1507"/>
      <c r="AER1" s="1507"/>
      <c r="AES1" s="1507"/>
      <c r="AET1" s="1507"/>
      <c r="AEU1" s="1507"/>
      <c r="AEV1" s="253">
        <f>AEM1+1</f>
        <v>85</v>
      </c>
      <c r="AEX1" s="1507" t="str">
        <f>AEO1</f>
        <v>ENTRADA DEL MES DE NOVIEMBRE 2023</v>
      </c>
      <c r="AEY1" s="1507"/>
      <c r="AEZ1" s="1507"/>
      <c r="AFA1" s="1507"/>
      <c r="AFB1" s="1507"/>
      <c r="AFC1" s="1507"/>
      <c r="AFD1" s="1507"/>
      <c r="AFE1" s="253">
        <f>AEV1+1</f>
        <v>86</v>
      </c>
    </row>
    <row r="2" spans="1:837" ht="17.25" thickTop="1" thickBot="1" x14ac:dyDescent="0.3">
      <c r="A2" s="254" t="s">
        <v>14</v>
      </c>
      <c r="B2" s="255" t="s">
        <v>0</v>
      </c>
      <c r="C2" s="256" t="s">
        <v>10</v>
      </c>
      <c r="D2" s="257"/>
      <c r="E2" s="244" t="s">
        <v>25</v>
      </c>
      <c r="F2" s="258" t="s">
        <v>3</v>
      </c>
      <c r="G2" s="259" t="s">
        <v>8</v>
      </c>
      <c r="H2" s="260" t="s">
        <v>5</v>
      </c>
      <c r="I2" s="255" t="s">
        <v>6</v>
      </c>
      <c r="CC2" s="74" t="s">
        <v>41</v>
      </c>
      <c r="JK2" s="304"/>
      <c r="JL2" s="304"/>
      <c r="JM2" s="304"/>
      <c r="JN2" s="304"/>
      <c r="JO2" s="304"/>
      <c r="JP2" s="304"/>
      <c r="JQ2" s="304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1" t="s">
        <v>20</v>
      </c>
      <c r="R3" s="262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1" t="s">
        <v>20</v>
      </c>
      <c r="AB3" s="262" t="s">
        <v>6</v>
      </c>
      <c r="AC3" s="357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1" t="s">
        <v>20</v>
      </c>
      <c r="AL3" s="262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1" t="s">
        <v>20</v>
      </c>
      <c r="AV3" s="262" t="s">
        <v>6</v>
      </c>
      <c r="AW3" s="357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1" t="s">
        <v>20</v>
      </c>
      <c r="BF3" s="262" t="s">
        <v>6</v>
      </c>
      <c r="BG3" s="357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1" t="s">
        <v>20</v>
      </c>
      <c r="BP3" s="262" t="s">
        <v>6</v>
      </c>
      <c r="BQ3" s="357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1" t="s">
        <v>20</v>
      </c>
      <c r="BZ3" s="262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1" t="s">
        <v>20</v>
      </c>
      <c r="CJ3" s="262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1" t="s">
        <v>20</v>
      </c>
      <c r="CT3" s="262" t="s">
        <v>6</v>
      </c>
      <c r="CU3" s="357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1" t="s">
        <v>20</v>
      </c>
      <c r="DD3" s="262" t="s">
        <v>6</v>
      </c>
      <c r="DE3" s="357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1" t="s">
        <v>20</v>
      </c>
      <c r="DN3" s="262" t="s">
        <v>6</v>
      </c>
      <c r="DO3" s="357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1" t="s">
        <v>20</v>
      </c>
      <c r="DX3" s="262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1" t="s">
        <v>20</v>
      </c>
      <c r="EH3" s="262" t="s">
        <v>6</v>
      </c>
      <c r="EI3" s="357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1" t="s">
        <v>20</v>
      </c>
      <c r="ER3" s="262" t="s">
        <v>6</v>
      </c>
      <c r="ES3" s="357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1" t="s">
        <v>20</v>
      </c>
      <c r="FB3" s="262" t="s">
        <v>6</v>
      </c>
      <c r="FC3" s="357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1" t="s">
        <v>20</v>
      </c>
      <c r="FL3" s="262" t="s">
        <v>6</v>
      </c>
      <c r="FM3" s="357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1" t="s">
        <v>20</v>
      </c>
      <c r="FV3" s="262" t="s">
        <v>6</v>
      </c>
      <c r="FW3" s="357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1" t="s">
        <v>20</v>
      </c>
      <c r="GF3" s="262" t="s">
        <v>6</v>
      </c>
      <c r="GG3" s="357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1" t="s">
        <v>20</v>
      </c>
      <c r="GP3" s="262" t="s">
        <v>6</v>
      </c>
      <c r="GQ3" s="357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1" t="s">
        <v>20</v>
      </c>
      <c r="GZ3" s="262" t="s">
        <v>6</v>
      </c>
      <c r="HA3" s="357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3" t="s">
        <v>20</v>
      </c>
      <c r="HJ3" s="262" t="s">
        <v>6</v>
      </c>
      <c r="HK3" s="357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1" t="s">
        <v>20</v>
      </c>
      <c r="HT3" s="262" t="s">
        <v>6</v>
      </c>
      <c r="HU3" s="357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1" t="s">
        <v>20</v>
      </c>
      <c r="ID3" s="262" t="s">
        <v>6</v>
      </c>
      <c r="IE3" s="357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1" t="s">
        <v>20</v>
      </c>
      <c r="IN3" s="262" t="s">
        <v>6</v>
      </c>
      <c r="IO3" s="357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1" t="s">
        <v>20</v>
      </c>
      <c r="IX3" s="262" t="s">
        <v>6</v>
      </c>
      <c r="IY3" s="357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1" t="s">
        <v>20</v>
      </c>
      <c r="JH3" s="262" t="s">
        <v>6</v>
      </c>
      <c r="JI3" s="357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1" t="s">
        <v>20</v>
      </c>
      <c r="JR3" s="262" t="s">
        <v>6</v>
      </c>
      <c r="JS3" s="357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3" t="s">
        <v>20</v>
      </c>
      <c r="KB3" s="262" t="s">
        <v>6</v>
      </c>
      <c r="KC3" s="357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1" t="s">
        <v>20</v>
      </c>
      <c r="KL3" s="262" t="s">
        <v>6</v>
      </c>
      <c r="KM3" s="357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1" t="s">
        <v>20</v>
      </c>
      <c r="KV3" s="262" t="s">
        <v>6</v>
      </c>
      <c r="KW3" s="357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1" t="s">
        <v>20</v>
      </c>
      <c r="LF3" s="262" t="s">
        <v>6</v>
      </c>
      <c r="LG3" s="357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1" t="s">
        <v>20</v>
      </c>
      <c r="LP3" s="262" t="s">
        <v>6</v>
      </c>
      <c r="LQ3" s="357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1" t="s">
        <v>20</v>
      </c>
      <c r="LZ3" s="262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1" t="s">
        <v>20</v>
      </c>
      <c r="MJ3" s="262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1" t="s">
        <v>20</v>
      </c>
      <c r="MT3" s="262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1" t="s">
        <v>20</v>
      </c>
      <c r="ND3" s="262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1" t="s">
        <v>20</v>
      </c>
      <c r="NN3" s="262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1" t="s">
        <v>20</v>
      </c>
      <c r="NX3" s="262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1" t="s">
        <v>20</v>
      </c>
      <c r="OH3" s="262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1" t="s">
        <v>20</v>
      </c>
      <c r="OR3" s="262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1" t="s">
        <v>20</v>
      </c>
      <c r="PB3" s="262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1" t="s">
        <v>20</v>
      </c>
      <c r="PL3" s="262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1" t="s">
        <v>20</v>
      </c>
      <c r="PW3" s="262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1" t="s">
        <v>20</v>
      </c>
      <c r="QG3" s="262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1" t="s">
        <v>20</v>
      </c>
      <c r="QQ3" s="262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1" t="s">
        <v>20</v>
      </c>
      <c r="RA3" s="262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1" t="s">
        <v>20</v>
      </c>
      <c r="RK3" s="262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1" t="s">
        <v>20</v>
      </c>
      <c r="RU3" s="262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1" t="s">
        <v>20</v>
      </c>
      <c r="SE3" s="262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1" t="s">
        <v>20</v>
      </c>
      <c r="SO3" s="262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1" t="s">
        <v>20</v>
      </c>
      <c r="SY3" s="262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1" t="s">
        <v>20</v>
      </c>
      <c r="TI3" s="262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1" t="s">
        <v>20</v>
      </c>
      <c r="TS3" s="262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1" t="s">
        <v>20</v>
      </c>
      <c r="UC3" s="262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1" t="s">
        <v>20</v>
      </c>
      <c r="UL3" s="262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1" t="s">
        <v>20</v>
      </c>
      <c r="UU3" s="262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1" t="s">
        <v>20</v>
      </c>
      <c r="VD3" s="262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1" t="s">
        <v>20</v>
      </c>
      <c r="VM3" s="262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1" t="s">
        <v>20</v>
      </c>
      <c r="VV3" s="262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1" t="s">
        <v>20</v>
      </c>
      <c r="WE3" s="262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1" t="s">
        <v>20</v>
      </c>
      <c r="WN3" s="262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1" t="s">
        <v>20</v>
      </c>
      <c r="WW3" s="262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1" t="s">
        <v>20</v>
      </c>
      <c r="XF3" s="262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1" t="s">
        <v>20</v>
      </c>
      <c r="XO3" s="262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1" t="s">
        <v>20</v>
      </c>
      <c r="XX3" s="262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1" t="s">
        <v>20</v>
      </c>
      <c r="YG3" s="262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1" t="s">
        <v>20</v>
      </c>
      <c r="YP3" s="262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1" t="s">
        <v>20</v>
      </c>
      <c r="YY3" s="262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1" t="s">
        <v>20</v>
      </c>
      <c r="ZH3" s="262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1" t="s">
        <v>20</v>
      </c>
      <c r="ZQ3" s="262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1" t="s">
        <v>20</v>
      </c>
      <c r="ZZ3" s="262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1" t="s">
        <v>20</v>
      </c>
      <c r="AAI3" s="262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1" t="s">
        <v>20</v>
      </c>
      <c r="AAR3" s="262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1" t="s">
        <v>20</v>
      </c>
      <c r="ABA3" s="262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1" t="s">
        <v>20</v>
      </c>
      <c r="ABJ3" s="262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1" t="s">
        <v>20</v>
      </c>
      <c r="ABS3" s="262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1" t="s">
        <v>20</v>
      </c>
      <c r="ACB3" s="262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1" t="s">
        <v>20</v>
      </c>
      <c r="ACK3" s="262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1" t="s">
        <v>20</v>
      </c>
      <c r="ACT3" s="262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1" t="s">
        <v>20</v>
      </c>
      <c r="ADC3" s="262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1" t="s">
        <v>20</v>
      </c>
      <c r="ADL3" s="262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1" t="s">
        <v>20</v>
      </c>
      <c r="ADU3" s="262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1" t="s">
        <v>20</v>
      </c>
      <c r="AED3" s="262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1" t="s">
        <v>20</v>
      </c>
      <c r="AEM3" s="262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1" t="s">
        <v>20</v>
      </c>
      <c r="AEV3" s="262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1" t="s">
        <v>20</v>
      </c>
      <c r="AFE3" s="262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38" t="str">
        <f t="shared" si="0"/>
        <v>PED. 105370110</v>
      </c>
      <c r="E4" s="739">
        <f t="shared" si="0"/>
        <v>45230</v>
      </c>
      <c r="F4" s="740">
        <f t="shared" si="0"/>
        <v>18897.64</v>
      </c>
      <c r="G4" s="72">
        <f t="shared" si="0"/>
        <v>21</v>
      </c>
      <c r="H4" s="48">
        <f t="shared" si="0"/>
        <v>18944.7</v>
      </c>
      <c r="I4" s="102">
        <f t="shared" si="0"/>
        <v>-47.06000000000131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1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3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1"/>
      <c r="KF4" s="74" t="s">
        <v>23</v>
      </c>
      <c r="KK4" s="224"/>
      <c r="KO4" s="72"/>
      <c r="KP4" s="72" t="s">
        <v>23</v>
      </c>
      <c r="KU4" s="72"/>
      <c r="KV4" s="126"/>
      <c r="KW4" s="364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SAM FARMS LLC</v>
      </c>
      <c r="C5" s="74" t="str">
        <f t="shared" si="1"/>
        <v>Seaboard</v>
      </c>
      <c r="D5" s="99" t="str">
        <f t="shared" si="1"/>
        <v>PED. 3002153</v>
      </c>
      <c r="E5" s="131">
        <f t="shared" si="1"/>
        <v>45230</v>
      </c>
      <c r="F5" s="85">
        <f t="shared" si="1"/>
        <v>19100.88</v>
      </c>
      <c r="G5" s="72">
        <f t="shared" si="1"/>
        <v>21</v>
      </c>
      <c r="H5" s="48">
        <f t="shared" si="1"/>
        <v>19097.099999999999</v>
      </c>
      <c r="I5" s="102">
        <f>AB5</f>
        <v>3.7800000000024738</v>
      </c>
      <c r="K5" s="885" t="s">
        <v>328</v>
      </c>
      <c r="L5" s="1242" t="s">
        <v>329</v>
      </c>
      <c r="M5" s="888" t="s">
        <v>331</v>
      </c>
      <c r="N5" s="865">
        <v>45230</v>
      </c>
      <c r="O5" s="880">
        <v>18897.64</v>
      </c>
      <c r="P5" s="872">
        <v>21</v>
      </c>
      <c r="Q5" s="1354">
        <v>18944.7</v>
      </c>
      <c r="R5" s="134">
        <f>O5-Q5</f>
        <v>-47.06000000000131</v>
      </c>
      <c r="S5" s="358"/>
      <c r="U5" s="885" t="s">
        <v>332</v>
      </c>
      <c r="V5" s="1242" t="s">
        <v>329</v>
      </c>
      <c r="W5" s="888" t="s">
        <v>333</v>
      </c>
      <c r="X5" s="865">
        <v>45230</v>
      </c>
      <c r="Y5" s="880">
        <v>19100.88</v>
      </c>
      <c r="Z5" s="872">
        <v>21</v>
      </c>
      <c r="AA5" s="881">
        <v>19097.099999999999</v>
      </c>
      <c r="AB5" s="134">
        <f>Y5-AA5</f>
        <v>3.7800000000024738</v>
      </c>
      <c r="AC5" s="358"/>
      <c r="AE5" s="885" t="s">
        <v>328</v>
      </c>
      <c r="AF5" s="1242" t="s">
        <v>329</v>
      </c>
      <c r="AG5" s="888" t="s">
        <v>335</v>
      </c>
      <c r="AH5" s="882">
        <v>45231</v>
      </c>
      <c r="AI5" s="880">
        <v>18989.509999999998</v>
      </c>
      <c r="AJ5" s="872">
        <v>21</v>
      </c>
      <c r="AK5" s="1354">
        <v>19016.3</v>
      </c>
      <c r="AL5" s="134">
        <f>AI5-AK5</f>
        <v>-26.790000000000873</v>
      </c>
      <c r="AM5" s="134"/>
      <c r="AO5" s="885" t="s">
        <v>328</v>
      </c>
      <c r="AP5" s="1242" t="s">
        <v>329</v>
      </c>
      <c r="AQ5" s="888" t="s">
        <v>338</v>
      </c>
      <c r="AR5" s="882">
        <v>45231</v>
      </c>
      <c r="AS5" s="880">
        <v>19066.84</v>
      </c>
      <c r="AT5" s="872">
        <v>21</v>
      </c>
      <c r="AU5" s="1354">
        <v>19129.599999999999</v>
      </c>
      <c r="AV5" s="134">
        <f>AS5-AU5</f>
        <v>-62.759999999998399</v>
      </c>
      <c r="AW5" s="134"/>
      <c r="AY5" s="885" t="s">
        <v>328</v>
      </c>
      <c r="AZ5" s="1242" t="s">
        <v>329</v>
      </c>
      <c r="BA5" s="888" t="s">
        <v>340</v>
      </c>
      <c r="BB5" s="865">
        <v>45232</v>
      </c>
      <c r="BC5" s="880">
        <v>18587.04</v>
      </c>
      <c r="BD5" s="872">
        <v>21</v>
      </c>
      <c r="BE5" s="1354">
        <v>18651.8</v>
      </c>
      <c r="BF5" s="134">
        <f>BC5-BE5</f>
        <v>-64.759999999998399</v>
      </c>
      <c r="BG5" s="358"/>
      <c r="BI5" s="885" t="s">
        <v>328</v>
      </c>
      <c r="BJ5" s="1242" t="s">
        <v>329</v>
      </c>
      <c r="BK5" s="888" t="s">
        <v>345</v>
      </c>
      <c r="BL5" s="865">
        <v>45234</v>
      </c>
      <c r="BM5" s="880">
        <v>18444.080000000002</v>
      </c>
      <c r="BN5" s="872">
        <v>21</v>
      </c>
      <c r="BO5" s="1354">
        <v>18573.5</v>
      </c>
      <c r="BP5" s="134">
        <f>BM5-BO5</f>
        <v>-129.41999999999825</v>
      </c>
      <c r="BQ5" s="358"/>
      <c r="BS5" s="891" t="s">
        <v>328</v>
      </c>
      <c r="BT5" s="1242" t="s">
        <v>347</v>
      </c>
      <c r="BU5" s="888" t="s">
        <v>348</v>
      </c>
      <c r="BV5" s="865">
        <v>45234</v>
      </c>
      <c r="BW5" s="880">
        <v>19013.66</v>
      </c>
      <c r="BX5" s="872">
        <v>21</v>
      </c>
      <c r="BY5" s="1354">
        <v>19055.2</v>
      </c>
      <c r="BZ5" s="134">
        <f>BW5-BY5</f>
        <v>-41.540000000000873</v>
      </c>
      <c r="CA5" s="358"/>
      <c r="CB5" s="230"/>
      <c r="CC5" s="854" t="s">
        <v>328</v>
      </c>
      <c r="CD5" s="1249" t="s">
        <v>329</v>
      </c>
      <c r="CE5" s="888" t="s">
        <v>350</v>
      </c>
      <c r="CF5" s="865">
        <v>45237</v>
      </c>
      <c r="CG5" s="880">
        <v>18984.27</v>
      </c>
      <c r="CH5" s="872">
        <v>21</v>
      </c>
      <c r="CI5" s="1354">
        <v>19027.2</v>
      </c>
      <c r="CJ5" s="134">
        <f>CG5-CI5</f>
        <v>-42.930000000000291</v>
      </c>
      <c r="CK5" s="230"/>
      <c r="CL5" s="230"/>
      <c r="CM5" s="914" t="s">
        <v>352</v>
      </c>
      <c r="CN5" s="1249" t="s">
        <v>329</v>
      </c>
      <c r="CO5" s="879" t="s">
        <v>353</v>
      </c>
      <c r="CP5" s="865">
        <v>45237</v>
      </c>
      <c r="CQ5" s="880">
        <v>18930.46</v>
      </c>
      <c r="CR5" s="872">
        <v>21</v>
      </c>
      <c r="CS5" s="881">
        <v>19111.8</v>
      </c>
      <c r="CT5" s="134">
        <f>CQ5-CS5</f>
        <v>-181.34000000000015</v>
      </c>
      <c r="CU5" s="358"/>
      <c r="CW5" s="854" t="s">
        <v>354</v>
      </c>
      <c r="CX5" s="872" t="s">
        <v>329</v>
      </c>
      <c r="CY5" s="879" t="s">
        <v>355</v>
      </c>
      <c r="CZ5" s="865">
        <v>45237</v>
      </c>
      <c r="DA5" s="880">
        <v>19082.46</v>
      </c>
      <c r="DB5" s="872">
        <v>21</v>
      </c>
      <c r="DC5" s="1354">
        <v>19080.599999999999</v>
      </c>
      <c r="DD5" s="134">
        <f>DA5-DC5</f>
        <v>1.8600000000005821</v>
      </c>
      <c r="DE5" s="358"/>
      <c r="DG5" s="854" t="s">
        <v>328</v>
      </c>
      <c r="DH5" s="1242" t="s">
        <v>329</v>
      </c>
      <c r="DI5" s="879" t="s">
        <v>357</v>
      </c>
      <c r="DJ5" s="865">
        <v>45238</v>
      </c>
      <c r="DK5" s="880">
        <v>19079.09</v>
      </c>
      <c r="DL5" s="872">
        <v>21</v>
      </c>
      <c r="DM5" s="1354">
        <v>19112.099999999999</v>
      </c>
      <c r="DN5" s="134">
        <f>DK5-DM5</f>
        <v>-33.009999999998399</v>
      </c>
      <c r="DO5" s="358"/>
      <c r="DQ5" s="907" t="s">
        <v>328</v>
      </c>
      <c r="DR5" s="1252" t="s">
        <v>329</v>
      </c>
      <c r="DS5" s="888" t="s">
        <v>359</v>
      </c>
      <c r="DT5" s="865">
        <v>45239</v>
      </c>
      <c r="DU5" s="880">
        <v>18897.330000000002</v>
      </c>
      <c r="DV5" s="872">
        <v>21</v>
      </c>
      <c r="DW5" s="1354">
        <v>18847.8</v>
      </c>
      <c r="DX5" s="134">
        <f>DU5-DW5</f>
        <v>49.530000000002474</v>
      </c>
      <c r="DY5" s="230"/>
      <c r="EA5" s="854" t="s">
        <v>328</v>
      </c>
      <c r="EB5" s="1252" t="s">
        <v>329</v>
      </c>
      <c r="EC5" s="888" t="s">
        <v>360</v>
      </c>
      <c r="ED5" s="865">
        <v>45240</v>
      </c>
      <c r="EE5" s="880">
        <v>18876.84</v>
      </c>
      <c r="EF5" s="872">
        <v>21</v>
      </c>
      <c r="EG5" s="1354">
        <v>18839.2</v>
      </c>
      <c r="EH5" s="134">
        <f>EE5-EG5</f>
        <v>37.639999999999418</v>
      </c>
      <c r="EI5" s="358"/>
      <c r="EJ5" s="74" t="s">
        <v>49</v>
      </c>
      <c r="EK5" s="913" t="s">
        <v>405</v>
      </c>
      <c r="EL5" s="1252" t="s">
        <v>329</v>
      </c>
      <c r="EM5" s="888" t="s">
        <v>406</v>
      </c>
      <c r="EN5" s="865">
        <v>45244</v>
      </c>
      <c r="EO5" s="880">
        <v>18995.23</v>
      </c>
      <c r="EP5" s="872">
        <v>21</v>
      </c>
      <c r="EQ5" s="881">
        <v>18977.5</v>
      </c>
      <c r="ER5" s="134">
        <f>EO5-EQ5</f>
        <v>17.729999999999563</v>
      </c>
      <c r="ES5" s="358"/>
      <c r="ET5" s="74" t="s">
        <v>49</v>
      </c>
      <c r="EU5" s="854" t="s">
        <v>328</v>
      </c>
      <c r="EV5" s="1252" t="s">
        <v>329</v>
      </c>
      <c r="EW5" s="879" t="s">
        <v>407</v>
      </c>
      <c r="EX5" s="865">
        <v>45244</v>
      </c>
      <c r="EY5" s="880">
        <v>19175.04</v>
      </c>
      <c r="EZ5" s="872">
        <v>21</v>
      </c>
      <c r="FA5" s="1400">
        <v>19172.3</v>
      </c>
      <c r="FB5" s="134">
        <f>EY5-FA5</f>
        <v>2.7400000000016007</v>
      </c>
      <c r="FC5" s="358"/>
      <c r="FE5" s="885" t="s">
        <v>328</v>
      </c>
      <c r="FF5" s="1252" t="s">
        <v>329</v>
      </c>
      <c r="FG5" s="888" t="s">
        <v>411</v>
      </c>
      <c r="FH5" s="865">
        <v>45245</v>
      </c>
      <c r="FI5" s="880">
        <v>17984.89</v>
      </c>
      <c r="FJ5" s="872">
        <v>20</v>
      </c>
      <c r="FK5" s="1400">
        <v>18036.400000000001</v>
      </c>
      <c r="FL5" s="134">
        <f>FI5-FK5</f>
        <v>-51.510000000002037</v>
      </c>
      <c r="FM5" s="358"/>
      <c r="FO5" s="885" t="s">
        <v>328</v>
      </c>
      <c r="FP5" s="1242" t="s">
        <v>329</v>
      </c>
      <c r="FQ5" s="888" t="s">
        <v>412</v>
      </c>
      <c r="FR5" s="865">
        <v>45245</v>
      </c>
      <c r="FS5" s="880">
        <v>18119.04</v>
      </c>
      <c r="FT5" s="872">
        <v>20</v>
      </c>
      <c r="FU5" s="1400">
        <v>18111.7</v>
      </c>
      <c r="FV5" s="134">
        <f>FS5-FU5</f>
        <v>7.3400000000001455</v>
      </c>
      <c r="FW5" s="358"/>
      <c r="FY5" s="907" t="s">
        <v>328</v>
      </c>
      <c r="FZ5" s="1242" t="s">
        <v>329</v>
      </c>
      <c r="GA5" s="888" t="s">
        <v>415</v>
      </c>
      <c r="GB5" s="865">
        <v>45246</v>
      </c>
      <c r="GC5" s="880">
        <v>17994.62</v>
      </c>
      <c r="GD5" s="872">
        <v>20</v>
      </c>
      <c r="GE5" s="1354">
        <v>17978.7</v>
      </c>
      <c r="GF5" s="134">
        <f>GC5-GE5</f>
        <v>15.919999999998254</v>
      </c>
      <c r="GG5" s="358"/>
      <c r="GI5" s="905" t="s">
        <v>94</v>
      </c>
      <c r="GJ5" s="1252" t="s">
        <v>329</v>
      </c>
      <c r="GK5" s="888" t="s">
        <v>417</v>
      </c>
      <c r="GL5" s="882">
        <v>45247</v>
      </c>
      <c r="GM5" s="880">
        <v>18287.98</v>
      </c>
      <c r="GN5" s="872">
        <v>21</v>
      </c>
      <c r="GO5" s="1354">
        <v>18650.099999999999</v>
      </c>
      <c r="GP5" s="134">
        <f>GM5-GO5</f>
        <v>-362.11999999999898</v>
      </c>
      <c r="GQ5" s="358"/>
      <c r="GS5" s="898" t="s">
        <v>352</v>
      </c>
      <c r="GT5" s="1242" t="s">
        <v>329</v>
      </c>
      <c r="GU5" s="872" t="s">
        <v>426</v>
      </c>
      <c r="GV5" s="882">
        <v>45252</v>
      </c>
      <c r="GW5" s="880">
        <v>18957.2</v>
      </c>
      <c r="GX5" s="872">
        <v>21</v>
      </c>
      <c r="GY5" s="881">
        <v>18967.099999999999</v>
      </c>
      <c r="GZ5" s="134">
        <f>GW5-GY5</f>
        <v>-9.8999999999978172</v>
      </c>
      <c r="HA5" s="358"/>
      <c r="HC5" s="902" t="s">
        <v>328</v>
      </c>
      <c r="HD5" s="1242" t="s">
        <v>329</v>
      </c>
      <c r="HE5" s="888" t="s">
        <v>427</v>
      </c>
      <c r="HF5" s="882">
        <v>45252</v>
      </c>
      <c r="HG5" s="880">
        <v>19134.240000000002</v>
      </c>
      <c r="HH5" s="872">
        <v>21</v>
      </c>
      <c r="HI5" s="1354">
        <v>19020.099999999999</v>
      </c>
      <c r="HJ5" s="134">
        <f>HG5-HI5</f>
        <v>114.14000000000306</v>
      </c>
      <c r="HK5" s="358"/>
      <c r="HM5" s="885" t="s">
        <v>328</v>
      </c>
      <c r="HN5" s="1242" t="s">
        <v>329</v>
      </c>
      <c r="HO5" s="888" t="s">
        <v>429</v>
      </c>
      <c r="HP5" s="865">
        <v>45252</v>
      </c>
      <c r="HQ5" s="880">
        <v>17922.64</v>
      </c>
      <c r="HR5" s="872">
        <v>20</v>
      </c>
      <c r="HS5" s="1400">
        <v>17897.5</v>
      </c>
      <c r="HT5" s="134">
        <f>HQ5-HS5</f>
        <v>25.139999999999418</v>
      </c>
      <c r="HU5" s="358"/>
      <c r="HW5" s="898" t="s">
        <v>328</v>
      </c>
      <c r="HX5" s="1242" t="s">
        <v>329</v>
      </c>
      <c r="HY5" s="888" t="s">
        <v>431</v>
      </c>
      <c r="HZ5" s="865">
        <v>45253</v>
      </c>
      <c r="IA5" s="880">
        <v>18180.52</v>
      </c>
      <c r="IB5" s="872">
        <v>20</v>
      </c>
      <c r="IC5" s="1354">
        <v>18144.400000000001</v>
      </c>
      <c r="ID5" s="134">
        <f>IA5-IC5</f>
        <v>36.119999999998981</v>
      </c>
      <c r="IE5" s="358"/>
      <c r="IG5" s="854" t="s">
        <v>328</v>
      </c>
      <c r="IH5" s="1319" t="s">
        <v>329</v>
      </c>
      <c r="II5" s="879" t="s">
        <v>435</v>
      </c>
      <c r="IJ5" s="865">
        <v>45254</v>
      </c>
      <c r="IK5" s="880">
        <v>17965.650000000001</v>
      </c>
      <c r="IL5" s="872">
        <v>20</v>
      </c>
      <c r="IM5" s="1354">
        <v>17949.400000000001</v>
      </c>
      <c r="IN5" s="134">
        <f>IK5-IM5</f>
        <v>16.25</v>
      </c>
      <c r="IO5" s="358"/>
      <c r="IQ5" s="854" t="s">
        <v>328</v>
      </c>
      <c r="IR5" s="1344" t="s">
        <v>329</v>
      </c>
      <c r="IS5" s="879" t="s">
        <v>488</v>
      </c>
      <c r="IT5" s="865">
        <v>45255</v>
      </c>
      <c r="IU5" s="880">
        <v>17805.79</v>
      </c>
      <c r="IV5" s="872">
        <v>20</v>
      </c>
      <c r="IW5" s="1354">
        <v>17757.3</v>
      </c>
      <c r="IX5" s="134">
        <f>IU5-IW5</f>
        <v>48.490000000001601</v>
      </c>
      <c r="IY5" s="358"/>
      <c r="JA5" s="885" t="s">
        <v>328</v>
      </c>
      <c r="JB5" s="872" t="s">
        <v>329</v>
      </c>
      <c r="JC5" s="879" t="s">
        <v>490</v>
      </c>
      <c r="JD5" s="865">
        <v>45255</v>
      </c>
      <c r="JE5" s="880">
        <v>17637.7</v>
      </c>
      <c r="JF5" s="872">
        <v>20</v>
      </c>
      <c r="JG5" s="1354">
        <v>17613.900000000001</v>
      </c>
      <c r="JH5" s="134">
        <f>JE5-JG5</f>
        <v>23.799999999999272</v>
      </c>
      <c r="JI5" s="358"/>
      <c r="JK5" s="891"/>
      <c r="JL5" s="892"/>
      <c r="JM5" s="879"/>
      <c r="JN5" s="865"/>
      <c r="JO5" s="880"/>
      <c r="JP5" s="872"/>
      <c r="JQ5" s="893"/>
      <c r="JR5" s="134">
        <f>JO5-JQ5</f>
        <v>0</v>
      </c>
      <c r="JS5" s="358"/>
      <c r="JU5" s="854"/>
      <c r="JV5" s="872"/>
      <c r="JW5" s="879"/>
      <c r="JX5" s="865"/>
      <c r="JY5" s="880"/>
      <c r="JZ5" s="872"/>
      <c r="KA5" s="881"/>
      <c r="KB5" s="134">
        <f>JY5-KA5</f>
        <v>0</v>
      </c>
      <c r="KC5" s="358"/>
      <c r="KE5" s="854"/>
      <c r="KF5" s="1164"/>
      <c r="KG5" s="888"/>
      <c r="KH5" s="865"/>
      <c r="KI5" s="880"/>
      <c r="KJ5" s="872"/>
      <c r="KK5" s="881"/>
      <c r="KL5" s="134">
        <f>KI5-KK5</f>
        <v>0</v>
      </c>
      <c r="KM5" s="358"/>
      <c r="KO5" s="854"/>
      <c r="KP5" s="872"/>
      <c r="KQ5" s="879"/>
      <c r="KR5" s="865"/>
      <c r="KS5" s="880"/>
      <c r="KT5" s="872"/>
      <c r="KU5" s="881"/>
      <c r="KV5" s="134">
        <f>KS5-KU5</f>
        <v>0</v>
      </c>
      <c r="KW5" s="358"/>
      <c r="KY5" s="854"/>
      <c r="KZ5" s="872"/>
      <c r="LA5" s="879"/>
      <c r="LB5" s="882"/>
      <c r="LC5" s="880"/>
      <c r="LD5" s="872"/>
      <c r="LE5" s="881"/>
      <c r="LF5" s="134">
        <f>LC5-LE5</f>
        <v>0</v>
      </c>
      <c r="LG5" s="358"/>
      <c r="LH5" s="74" t="s">
        <v>41</v>
      </c>
      <c r="LI5" s="885"/>
      <c r="LJ5" s="872"/>
      <c r="LK5" s="888"/>
      <c r="LL5" s="865"/>
      <c r="LM5" s="880"/>
      <c r="LN5" s="872"/>
      <c r="LO5" s="881"/>
      <c r="LP5" s="134">
        <f>LM5-LO5</f>
        <v>0</v>
      </c>
      <c r="LQ5" s="358"/>
      <c r="LT5" s="872"/>
      <c r="LU5" s="879"/>
      <c r="LV5" s="865"/>
      <c r="LW5" s="880"/>
      <c r="LX5" s="872"/>
      <c r="LY5" s="881"/>
      <c r="LZ5" s="134">
        <f>LW5-LY5</f>
        <v>0</v>
      </c>
      <c r="MA5" s="358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105370109</v>
      </c>
      <c r="E6" s="131">
        <f t="shared" si="2"/>
        <v>45231</v>
      </c>
      <c r="F6" s="85">
        <f t="shared" si="2"/>
        <v>18989.509999999998</v>
      </c>
      <c r="G6" s="72">
        <f t="shared" si="2"/>
        <v>21</v>
      </c>
      <c r="H6" s="48">
        <f t="shared" si="2"/>
        <v>19016.3</v>
      </c>
      <c r="I6" s="102">
        <f>AL5</f>
        <v>-26.790000000000873</v>
      </c>
      <c r="K6" s="917" t="s">
        <v>330</v>
      </c>
      <c r="L6" s="887"/>
      <c r="M6" s="885"/>
      <c r="N6" s="885"/>
      <c r="O6" s="885"/>
      <c r="P6" s="885"/>
      <c r="Q6" s="872"/>
      <c r="S6" s="355"/>
      <c r="U6" s="1244" t="s">
        <v>337</v>
      </c>
      <c r="V6" s="887"/>
      <c r="W6" s="885"/>
      <c r="X6" s="885"/>
      <c r="Y6" s="885"/>
      <c r="Z6" s="885"/>
      <c r="AA6" s="872"/>
      <c r="AE6" s="1243" t="s">
        <v>336</v>
      </c>
      <c r="AF6" s="887"/>
      <c r="AG6" s="885"/>
      <c r="AH6" s="885"/>
      <c r="AI6" s="885"/>
      <c r="AJ6" s="885"/>
      <c r="AK6" s="872"/>
      <c r="AO6" s="896" t="s">
        <v>339</v>
      </c>
      <c r="AP6" s="904"/>
      <c r="AQ6" s="885"/>
      <c r="AR6" s="885"/>
      <c r="AS6" s="885"/>
      <c r="AT6" s="885"/>
      <c r="AU6" s="872"/>
      <c r="AW6" s="74"/>
      <c r="AY6" s="896" t="s">
        <v>341</v>
      </c>
      <c r="AZ6" s="887"/>
      <c r="BA6" s="885"/>
      <c r="BB6" s="885"/>
      <c r="BC6" s="885"/>
      <c r="BD6" s="885"/>
      <c r="BE6" s="872"/>
      <c r="BI6" s="896" t="s">
        <v>346</v>
      </c>
      <c r="BJ6" s="887"/>
      <c r="BK6" s="885"/>
      <c r="BL6" s="885"/>
      <c r="BM6" s="885"/>
      <c r="BN6" s="885"/>
      <c r="BO6" s="872"/>
      <c r="BQ6" s="230"/>
      <c r="BS6" s="903" t="s">
        <v>349</v>
      </c>
      <c r="BT6" s="887"/>
      <c r="BU6" s="885"/>
      <c r="BV6" s="885"/>
      <c r="BW6" s="885"/>
      <c r="BX6" s="885"/>
      <c r="BY6" s="872"/>
      <c r="CA6" s="230"/>
      <c r="CB6" s="230"/>
      <c r="CC6" s="897" t="s">
        <v>351</v>
      </c>
      <c r="CD6" s="887"/>
      <c r="CE6" s="885"/>
      <c r="CF6" s="885"/>
      <c r="CG6" s="885"/>
      <c r="CH6" s="885"/>
      <c r="CI6" s="872"/>
      <c r="CK6" s="230"/>
      <c r="CL6" s="230"/>
      <c r="CM6" s="1250">
        <v>11372</v>
      </c>
      <c r="CN6" s="915"/>
      <c r="CO6" s="885"/>
      <c r="CP6" s="885"/>
      <c r="CQ6" s="885"/>
      <c r="CR6" s="885"/>
      <c r="CS6" s="872"/>
      <c r="CU6" s="230"/>
      <c r="CW6" s="1251" t="s">
        <v>356</v>
      </c>
      <c r="CX6" s="887"/>
      <c r="CY6" s="885"/>
      <c r="CZ6" s="885"/>
      <c r="DA6" s="885"/>
      <c r="DB6" s="885"/>
      <c r="DC6" s="872"/>
      <c r="DE6" s="230"/>
      <c r="DG6" s="897" t="s">
        <v>358</v>
      </c>
      <c r="DH6" s="887"/>
      <c r="DI6" s="885"/>
      <c r="DJ6" s="885"/>
      <c r="DK6" s="885"/>
      <c r="DL6" s="885"/>
      <c r="DM6" s="872"/>
      <c r="DO6" s="230"/>
      <c r="DQ6" s="897" t="s">
        <v>363</v>
      </c>
      <c r="DR6" s="887"/>
      <c r="DS6" s="885"/>
      <c r="DT6" s="885"/>
      <c r="DU6" s="885"/>
      <c r="DV6" s="885"/>
      <c r="DW6" s="872"/>
      <c r="DY6" s="230"/>
      <c r="EA6" s="908" t="s">
        <v>361</v>
      </c>
      <c r="EB6" s="887"/>
      <c r="EC6" s="885"/>
      <c r="ED6" s="885"/>
      <c r="EE6" s="885"/>
      <c r="EF6" s="885"/>
      <c r="EG6" s="872"/>
      <c r="EI6" s="230"/>
      <c r="EK6" s="1398">
        <v>11373</v>
      </c>
      <c r="EL6" s="887"/>
      <c r="EM6" s="885"/>
      <c r="EN6" s="885"/>
      <c r="EO6" s="885"/>
      <c r="EP6" s="885"/>
      <c r="EQ6" s="872"/>
      <c r="ES6" s="230"/>
      <c r="EU6" s="1396" t="s">
        <v>408</v>
      </c>
      <c r="EV6" s="887"/>
      <c r="EW6" s="885"/>
      <c r="EX6" s="885"/>
      <c r="EY6" s="885"/>
      <c r="EZ6" s="885"/>
      <c r="FA6" s="872"/>
      <c r="FC6" s="230"/>
      <c r="FE6" s="909" t="s">
        <v>413</v>
      </c>
      <c r="FF6" s="887"/>
      <c r="FG6" s="885"/>
      <c r="FH6" s="885"/>
      <c r="FI6" s="885"/>
      <c r="FJ6" s="885"/>
      <c r="FK6" s="872"/>
      <c r="FM6" s="230"/>
      <c r="FO6" s="909" t="s">
        <v>414</v>
      </c>
      <c r="FP6" s="887"/>
      <c r="FQ6" s="885"/>
      <c r="FR6" s="885"/>
      <c r="FS6" s="885"/>
      <c r="FT6" s="885"/>
      <c r="FU6" s="872"/>
      <c r="FW6" s="230"/>
      <c r="FY6" s="908" t="s">
        <v>416</v>
      </c>
      <c r="FZ6" s="887"/>
      <c r="GA6" s="885"/>
      <c r="GB6" s="885"/>
      <c r="GC6" s="885"/>
      <c r="GD6" s="885"/>
      <c r="GE6" s="872"/>
      <c r="GG6" s="230"/>
      <c r="GI6" s="903" t="s">
        <v>482</v>
      </c>
      <c r="GJ6" s="906"/>
      <c r="GK6" s="885"/>
      <c r="GL6" s="885"/>
      <c r="GM6" s="885"/>
      <c r="GN6" s="885"/>
      <c r="GO6" s="872"/>
      <c r="GQ6" s="230"/>
      <c r="GS6" s="1250">
        <v>11374</v>
      </c>
      <c r="GT6" s="904"/>
      <c r="GU6" s="885"/>
      <c r="GV6" s="885"/>
      <c r="GW6" s="885"/>
      <c r="GX6" s="885"/>
      <c r="GY6" s="872"/>
      <c r="HA6" s="230"/>
      <c r="HC6" s="1317" t="s">
        <v>428</v>
      </c>
      <c r="HD6" s="887"/>
      <c r="HE6" s="885"/>
      <c r="HF6" s="885"/>
      <c r="HG6" s="885"/>
      <c r="HH6" s="885"/>
      <c r="HI6" s="872"/>
      <c r="HK6" s="230"/>
      <c r="HM6" s="900" t="s">
        <v>430</v>
      </c>
      <c r="HN6" s="887"/>
      <c r="HO6" s="885"/>
      <c r="HP6" s="885"/>
      <c r="HQ6" s="885"/>
      <c r="HR6" s="885"/>
      <c r="HS6" s="872"/>
      <c r="HU6" s="230"/>
      <c r="HW6" s="899" t="s">
        <v>432</v>
      </c>
      <c r="HX6" s="885"/>
      <c r="HY6" s="885"/>
      <c r="HZ6" s="885"/>
      <c r="IA6" s="885"/>
      <c r="IB6" s="885"/>
      <c r="IC6" s="872"/>
      <c r="IE6" s="230"/>
      <c r="IG6" s="897" t="s">
        <v>436</v>
      </c>
      <c r="IH6" s="887"/>
      <c r="II6" s="885"/>
      <c r="IJ6" s="885"/>
      <c r="IK6" s="885"/>
      <c r="IL6" s="885"/>
      <c r="IM6" s="872"/>
      <c r="IO6" s="230"/>
      <c r="IQ6" s="908" t="s">
        <v>489</v>
      </c>
      <c r="IR6" s="887"/>
      <c r="IS6" s="885"/>
      <c r="IT6" s="885"/>
      <c r="IU6" s="885"/>
      <c r="IV6" s="885"/>
      <c r="IW6" s="872"/>
      <c r="IY6" s="230"/>
      <c r="JA6" s="896" t="s">
        <v>491</v>
      </c>
      <c r="JB6" s="885"/>
      <c r="JC6" s="885"/>
      <c r="JD6" s="885"/>
      <c r="JE6" s="885"/>
      <c r="JF6" s="885"/>
      <c r="JG6" s="872"/>
      <c r="JI6" s="230"/>
      <c r="JK6" s="894"/>
      <c r="JL6" s="887"/>
      <c r="JM6" s="885"/>
      <c r="JN6" s="885"/>
      <c r="JO6" s="885"/>
      <c r="JP6" s="885"/>
      <c r="JQ6" s="872"/>
      <c r="JS6" s="230"/>
      <c r="JU6" s="883"/>
      <c r="JV6" s="887"/>
      <c r="JW6" s="885"/>
      <c r="JX6" s="885"/>
      <c r="JY6" s="885"/>
      <c r="JZ6" s="885"/>
      <c r="KA6" s="872"/>
      <c r="KC6" s="230"/>
      <c r="KE6" s="883"/>
      <c r="KF6" s="887"/>
      <c r="KG6" s="885"/>
      <c r="KH6" s="885"/>
      <c r="KI6" s="885"/>
      <c r="KJ6" s="885"/>
      <c r="KK6" s="872"/>
      <c r="KM6" s="230"/>
      <c r="KO6" s="886"/>
      <c r="KP6" s="887"/>
      <c r="KQ6" s="885"/>
      <c r="KR6" s="885"/>
      <c r="KS6" s="885"/>
      <c r="KT6" s="885"/>
      <c r="KU6" s="872"/>
      <c r="KW6" s="230"/>
      <c r="KY6" s="883"/>
      <c r="KZ6" s="884"/>
      <c r="LA6" s="885"/>
      <c r="LB6" s="885"/>
      <c r="LC6" s="885"/>
      <c r="LD6" s="885"/>
      <c r="LE6" s="872"/>
      <c r="LG6" s="230"/>
      <c r="LI6" s="917"/>
      <c r="LJ6" s="887"/>
      <c r="LK6" s="885"/>
      <c r="LL6" s="885"/>
      <c r="LM6" s="885"/>
      <c r="LN6" s="885"/>
      <c r="LO6" s="872"/>
      <c r="LS6" s="259"/>
      <c r="LT6" s="214"/>
      <c r="LY6" s="72"/>
      <c r="MA6" s="355"/>
      <c r="MB6" s="355"/>
      <c r="MC6" s="781"/>
      <c r="MD6" s="214"/>
      <c r="MI6" s="72"/>
      <c r="MM6" s="782"/>
      <c r="MN6" s="544"/>
      <c r="MS6" s="72"/>
      <c r="MW6" s="807"/>
      <c r="MX6" s="544"/>
      <c r="NC6" s="72"/>
      <c r="NH6" s="214"/>
      <c r="NM6" s="72"/>
      <c r="NR6" s="214"/>
      <c r="NW6" s="72"/>
      <c r="OB6" s="214"/>
      <c r="OG6" s="72"/>
      <c r="OK6" s="602"/>
      <c r="OL6" s="214"/>
      <c r="OQ6" s="72"/>
      <c r="OU6" s="602"/>
      <c r="OV6" s="214"/>
      <c r="PA6" s="72"/>
      <c r="PK6" s="72"/>
      <c r="PZ6" s="602"/>
      <c r="QF6" s="72"/>
      <c r="QK6" s="581"/>
      <c r="QP6" s="72"/>
      <c r="QU6" s="581"/>
      <c r="QZ6" s="72"/>
      <c r="RD6" s="581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105450880</v>
      </c>
      <c r="E7" s="131">
        <f t="shared" si="3"/>
        <v>45231</v>
      </c>
      <c r="F7" s="85">
        <f t="shared" si="3"/>
        <v>19066.84</v>
      </c>
      <c r="G7" s="72">
        <f t="shared" si="3"/>
        <v>21</v>
      </c>
      <c r="H7" s="48">
        <f t="shared" si="3"/>
        <v>19129.599999999999</v>
      </c>
      <c r="I7" s="102">
        <f t="shared" si="3"/>
        <v>-62.759999999998399</v>
      </c>
      <c r="L7" s="270" t="s">
        <v>7</v>
      </c>
      <c r="M7" s="266" t="s">
        <v>8</v>
      </c>
      <c r="N7" s="267" t="s">
        <v>17</v>
      </c>
      <c r="O7" s="268" t="s">
        <v>2</v>
      </c>
      <c r="P7" s="261" t="s">
        <v>18</v>
      </c>
      <c r="Q7" s="269" t="s">
        <v>15</v>
      </c>
      <c r="R7" s="264"/>
      <c r="S7" s="359"/>
      <c r="V7" s="270" t="s">
        <v>7</v>
      </c>
      <c r="W7" s="266" t="s">
        <v>8</v>
      </c>
      <c r="X7" s="267" t="s">
        <v>17</v>
      </c>
      <c r="Y7" s="268" t="s">
        <v>2</v>
      </c>
      <c r="Z7" s="261" t="s">
        <v>18</v>
      </c>
      <c r="AA7" s="269" t="s">
        <v>15</v>
      </c>
      <c r="AB7" s="264"/>
      <c r="AC7" s="359"/>
      <c r="AF7" s="270" t="s">
        <v>7</v>
      </c>
      <c r="AG7" s="266" t="s">
        <v>8</v>
      </c>
      <c r="AH7" s="267" t="s">
        <v>17</v>
      </c>
      <c r="AI7" s="268" t="s">
        <v>2</v>
      </c>
      <c r="AJ7" s="261" t="s">
        <v>18</v>
      </c>
      <c r="AK7" s="269" t="s">
        <v>15</v>
      </c>
      <c r="AL7" s="264"/>
      <c r="AP7" s="270" t="s">
        <v>7</v>
      </c>
      <c r="AQ7" s="266" t="s">
        <v>8</v>
      </c>
      <c r="AR7" s="267" t="s">
        <v>17</v>
      </c>
      <c r="AS7" s="268" t="s">
        <v>2</v>
      </c>
      <c r="AT7" s="261" t="s">
        <v>18</v>
      </c>
      <c r="AU7" s="269" t="s">
        <v>15</v>
      </c>
      <c r="AV7" s="264"/>
      <c r="AW7" s="74"/>
      <c r="AZ7" s="270" t="s">
        <v>7</v>
      </c>
      <c r="BA7" s="266" t="s">
        <v>8</v>
      </c>
      <c r="BB7" s="267" t="s">
        <v>17</v>
      </c>
      <c r="BC7" s="268" t="s">
        <v>2</v>
      </c>
      <c r="BD7" s="261" t="s">
        <v>18</v>
      </c>
      <c r="BE7" s="269" t="s">
        <v>15</v>
      </c>
      <c r="BF7" s="264"/>
      <c r="BG7" s="359"/>
      <c r="BJ7" s="270" t="s">
        <v>7</v>
      </c>
      <c r="BK7" s="266" t="s">
        <v>8</v>
      </c>
      <c r="BL7" s="267" t="s">
        <v>17</v>
      </c>
      <c r="BM7" s="268" t="s">
        <v>2</v>
      </c>
      <c r="BN7" s="261" t="s">
        <v>18</v>
      </c>
      <c r="BO7" s="269" t="s">
        <v>15</v>
      </c>
      <c r="BP7" s="264"/>
      <c r="BQ7" s="359"/>
      <c r="BR7" s="355"/>
      <c r="BT7" s="270" t="s">
        <v>7</v>
      </c>
      <c r="BU7" s="266" t="s">
        <v>8</v>
      </c>
      <c r="BV7" s="267" t="s">
        <v>17</v>
      </c>
      <c r="BW7" s="268" t="s">
        <v>2</v>
      </c>
      <c r="BX7" s="261" t="s">
        <v>18</v>
      </c>
      <c r="BY7" s="269" t="s">
        <v>15</v>
      </c>
      <c r="BZ7" s="264"/>
      <c r="CD7" s="270" t="s">
        <v>7</v>
      </c>
      <c r="CE7" s="266" t="s">
        <v>8</v>
      </c>
      <c r="CF7" s="267" t="s">
        <v>17</v>
      </c>
      <c r="CG7" s="268" t="s">
        <v>2</v>
      </c>
      <c r="CH7" s="261" t="s">
        <v>18</v>
      </c>
      <c r="CI7" s="269" t="s">
        <v>15</v>
      </c>
      <c r="CJ7" s="264"/>
      <c r="CN7" s="270" t="s">
        <v>7</v>
      </c>
      <c r="CO7" s="266" t="s">
        <v>8</v>
      </c>
      <c r="CP7" s="267" t="s">
        <v>17</v>
      </c>
      <c r="CQ7" s="268" t="s">
        <v>2</v>
      </c>
      <c r="CR7" s="261" t="s">
        <v>18</v>
      </c>
      <c r="CS7" s="269" t="s">
        <v>15</v>
      </c>
      <c r="CT7" s="264"/>
      <c r="CU7" s="359"/>
      <c r="CX7" s="270" t="s">
        <v>7</v>
      </c>
      <c r="CY7" s="266" t="s">
        <v>8</v>
      </c>
      <c r="CZ7" s="267" t="s">
        <v>17</v>
      </c>
      <c r="DA7" s="268" t="s">
        <v>2</v>
      </c>
      <c r="DB7" s="261" t="s">
        <v>18</v>
      </c>
      <c r="DC7" s="269" t="s">
        <v>15</v>
      </c>
      <c r="DD7" s="264"/>
      <c r="DE7" s="359"/>
      <c r="DH7" s="270" t="s">
        <v>7</v>
      </c>
      <c r="DI7" s="266" t="s">
        <v>8</v>
      </c>
      <c r="DJ7" s="267" t="s">
        <v>17</v>
      </c>
      <c r="DK7" s="268" t="s">
        <v>2</v>
      </c>
      <c r="DL7" s="261" t="s">
        <v>18</v>
      </c>
      <c r="DM7" s="269" t="s">
        <v>15</v>
      </c>
      <c r="DN7" s="264"/>
      <c r="DO7" s="359"/>
      <c r="DR7" s="270" t="s">
        <v>7</v>
      </c>
      <c r="DS7" s="266" t="s">
        <v>8</v>
      </c>
      <c r="DT7" s="267" t="s">
        <v>17</v>
      </c>
      <c r="DU7" s="268" t="s">
        <v>2</v>
      </c>
      <c r="DV7" s="261" t="s">
        <v>18</v>
      </c>
      <c r="DW7" s="269" t="s">
        <v>15</v>
      </c>
      <c r="DX7" s="264"/>
      <c r="EB7" s="270" t="s">
        <v>7</v>
      </c>
      <c r="EC7" s="266" t="s">
        <v>8</v>
      </c>
      <c r="ED7" s="267" t="s">
        <v>17</v>
      </c>
      <c r="EE7" s="268" t="s">
        <v>2</v>
      </c>
      <c r="EF7" s="261" t="s">
        <v>18</v>
      </c>
      <c r="EG7" s="269" t="s">
        <v>15</v>
      </c>
      <c r="EH7" s="264"/>
      <c r="EI7" s="359"/>
      <c r="EL7" s="270" t="s">
        <v>7</v>
      </c>
      <c r="EM7" s="266" t="s">
        <v>8</v>
      </c>
      <c r="EN7" s="267" t="s">
        <v>17</v>
      </c>
      <c r="EO7" s="268" t="s">
        <v>2</v>
      </c>
      <c r="EP7" s="261" t="s">
        <v>18</v>
      </c>
      <c r="EQ7" s="269" t="s">
        <v>15</v>
      </c>
      <c r="ER7" s="264"/>
      <c r="ES7" s="359"/>
      <c r="EV7" s="270" t="s">
        <v>7</v>
      </c>
      <c r="EW7" s="266" t="s">
        <v>8</v>
      </c>
      <c r="EX7" s="267" t="s">
        <v>17</v>
      </c>
      <c r="EY7" s="268" t="s">
        <v>2</v>
      </c>
      <c r="EZ7" s="261" t="s">
        <v>18</v>
      </c>
      <c r="FA7" s="269" t="s">
        <v>15</v>
      </c>
      <c r="FB7" s="264"/>
      <c r="FC7" s="359"/>
      <c r="FF7" s="270" t="s">
        <v>7</v>
      </c>
      <c r="FG7" s="266" t="s">
        <v>8</v>
      </c>
      <c r="FH7" s="267" t="s">
        <v>17</v>
      </c>
      <c r="FI7" s="268" t="s">
        <v>2</v>
      </c>
      <c r="FJ7" s="261" t="s">
        <v>18</v>
      </c>
      <c r="FK7" s="269" t="s">
        <v>15</v>
      </c>
      <c r="FL7" s="264"/>
      <c r="FM7" s="359"/>
      <c r="FP7" s="270" t="s">
        <v>7</v>
      </c>
      <c r="FQ7" s="266" t="s">
        <v>8</v>
      </c>
      <c r="FR7" s="267" t="s">
        <v>17</v>
      </c>
      <c r="FS7" s="268" t="s">
        <v>2</v>
      </c>
      <c r="FT7" s="261" t="s">
        <v>18</v>
      </c>
      <c r="FU7" s="269" t="s">
        <v>15</v>
      </c>
      <c r="FV7" s="264"/>
      <c r="FW7" s="359"/>
      <c r="FZ7" s="270" t="s">
        <v>7</v>
      </c>
      <c r="GA7" s="266" t="s">
        <v>8</v>
      </c>
      <c r="GB7" s="267" t="s">
        <v>17</v>
      </c>
      <c r="GC7" s="268" t="s">
        <v>2</v>
      </c>
      <c r="GD7" s="261" t="s">
        <v>18</v>
      </c>
      <c r="GE7" s="269" t="s">
        <v>15</v>
      </c>
      <c r="GF7" s="264"/>
      <c r="GG7" s="359"/>
      <c r="GJ7" s="270" t="s">
        <v>7</v>
      </c>
      <c r="GK7" s="266" t="s">
        <v>8</v>
      </c>
      <c r="GL7" s="267" t="s">
        <v>17</v>
      </c>
      <c r="GM7" s="268" t="s">
        <v>2</v>
      </c>
      <c r="GN7" s="261" t="s">
        <v>18</v>
      </c>
      <c r="GO7" s="269" t="s">
        <v>15</v>
      </c>
      <c r="GP7" s="264"/>
      <c r="GQ7" s="359"/>
      <c r="GT7" s="270" t="s">
        <v>7</v>
      </c>
      <c r="GU7" s="266" t="s">
        <v>8</v>
      </c>
      <c r="GV7" s="267" t="s">
        <v>17</v>
      </c>
      <c r="GW7" s="268" t="s">
        <v>2</v>
      </c>
      <c r="GX7" s="261" t="s">
        <v>18</v>
      </c>
      <c r="GY7" s="269" t="s">
        <v>15</v>
      </c>
      <c r="GZ7" s="264"/>
      <c r="HA7" s="359"/>
      <c r="HD7" s="270" t="s">
        <v>7</v>
      </c>
      <c r="HE7" s="266" t="s">
        <v>8</v>
      </c>
      <c r="HF7" s="267" t="s">
        <v>17</v>
      </c>
      <c r="HG7" s="268" t="s">
        <v>2</v>
      </c>
      <c r="HH7" s="261" t="s">
        <v>18</v>
      </c>
      <c r="HI7" s="269" t="s">
        <v>15</v>
      </c>
      <c r="HJ7" s="264"/>
      <c r="HK7" s="359"/>
      <c r="HN7" s="270" t="s">
        <v>7</v>
      </c>
      <c r="HO7" s="266" t="s">
        <v>8</v>
      </c>
      <c r="HP7" s="267" t="s">
        <v>17</v>
      </c>
      <c r="HQ7" s="268" t="s">
        <v>2</v>
      </c>
      <c r="HR7" s="261" t="s">
        <v>18</v>
      </c>
      <c r="HS7" s="269" t="s">
        <v>15</v>
      </c>
      <c r="HT7" s="264"/>
      <c r="HU7" s="359"/>
      <c r="HX7" s="265" t="s">
        <v>7</v>
      </c>
      <c r="HY7" s="266" t="s">
        <v>8</v>
      </c>
      <c r="HZ7" s="267" t="s">
        <v>17</v>
      </c>
      <c r="IA7" s="268" t="s">
        <v>2</v>
      </c>
      <c r="IB7" s="261" t="s">
        <v>45</v>
      </c>
      <c r="IC7" s="269" t="s">
        <v>15</v>
      </c>
      <c r="ID7" s="264"/>
      <c r="IE7" s="359"/>
      <c r="IH7" s="270" t="s">
        <v>7</v>
      </c>
      <c r="II7" s="266" t="s">
        <v>8</v>
      </c>
      <c r="IJ7" s="267" t="s">
        <v>17</v>
      </c>
      <c r="IK7" s="268" t="s">
        <v>2</v>
      </c>
      <c r="IL7" s="261" t="s">
        <v>18</v>
      </c>
      <c r="IM7" s="269" t="s">
        <v>15</v>
      </c>
      <c r="IN7" s="264"/>
      <c r="IO7" s="359"/>
      <c r="IR7" s="270" t="s">
        <v>7</v>
      </c>
      <c r="IS7" s="266" t="s">
        <v>8</v>
      </c>
      <c r="IT7" s="267" t="s">
        <v>17</v>
      </c>
      <c r="IU7" s="268" t="s">
        <v>2</v>
      </c>
      <c r="IV7" s="261" t="s">
        <v>18</v>
      </c>
      <c r="IW7" s="269" t="s">
        <v>15</v>
      </c>
      <c r="IX7" s="264"/>
      <c r="IY7" s="359"/>
      <c r="JB7" s="265" t="s">
        <v>7</v>
      </c>
      <c r="JC7" s="266" t="s">
        <v>8</v>
      </c>
      <c r="JD7" s="267" t="s">
        <v>17</v>
      </c>
      <c r="JE7" s="268" t="s">
        <v>2</v>
      </c>
      <c r="JF7" s="261" t="s">
        <v>18</v>
      </c>
      <c r="JG7" s="269" t="s">
        <v>15</v>
      </c>
      <c r="JH7" s="264"/>
      <c r="JI7" s="359"/>
      <c r="JL7" s="270" t="s">
        <v>7</v>
      </c>
      <c r="JM7" s="266" t="s">
        <v>8</v>
      </c>
      <c r="JN7" s="267" t="s">
        <v>17</v>
      </c>
      <c r="JO7" s="268" t="s">
        <v>2</v>
      </c>
      <c r="JP7" s="261" t="s">
        <v>18</v>
      </c>
      <c r="JQ7" s="269" t="s">
        <v>15</v>
      </c>
      <c r="JR7" s="264"/>
      <c r="JS7" s="359"/>
      <c r="JV7" s="270" t="s">
        <v>7</v>
      </c>
      <c r="JW7" s="266" t="s">
        <v>8</v>
      </c>
      <c r="JX7" s="267" t="s">
        <v>17</v>
      </c>
      <c r="JY7" s="268" t="s">
        <v>2</v>
      </c>
      <c r="JZ7" s="261" t="s">
        <v>18</v>
      </c>
      <c r="KA7" s="269" t="s">
        <v>15</v>
      </c>
      <c r="KB7" s="264"/>
      <c r="KC7" s="359"/>
      <c r="KF7" s="270" t="s">
        <v>7</v>
      </c>
      <c r="KG7" s="266" t="s">
        <v>8</v>
      </c>
      <c r="KH7" s="267" t="s">
        <v>17</v>
      </c>
      <c r="KI7" s="268" t="s">
        <v>2</v>
      </c>
      <c r="KJ7" s="261" t="s">
        <v>18</v>
      </c>
      <c r="KK7" s="269" t="s">
        <v>15</v>
      </c>
      <c r="KL7" s="264"/>
      <c r="KM7" s="359"/>
      <c r="KP7" s="270" t="s">
        <v>7</v>
      </c>
      <c r="KQ7" s="266" t="s">
        <v>8</v>
      </c>
      <c r="KR7" s="267" t="s">
        <v>17</v>
      </c>
      <c r="KS7" s="268" t="s">
        <v>2</v>
      </c>
      <c r="KT7" s="261" t="s">
        <v>18</v>
      </c>
      <c r="KU7" s="269" t="s">
        <v>15</v>
      </c>
      <c r="KV7" s="264"/>
      <c r="KW7" s="359"/>
      <c r="KZ7" s="270" t="s">
        <v>7</v>
      </c>
      <c r="LA7" s="266" t="s">
        <v>8</v>
      </c>
      <c r="LB7" s="267" t="s">
        <v>17</v>
      </c>
      <c r="LC7" s="268" t="s">
        <v>2</v>
      </c>
      <c r="LD7" s="261" t="s">
        <v>18</v>
      </c>
      <c r="LE7" s="269" t="s">
        <v>15</v>
      </c>
      <c r="LF7" s="264"/>
      <c r="LG7" s="359"/>
      <c r="LJ7" s="270" t="s">
        <v>7</v>
      </c>
      <c r="LK7" s="266" t="s">
        <v>8</v>
      </c>
      <c r="LL7" s="267" t="s">
        <v>17</v>
      </c>
      <c r="LM7" s="268" t="s">
        <v>2</v>
      </c>
      <c r="LN7" s="261" t="s">
        <v>18</v>
      </c>
      <c r="LO7" s="269" t="s">
        <v>15</v>
      </c>
      <c r="LP7" s="264"/>
      <c r="LQ7" s="359"/>
      <c r="LT7" s="270" t="s">
        <v>7</v>
      </c>
      <c r="LU7" s="266" t="s">
        <v>8</v>
      </c>
      <c r="LV7" s="267" t="s">
        <v>17</v>
      </c>
      <c r="LW7" s="268" t="s">
        <v>2</v>
      </c>
      <c r="LX7" s="261" t="s">
        <v>18</v>
      </c>
      <c r="LY7" s="269" t="s">
        <v>15</v>
      </c>
      <c r="LZ7" s="264"/>
      <c r="MA7" s="359"/>
      <c r="MB7" s="359"/>
      <c r="MD7" s="270" t="s">
        <v>7</v>
      </c>
      <c r="ME7" s="266" t="s">
        <v>8</v>
      </c>
      <c r="MF7" s="267" t="s">
        <v>17</v>
      </c>
      <c r="MG7" s="268" t="s">
        <v>2</v>
      </c>
      <c r="MH7" s="261" t="s">
        <v>18</v>
      </c>
      <c r="MI7" s="269" t="s">
        <v>15</v>
      </c>
      <c r="MJ7" s="264"/>
      <c r="MN7" s="270" t="s">
        <v>7</v>
      </c>
      <c r="MO7" s="266" t="s">
        <v>8</v>
      </c>
      <c r="MP7" s="267" t="s">
        <v>17</v>
      </c>
      <c r="MQ7" s="268" t="s">
        <v>2</v>
      </c>
      <c r="MR7" s="261" t="s">
        <v>18</v>
      </c>
      <c r="MS7" s="269" t="s">
        <v>15</v>
      </c>
      <c r="MT7" s="264"/>
      <c r="MX7" s="270" t="s">
        <v>7</v>
      </c>
      <c r="MY7" s="266" t="s">
        <v>8</v>
      </c>
      <c r="MZ7" s="267" t="s">
        <v>17</v>
      </c>
      <c r="NA7" s="268" t="s">
        <v>2</v>
      </c>
      <c r="NB7" s="261" t="s">
        <v>18</v>
      </c>
      <c r="NC7" s="269" t="s">
        <v>15</v>
      </c>
      <c r="ND7" s="264"/>
      <c r="NH7" s="270" t="s">
        <v>7</v>
      </c>
      <c r="NI7" s="266" t="s">
        <v>8</v>
      </c>
      <c r="NJ7" s="267" t="s">
        <v>17</v>
      </c>
      <c r="NK7" s="268" t="s">
        <v>2</v>
      </c>
      <c r="NL7" s="261" t="s">
        <v>18</v>
      </c>
      <c r="NM7" s="269" t="s">
        <v>15</v>
      </c>
      <c r="NN7" s="264"/>
      <c r="NR7" s="270" t="s">
        <v>7</v>
      </c>
      <c r="NS7" s="266" t="s">
        <v>8</v>
      </c>
      <c r="NT7" s="267" t="s">
        <v>17</v>
      </c>
      <c r="NU7" s="268" t="s">
        <v>2</v>
      </c>
      <c r="NV7" s="261" t="s">
        <v>18</v>
      </c>
      <c r="NW7" s="269" t="s">
        <v>15</v>
      </c>
      <c r="NX7" s="264"/>
      <c r="OB7" s="270" t="s">
        <v>7</v>
      </c>
      <c r="OC7" s="266" t="s">
        <v>8</v>
      </c>
      <c r="OD7" s="267" t="s">
        <v>17</v>
      </c>
      <c r="OE7" s="268" t="s">
        <v>2</v>
      </c>
      <c r="OF7" s="261" t="s">
        <v>18</v>
      </c>
      <c r="OG7" s="269" t="s">
        <v>15</v>
      </c>
      <c r="OH7" s="264"/>
      <c r="OL7" s="270" t="s">
        <v>7</v>
      </c>
      <c r="OM7" s="266" t="s">
        <v>8</v>
      </c>
      <c r="ON7" s="267" t="s">
        <v>17</v>
      </c>
      <c r="OO7" s="268" t="s">
        <v>2</v>
      </c>
      <c r="OP7" s="261" t="s">
        <v>18</v>
      </c>
      <c r="OQ7" s="269" t="s">
        <v>15</v>
      </c>
      <c r="OR7" s="264"/>
      <c r="OV7" s="270" t="s">
        <v>7</v>
      </c>
      <c r="OW7" s="266" t="s">
        <v>8</v>
      </c>
      <c r="OX7" s="267" t="s">
        <v>17</v>
      </c>
      <c r="OY7" s="268" t="s">
        <v>2</v>
      </c>
      <c r="OZ7" s="261" t="s">
        <v>18</v>
      </c>
      <c r="PA7" s="269" t="s">
        <v>15</v>
      </c>
      <c r="PB7" s="264"/>
      <c r="PF7" s="271" t="s">
        <v>7</v>
      </c>
      <c r="PG7" s="266" t="s">
        <v>8</v>
      </c>
      <c r="PH7" s="267" t="s">
        <v>17</v>
      </c>
      <c r="PI7" s="268" t="s">
        <v>2</v>
      </c>
      <c r="PJ7" s="261" t="s">
        <v>18</v>
      </c>
      <c r="PK7" s="269" t="s">
        <v>15</v>
      </c>
      <c r="PL7" s="264"/>
      <c r="PQ7" s="271" t="s">
        <v>7</v>
      </c>
      <c r="PR7" s="266" t="s">
        <v>8</v>
      </c>
      <c r="PS7" s="267" t="s">
        <v>17</v>
      </c>
      <c r="PT7" s="268" t="s">
        <v>2</v>
      </c>
      <c r="PU7" s="261" t="s">
        <v>18</v>
      </c>
      <c r="PV7" s="269" t="s">
        <v>15</v>
      </c>
      <c r="PW7" s="264"/>
      <c r="QA7" s="271" t="s">
        <v>7</v>
      </c>
      <c r="QB7" s="266" t="s">
        <v>8</v>
      </c>
      <c r="QC7" s="267" t="s">
        <v>17</v>
      </c>
      <c r="QD7" s="268" t="s">
        <v>2</v>
      </c>
      <c r="QE7" s="261" t="s">
        <v>18</v>
      </c>
      <c r="QF7" s="269" t="s">
        <v>15</v>
      </c>
      <c r="QG7" s="264"/>
      <c r="QK7" s="271" t="s">
        <v>7</v>
      </c>
      <c r="QL7" s="266" t="s">
        <v>8</v>
      </c>
      <c r="QM7" s="267" t="s">
        <v>17</v>
      </c>
      <c r="QN7" s="268" t="s">
        <v>37</v>
      </c>
      <c r="QO7" s="261" t="s">
        <v>18</v>
      </c>
      <c r="QP7" s="269" t="s">
        <v>15</v>
      </c>
      <c r="QQ7" s="264"/>
      <c r="QU7" s="271" t="s">
        <v>7</v>
      </c>
      <c r="QV7" s="266" t="s">
        <v>8</v>
      </c>
      <c r="QW7" s="267" t="s">
        <v>17</v>
      </c>
      <c r="QX7" s="268" t="s">
        <v>37</v>
      </c>
      <c r="QY7" s="261" t="s">
        <v>18</v>
      </c>
      <c r="QZ7" s="269" t="s">
        <v>15</v>
      </c>
      <c r="RA7" s="264"/>
      <c r="RE7" s="271" t="s">
        <v>7</v>
      </c>
      <c r="RF7" s="266" t="s">
        <v>8</v>
      </c>
      <c r="RG7" s="267" t="s">
        <v>17</v>
      </c>
      <c r="RH7" s="268" t="s">
        <v>2</v>
      </c>
      <c r="RI7" s="261" t="s">
        <v>18</v>
      </c>
      <c r="RJ7" s="269" t="s">
        <v>15</v>
      </c>
      <c r="RK7" s="264"/>
      <c r="RO7" s="271" t="s">
        <v>7</v>
      </c>
      <c r="RP7" s="266" t="s">
        <v>8</v>
      </c>
      <c r="RQ7" s="267" t="s">
        <v>17</v>
      </c>
      <c r="RR7" s="268" t="s">
        <v>2</v>
      </c>
      <c r="RS7" s="261" t="s">
        <v>18</v>
      </c>
      <c r="RT7" s="269" t="s">
        <v>15</v>
      </c>
      <c r="RU7" s="264"/>
      <c r="RY7" s="271" t="s">
        <v>7</v>
      </c>
      <c r="RZ7" s="266" t="s">
        <v>8</v>
      </c>
      <c r="SA7" s="267" t="s">
        <v>17</v>
      </c>
      <c r="SB7" s="268" t="s">
        <v>2</v>
      </c>
      <c r="SC7" s="261" t="s">
        <v>18</v>
      </c>
      <c r="SD7" s="269" t="s">
        <v>15</v>
      </c>
      <c r="SE7" s="264"/>
      <c r="SI7" s="271" t="s">
        <v>7</v>
      </c>
      <c r="SJ7" s="266" t="s">
        <v>8</v>
      </c>
      <c r="SK7" s="267" t="s">
        <v>17</v>
      </c>
      <c r="SL7" s="268" t="s">
        <v>2</v>
      </c>
      <c r="SM7" s="261" t="s">
        <v>18</v>
      </c>
      <c r="SN7" s="269" t="s">
        <v>15</v>
      </c>
      <c r="SO7" s="264"/>
      <c r="SS7" s="271" t="s">
        <v>7</v>
      </c>
      <c r="ST7" s="266" t="s">
        <v>8</v>
      </c>
      <c r="SU7" s="267" t="s">
        <v>17</v>
      </c>
      <c r="SV7" s="268" t="s">
        <v>2</v>
      </c>
      <c r="SW7" s="261" t="s">
        <v>18</v>
      </c>
      <c r="SX7" s="269" t="s">
        <v>15</v>
      </c>
      <c r="SY7" s="264"/>
      <c r="TC7" s="271" t="s">
        <v>7</v>
      </c>
      <c r="TD7" s="266" t="s">
        <v>8</v>
      </c>
      <c r="TE7" s="267" t="s">
        <v>17</v>
      </c>
      <c r="TF7" s="268" t="s">
        <v>2</v>
      </c>
      <c r="TG7" s="261" t="s">
        <v>18</v>
      </c>
      <c r="TH7" s="269" t="s">
        <v>15</v>
      </c>
      <c r="TI7" s="264"/>
      <c r="TM7" s="271" t="s">
        <v>7</v>
      </c>
      <c r="TN7" s="266" t="s">
        <v>8</v>
      </c>
      <c r="TO7" s="267" t="s">
        <v>17</v>
      </c>
      <c r="TP7" s="268" t="s">
        <v>2</v>
      </c>
      <c r="TQ7" s="261" t="s">
        <v>18</v>
      </c>
      <c r="TR7" s="269" t="s">
        <v>15</v>
      </c>
      <c r="TS7" s="264"/>
      <c r="TW7" s="271" t="s">
        <v>7</v>
      </c>
      <c r="TX7" s="266" t="s">
        <v>8</v>
      </c>
      <c r="TY7" s="267" t="s">
        <v>17</v>
      </c>
      <c r="TZ7" s="268" t="s">
        <v>2</v>
      </c>
      <c r="UA7" s="261" t="s">
        <v>18</v>
      </c>
      <c r="UB7" s="269" t="s">
        <v>15</v>
      </c>
      <c r="UC7" s="264"/>
      <c r="UF7" s="271" t="s">
        <v>7</v>
      </c>
      <c r="UG7" s="266" t="s">
        <v>8</v>
      </c>
      <c r="UH7" s="267" t="s">
        <v>17</v>
      </c>
      <c r="UI7" s="268" t="s">
        <v>2</v>
      </c>
      <c r="UJ7" s="261" t="s">
        <v>18</v>
      </c>
      <c r="UK7" s="269" t="s">
        <v>15</v>
      </c>
      <c r="UL7" s="264"/>
      <c r="UO7" s="271" t="s">
        <v>7</v>
      </c>
      <c r="UP7" s="266" t="s">
        <v>8</v>
      </c>
      <c r="UQ7" s="267" t="s">
        <v>17</v>
      </c>
      <c r="UR7" s="268" t="s">
        <v>2</v>
      </c>
      <c r="US7" s="261" t="s">
        <v>18</v>
      </c>
      <c r="UT7" s="269" t="s">
        <v>15</v>
      </c>
      <c r="UU7" s="264"/>
      <c r="UX7" s="271" t="s">
        <v>7</v>
      </c>
      <c r="UY7" s="266" t="s">
        <v>8</v>
      </c>
      <c r="UZ7" s="267" t="s">
        <v>17</v>
      </c>
      <c r="VA7" s="268" t="s">
        <v>2</v>
      </c>
      <c r="VB7" s="261" t="s">
        <v>18</v>
      </c>
      <c r="VC7" s="269" t="s">
        <v>15</v>
      </c>
      <c r="VD7" s="264"/>
      <c r="VG7" s="271" t="s">
        <v>7</v>
      </c>
      <c r="VH7" s="266" t="s">
        <v>8</v>
      </c>
      <c r="VI7" s="267" t="s">
        <v>17</v>
      </c>
      <c r="VJ7" s="268" t="s">
        <v>2</v>
      </c>
      <c r="VK7" s="261" t="s">
        <v>18</v>
      </c>
      <c r="VL7" s="269" t="s">
        <v>15</v>
      </c>
      <c r="VM7" s="264"/>
      <c r="VP7" s="271" t="s">
        <v>7</v>
      </c>
      <c r="VQ7" s="266" t="s">
        <v>8</v>
      </c>
      <c r="VR7" s="267" t="s">
        <v>17</v>
      </c>
      <c r="VS7" s="268" t="s">
        <v>2</v>
      </c>
      <c r="VT7" s="261" t="s">
        <v>18</v>
      </c>
      <c r="VU7" s="269" t="s">
        <v>15</v>
      </c>
      <c r="VV7" s="264"/>
      <c r="VY7" s="271" t="s">
        <v>7</v>
      </c>
      <c r="VZ7" s="266" t="s">
        <v>8</v>
      </c>
      <c r="WA7" s="267" t="s">
        <v>17</v>
      </c>
      <c r="WB7" s="268" t="s">
        <v>2</v>
      </c>
      <c r="WC7" s="261" t="s">
        <v>18</v>
      </c>
      <c r="WD7" s="269" t="s">
        <v>15</v>
      </c>
      <c r="WE7" s="264"/>
      <c r="WH7" s="271" t="s">
        <v>7</v>
      </c>
      <c r="WI7" s="266" t="s">
        <v>8</v>
      </c>
      <c r="WJ7" s="267" t="s">
        <v>17</v>
      </c>
      <c r="WK7" s="268" t="s">
        <v>2</v>
      </c>
      <c r="WL7" s="261" t="s">
        <v>18</v>
      </c>
      <c r="WM7" s="269" t="s">
        <v>15</v>
      </c>
      <c r="WN7" s="264"/>
      <c r="WQ7" s="271" t="s">
        <v>7</v>
      </c>
      <c r="WR7" s="266" t="s">
        <v>8</v>
      </c>
      <c r="WS7" s="267" t="s">
        <v>17</v>
      </c>
      <c r="WT7" s="268" t="s">
        <v>2</v>
      </c>
      <c r="WU7" s="261" t="s">
        <v>18</v>
      </c>
      <c r="WV7" s="269" t="s">
        <v>15</v>
      </c>
      <c r="WW7" s="264"/>
      <c r="WZ7" s="271" t="s">
        <v>7</v>
      </c>
      <c r="XA7" s="266" t="s">
        <v>8</v>
      </c>
      <c r="XB7" s="267" t="s">
        <v>17</v>
      </c>
      <c r="XC7" s="268" t="s">
        <v>2</v>
      </c>
      <c r="XD7" s="261" t="s">
        <v>18</v>
      </c>
      <c r="XE7" s="269" t="s">
        <v>15</v>
      </c>
      <c r="XF7" s="264"/>
      <c r="XI7" s="271" t="s">
        <v>7</v>
      </c>
      <c r="XJ7" s="266" t="s">
        <v>8</v>
      </c>
      <c r="XK7" s="267" t="s">
        <v>17</v>
      </c>
      <c r="XL7" s="268" t="s">
        <v>2</v>
      </c>
      <c r="XM7" s="261" t="s">
        <v>18</v>
      </c>
      <c r="XN7" s="269" t="s">
        <v>15</v>
      </c>
      <c r="XO7" s="264"/>
      <c r="XR7" s="271" t="s">
        <v>7</v>
      </c>
      <c r="XS7" s="266" t="s">
        <v>8</v>
      </c>
      <c r="XT7" s="267" t="s">
        <v>17</v>
      </c>
      <c r="XU7" s="268" t="s">
        <v>2</v>
      </c>
      <c r="XV7" s="261" t="s">
        <v>18</v>
      </c>
      <c r="XW7" s="269" t="s">
        <v>15</v>
      </c>
      <c r="XX7" s="264"/>
      <c r="YA7" s="271" t="s">
        <v>7</v>
      </c>
      <c r="YB7" s="266" t="s">
        <v>8</v>
      </c>
      <c r="YC7" s="267" t="s">
        <v>17</v>
      </c>
      <c r="YD7" s="268" t="s">
        <v>2</v>
      </c>
      <c r="YE7" s="261" t="s">
        <v>18</v>
      </c>
      <c r="YF7" s="269" t="s">
        <v>15</v>
      </c>
      <c r="YG7" s="264"/>
      <c r="YJ7" s="271" t="s">
        <v>7</v>
      </c>
      <c r="YK7" s="266" t="s">
        <v>8</v>
      </c>
      <c r="YL7" s="267" t="s">
        <v>17</v>
      </c>
      <c r="YM7" s="268" t="s">
        <v>2</v>
      </c>
      <c r="YN7" s="261" t="s">
        <v>18</v>
      </c>
      <c r="YO7" s="269" t="s">
        <v>15</v>
      </c>
      <c r="YP7" s="264"/>
      <c r="YS7" s="271" t="s">
        <v>7</v>
      </c>
      <c r="YT7" s="266" t="s">
        <v>8</v>
      </c>
      <c r="YU7" s="267" t="s">
        <v>17</v>
      </c>
      <c r="YV7" s="268" t="s">
        <v>2</v>
      </c>
      <c r="YW7" s="261" t="s">
        <v>18</v>
      </c>
      <c r="YX7" s="269" t="s">
        <v>15</v>
      </c>
      <c r="YY7" s="264"/>
      <c r="ZB7" s="271" t="s">
        <v>7</v>
      </c>
      <c r="ZC7" s="266" t="s">
        <v>8</v>
      </c>
      <c r="ZD7" s="267" t="s">
        <v>17</v>
      </c>
      <c r="ZE7" s="268" t="s">
        <v>2</v>
      </c>
      <c r="ZF7" s="261" t="s">
        <v>18</v>
      </c>
      <c r="ZG7" s="269" t="s">
        <v>15</v>
      </c>
      <c r="ZH7" s="264"/>
      <c r="ZK7" s="271" t="s">
        <v>7</v>
      </c>
      <c r="ZL7" s="266" t="s">
        <v>8</v>
      </c>
      <c r="ZM7" s="267" t="s">
        <v>17</v>
      </c>
      <c r="ZN7" s="268" t="s">
        <v>2</v>
      </c>
      <c r="ZO7" s="261" t="s">
        <v>18</v>
      </c>
      <c r="ZP7" s="269" t="s">
        <v>15</v>
      </c>
      <c r="ZQ7" s="264"/>
      <c r="ZT7" s="271" t="s">
        <v>7</v>
      </c>
      <c r="ZU7" s="266" t="s">
        <v>8</v>
      </c>
      <c r="ZV7" s="267" t="s">
        <v>17</v>
      </c>
      <c r="ZW7" s="268" t="s">
        <v>2</v>
      </c>
      <c r="ZX7" s="261" t="s">
        <v>18</v>
      </c>
      <c r="ZY7" s="269" t="s">
        <v>15</v>
      </c>
      <c r="ZZ7" s="264"/>
      <c r="AAC7" s="271" t="s">
        <v>7</v>
      </c>
      <c r="AAD7" s="266" t="s">
        <v>8</v>
      </c>
      <c r="AAE7" s="267" t="s">
        <v>17</v>
      </c>
      <c r="AAF7" s="268" t="s">
        <v>2</v>
      </c>
      <c r="AAG7" s="261" t="s">
        <v>18</v>
      </c>
      <c r="AAH7" s="269" t="s">
        <v>15</v>
      </c>
      <c r="AAI7" s="264"/>
      <c r="AAL7" s="271" t="s">
        <v>7</v>
      </c>
      <c r="AAM7" s="266" t="s">
        <v>8</v>
      </c>
      <c r="AAN7" s="267" t="s">
        <v>17</v>
      </c>
      <c r="AAO7" s="268" t="s">
        <v>2</v>
      </c>
      <c r="AAP7" s="261" t="s">
        <v>18</v>
      </c>
      <c r="AAQ7" s="269" t="s">
        <v>15</v>
      </c>
      <c r="AAR7" s="264"/>
      <c r="AAU7" s="271" t="s">
        <v>7</v>
      </c>
      <c r="AAV7" s="266" t="s">
        <v>8</v>
      </c>
      <c r="AAW7" s="267" t="s">
        <v>17</v>
      </c>
      <c r="AAX7" s="268" t="s">
        <v>2</v>
      </c>
      <c r="AAY7" s="261" t="s">
        <v>18</v>
      </c>
      <c r="AAZ7" s="269" t="s">
        <v>15</v>
      </c>
      <c r="ABA7" s="264"/>
      <c r="ABD7" s="271" t="s">
        <v>7</v>
      </c>
      <c r="ABE7" s="266" t="s">
        <v>8</v>
      </c>
      <c r="ABF7" s="267" t="s">
        <v>17</v>
      </c>
      <c r="ABG7" s="268" t="s">
        <v>2</v>
      </c>
      <c r="ABH7" s="261" t="s">
        <v>18</v>
      </c>
      <c r="ABI7" s="269" t="s">
        <v>15</v>
      </c>
      <c r="ABJ7" s="264"/>
      <c r="ABM7" s="271" t="s">
        <v>7</v>
      </c>
      <c r="ABN7" s="266" t="s">
        <v>8</v>
      </c>
      <c r="ABO7" s="267" t="s">
        <v>17</v>
      </c>
      <c r="ABP7" s="268" t="s">
        <v>2</v>
      </c>
      <c r="ABQ7" s="261" t="s">
        <v>18</v>
      </c>
      <c r="ABR7" s="269" t="s">
        <v>15</v>
      </c>
      <c r="ABS7" s="264"/>
      <c r="ABV7" s="271" t="s">
        <v>7</v>
      </c>
      <c r="ABW7" s="266" t="s">
        <v>8</v>
      </c>
      <c r="ABX7" s="267" t="s">
        <v>17</v>
      </c>
      <c r="ABY7" s="268" t="s">
        <v>2</v>
      </c>
      <c r="ABZ7" s="261" t="s">
        <v>18</v>
      </c>
      <c r="ACA7" s="269" t="s">
        <v>15</v>
      </c>
      <c r="ACB7" s="264"/>
      <c r="ACE7" s="271" t="s">
        <v>7</v>
      </c>
      <c r="ACF7" s="266" t="s">
        <v>8</v>
      </c>
      <c r="ACG7" s="267" t="s">
        <v>17</v>
      </c>
      <c r="ACH7" s="268" t="s">
        <v>2</v>
      </c>
      <c r="ACI7" s="261" t="s">
        <v>18</v>
      </c>
      <c r="ACJ7" s="269" t="s">
        <v>15</v>
      </c>
      <c r="ACK7" s="264"/>
      <c r="ACN7" s="271" t="s">
        <v>7</v>
      </c>
      <c r="ACO7" s="266" t="s">
        <v>8</v>
      </c>
      <c r="ACP7" s="267" t="s">
        <v>17</v>
      </c>
      <c r="ACQ7" s="268" t="s">
        <v>2</v>
      </c>
      <c r="ACR7" s="261" t="s">
        <v>18</v>
      </c>
      <c r="ACS7" s="269" t="s">
        <v>15</v>
      </c>
      <c r="ACT7" s="264"/>
      <c r="ACW7" s="271" t="s">
        <v>7</v>
      </c>
      <c r="ACX7" s="266" t="s">
        <v>8</v>
      </c>
      <c r="ACY7" s="267" t="s">
        <v>17</v>
      </c>
      <c r="ACZ7" s="268" t="s">
        <v>2</v>
      </c>
      <c r="ADA7" s="261" t="s">
        <v>18</v>
      </c>
      <c r="ADB7" s="269" t="s">
        <v>15</v>
      </c>
      <c r="ADC7" s="264"/>
      <c r="ADF7" s="271" t="s">
        <v>7</v>
      </c>
      <c r="ADG7" s="266" t="s">
        <v>8</v>
      </c>
      <c r="ADH7" s="267" t="s">
        <v>17</v>
      </c>
      <c r="ADI7" s="268" t="s">
        <v>2</v>
      </c>
      <c r="ADJ7" s="261" t="s">
        <v>18</v>
      </c>
      <c r="ADK7" s="269" t="s">
        <v>15</v>
      </c>
      <c r="ADL7" s="264"/>
      <c r="ADO7" s="271" t="s">
        <v>7</v>
      </c>
      <c r="ADP7" s="266" t="s">
        <v>8</v>
      </c>
      <c r="ADQ7" s="267" t="s">
        <v>17</v>
      </c>
      <c r="ADR7" s="268" t="s">
        <v>2</v>
      </c>
      <c r="ADS7" s="261" t="s">
        <v>18</v>
      </c>
      <c r="ADT7" s="269" t="s">
        <v>15</v>
      </c>
      <c r="ADU7" s="264"/>
      <c r="ADX7" s="271" t="s">
        <v>7</v>
      </c>
      <c r="ADY7" s="266" t="s">
        <v>8</v>
      </c>
      <c r="ADZ7" s="267" t="s">
        <v>17</v>
      </c>
      <c r="AEA7" s="268" t="s">
        <v>2</v>
      </c>
      <c r="AEB7" s="261" t="s">
        <v>18</v>
      </c>
      <c r="AEC7" s="269" t="s">
        <v>15</v>
      </c>
      <c r="AED7" s="264"/>
      <c r="AEG7" s="271" t="s">
        <v>7</v>
      </c>
      <c r="AEH7" s="266" t="s">
        <v>8</v>
      </c>
      <c r="AEI7" s="267" t="s">
        <v>17</v>
      </c>
      <c r="AEJ7" s="268" t="s">
        <v>2</v>
      </c>
      <c r="AEK7" s="261" t="s">
        <v>18</v>
      </c>
      <c r="AEL7" s="269" t="s">
        <v>15</v>
      </c>
      <c r="AEM7" s="264"/>
      <c r="AEP7" s="271" t="s">
        <v>7</v>
      </c>
      <c r="AEQ7" s="266" t="s">
        <v>8</v>
      </c>
      <c r="AER7" s="267" t="s">
        <v>17</v>
      </c>
      <c r="AES7" s="268" t="s">
        <v>2</v>
      </c>
      <c r="AET7" s="261" t="s">
        <v>18</v>
      </c>
      <c r="AEU7" s="269" t="s">
        <v>15</v>
      </c>
      <c r="AEV7" s="264"/>
      <c r="AEY7" s="271" t="s">
        <v>7</v>
      </c>
      <c r="AEZ7" s="266" t="s">
        <v>8</v>
      </c>
      <c r="AFA7" s="267" t="s">
        <v>17</v>
      </c>
      <c r="AFB7" s="268" t="s">
        <v>2</v>
      </c>
      <c r="AFC7" s="261" t="s">
        <v>18</v>
      </c>
      <c r="AFD7" s="269" t="s">
        <v>15</v>
      </c>
      <c r="AFE7" s="264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1054988603</v>
      </c>
      <c r="E8" s="131">
        <f t="shared" si="4"/>
        <v>45232</v>
      </c>
      <c r="F8" s="85">
        <f t="shared" si="4"/>
        <v>18587.04</v>
      </c>
      <c r="G8" s="72">
        <f t="shared" si="4"/>
        <v>21</v>
      </c>
      <c r="H8" s="48">
        <f t="shared" si="4"/>
        <v>18651.8</v>
      </c>
      <c r="I8" s="102">
        <f t="shared" si="4"/>
        <v>-64.759999999998399</v>
      </c>
      <c r="K8" s="60"/>
      <c r="L8" s="103"/>
      <c r="M8" s="15">
        <v>1</v>
      </c>
      <c r="N8" s="91">
        <v>934.4</v>
      </c>
      <c r="O8" s="777">
        <v>45230</v>
      </c>
      <c r="P8" s="91">
        <v>934.4</v>
      </c>
      <c r="Q8" s="924" t="s">
        <v>507</v>
      </c>
      <c r="R8" s="767">
        <v>0</v>
      </c>
      <c r="S8" s="925">
        <f>R8*P8</f>
        <v>0</v>
      </c>
      <c r="U8" s="60"/>
      <c r="V8" s="819"/>
      <c r="W8" s="15">
        <v>1</v>
      </c>
      <c r="X8" s="910">
        <v>934.4</v>
      </c>
      <c r="Y8" s="911"/>
      <c r="Z8" s="910"/>
      <c r="AA8" s="918"/>
      <c r="AB8" s="912"/>
      <c r="AC8" s="230">
        <f>AB8*Z8</f>
        <v>0</v>
      </c>
      <c r="AD8" s="885"/>
      <c r="AE8" s="60"/>
      <c r="AF8" s="93" t="s">
        <v>518</v>
      </c>
      <c r="AG8" s="15">
        <v>1</v>
      </c>
      <c r="AH8" s="272">
        <v>876.3</v>
      </c>
      <c r="AI8" s="231">
        <v>45234</v>
      </c>
      <c r="AJ8" s="272">
        <v>876.3</v>
      </c>
      <c r="AK8" s="94" t="s">
        <v>542</v>
      </c>
      <c r="AL8" s="70">
        <v>0</v>
      </c>
      <c r="AM8" s="70">
        <f>AL8*AJ8</f>
        <v>0</v>
      </c>
      <c r="AO8" s="60"/>
      <c r="AP8" s="103"/>
      <c r="AQ8" s="15">
        <v>1</v>
      </c>
      <c r="AR8" s="91">
        <v>907.2</v>
      </c>
      <c r="AS8" s="231">
        <v>45231</v>
      </c>
      <c r="AT8" s="91">
        <v>907.2</v>
      </c>
      <c r="AU8" s="94" t="s">
        <v>520</v>
      </c>
      <c r="AV8" s="70">
        <v>0</v>
      </c>
      <c r="AW8" s="70">
        <f>AV8*AT8</f>
        <v>0</v>
      </c>
      <c r="AY8" s="60"/>
      <c r="AZ8" s="889"/>
      <c r="BA8" s="15">
        <v>1</v>
      </c>
      <c r="BB8" s="91">
        <v>907.2</v>
      </c>
      <c r="BC8" s="231">
        <v>45232</v>
      </c>
      <c r="BD8" s="91">
        <v>907.2</v>
      </c>
      <c r="BE8" s="94" t="s">
        <v>527</v>
      </c>
      <c r="BF8" s="70">
        <v>0</v>
      </c>
      <c r="BG8" s="355">
        <f>BF8*BD8</f>
        <v>0</v>
      </c>
      <c r="BI8" s="60"/>
      <c r="BJ8" s="103"/>
      <c r="BK8" s="15">
        <v>1</v>
      </c>
      <c r="BL8" s="91">
        <v>940.7</v>
      </c>
      <c r="BM8" s="231">
        <v>45234</v>
      </c>
      <c r="BN8" s="91">
        <v>940.7</v>
      </c>
      <c r="BO8" s="94" t="s">
        <v>547</v>
      </c>
      <c r="BP8" s="70">
        <v>0</v>
      </c>
      <c r="BQ8" s="429">
        <f>BP8*BN8</f>
        <v>0</v>
      </c>
      <c r="BR8" s="355"/>
      <c r="BS8" s="60"/>
      <c r="BT8" s="103"/>
      <c r="BU8" s="15">
        <v>1</v>
      </c>
      <c r="BV8" s="91">
        <v>920.8</v>
      </c>
      <c r="BW8" s="274">
        <v>45234</v>
      </c>
      <c r="BX8" s="91">
        <v>920.8</v>
      </c>
      <c r="BY8" s="490" t="s">
        <v>545</v>
      </c>
      <c r="BZ8" s="275">
        <v>0</v>
      </c>
      <c r="CA8" s="230">
        <f t="shared" ref="CA8:CA28" si="5">BZ8*BX8</f>
        <v>0</v>
      </c>
      <c r="CC8" s="60"/>
      <c r="CD8" s="202"/>
      <c r="CE8" s="15">
        <v>1</v>
      </c>
      <c r="CF8" s="91">
        <v>899</v>
      </c>
      <c r="CG8" s="274">
        <v>45237</v>
      </c>
      <c r="CH8" s="91">
        <v>899</v>
      </c>
      <c r="CI8" s="1386" t="s">
        <v>562</v>
      </c>
      <c r="CJ8" s="275">
        <v>0</v>
      </c>
      <c r="CK8" s="355">
        <f>CJ8*CH8</f>
        <v>0</v>
      </c>
      <c r="CM8" s="60"/>
      <c r="CN8" s="819"/>
      <c r="CO8" s="15">
        <v>1</v>
      </c>
      <c r="CP8" s="91">
        <v>918.1</v>
      </c>
      <c r="CQ8" s="274"/>
      <c r="CR8" s="91"/>
      <c r="CS8" s="276"/>
      <c r="CT8" s="275"/>
      <c r="CU8" s="360">
        <f>CT8*CR8</f>
        <v>0</v>
      </c>
      <c r="CW8" s="60"/>
      <c r="CX8" s="93" t="s">
        <v>518</v>
      </c>
      <c r="CY8" s="15">
        <v>1</v>
      </c>
      <c r="CZ8" s="91">
        <v>895.4</v>
      </c>
      <c r="DA8" s="231">
        <v>45237</v>
      </c>
      <c r="DB8" s="91">
        <v>895.4</v>
      </c>
      <c r="DC8" s="94" t="s">
        <v>558</v>
      </c>
      <c r="DD8" s="70">
        <v>0</v>
      </c>
      <c r="DE8" s="355">
        <f>DD8*DB8</f>
        <v>0</v>
      </c>
      <c r="DG8" s="60"/>
      <c r="DH8" s="174"/>
      <c r="DI8" s="15">
        <v>1</v>
      </c>
      <c r="DJ8" s="91">
        <v>922.6</v>
      </c>
      <c r="DK8" s="231">
        <v>45238</v>
      </c>
      <c r="DL8" s="91">
        <v>922.6</v>
      </c>
      <c r="DM8" s="94" t="s">
        <v>580</v>
      </c>
      <c r="DN8" s="70">
        <v>0</v>
      </c>
      <c r="DO8" s="355">
        <f>DN8*DL8</f>
        <v>0</v>
      </c>
      <c r="DQ8" s="60"/>
      <c r="DR8" s="820"/>
      <c r="DS8" s="15">
        <v>1</v>
      </c>
      <c r="DT8" s="91">
        <v>862.7</v>
      </c>
      <c r="DU8" s="274">
        <v>45239</v>
      </c>
      <c r="DV8" s="91">
        <v>862.7</v>
      </c>
      <c r="DW8" s="276" t="s">
        <v>587</v>
      </c>
      <c r="DX8" s="275">
        <v>0</v>
      </c>
      <c r="DY8" s="355">
        <f>DX8*DV8</f>
        <v>0</v>
      </c>
      <c r="EA8" s="60"/>
      <c r="EB8" s="103"/>
      <c r="EC8" s="15">
        <v>1</v>
      </c>
      <c r="ED8" s="91">
        <v>865.4</v>
      </c>
      <c r="EE8" s="238">
        <v>45240</v>
      </c>
      <c r="EF8" s="91">
        <v>865.4</v>
      </c>
      <c r="EG8" s="895" t="s">
        <v>593</v>
      </c>
      <c r="EH8" s="70">
        <v>0</v>
      </c>
      <c r="EI8" s="355">
        <f>EH8*EF8</f>
        <v>0</v>
      </c>
      <c r="EK8" s="60"/>
      <c r="EL8" s="103"/>
      <c r="EM8" s="15">
        <v>1</v>
      </c>
      <c r="EN8" s="91">
        <v>862.7</v>
      </c>
      <c r="EO8" s="238"/>
      <c r="EP8" s="91"/>
      <c r="EQ8" s="69"/>
      <c r="ER8" s="70"/>
      <c r="ES8" s="355">
        <f>ER8*EP8</f>
        <v>0</v>
      </c>
      <c r="EU8" s="60"/>
      <c r="EV8" s="93" t="s">
        <v>559</v>
      </c>
      <c r="EW8" s="15">
        <v>1</v>
      </c>
      <c r="EX8" s="91">
        <v>880</v>
      </c>
      <c r="EY8" s="231">
        <v>45248</v>
      </c>
      <c r="EZ8" s="91">
        <v>880</v>
      </c>
      <c r="FA8" s="69" t="s">
        <v>651</v>
      </c>
      <c r="FB8" s="70">
        <v>0</v>
      </c>
      <c r="FC8" s="355">
        <f>FB8*EZ8</f>
        <v>0</v>
      </c>
      <c r="FE8" s="60"/>
      <c r="FF8" s="93"/>
      <c r="FG8" s="15">
        <v>1</v>
      </c>
      <c r="FH8" s="910">
        <v>898.1</v>
      </c>
      <c r="FI8" s="911">
        <v>45245</v>
      </c>
      <c r="FJ8" s="910">
        <v>898.1</v>
      </c>
      <c r="FK8" s="895" t="s">
        <v>624</v>
      </c>
      <c r="FL8" s="912">
        <v>0</v>
      </c>
      <c r="FM8" s="230">
        <f>FL8*FJ8</f>
        <v>0</v>
      </c>
      <c r="FO8" s="60"/>
      <c r="FP8" s="314"/>
      <c r="FQ8" s="15">
        <v>1</v>
      </c>
      <c r="FR8" s="91">
        <v>926.2</v>
      </c>
      <c r="FS8" s="231">
        <v>45245</v>
      </c>
      <c r="FT8" s="91">
        <v>926.2</v>
      </c>
      <c r="FU8" s="69" t="s">
        <v>631</v>
      </c>
      <c r="FV8" s="70">
        <v>0</v>
      </c>
      <c r="FW8" s="230">
        <f>FV8*FT8</f>
        <v>0</v>
      </c>
      <c r="FY8" s="60"/>
      <c r="FZ8" s="93"/>
      <c r="GA8" s="15">
        <v>1</v>
      </c>
      <c r="GB8" s="91">
        <v>861.8</v>
      </c>
      <c r="GC8" s="231">
        <v>45246</v>
      </c>
      <c r="GD8" s="91">
        <v>861.8</v>
      </c>
      <c r="GE8" s="69" t="s">
        <v>638</v>
      </c>
      <c r="GF8" s="70">
        <v>0</v>
      </c>
      <c r="GG8" s="355">
        <f>GF8*GD8</f>
        <v>0</v>
      </c>
      <c r="GI8" s="60"/>
      <c r="GJ8" s="103"/>
      <c r="GK8" s="15">
        <v>1</v>
      </c>
      <c r="GL8" s="328">
        <v>878.6</v>
      </c>
      <c r="GM8" s="231">
        <v>45247</v>
      </c>
      <c r="GN8" s="328">
        <v>878.6</v>
      </c>
      <c r="GO8" s="94" t="s">
        <v>645</v>
      </c>
      <c r="GP8" s="70">
        <v>0</v>
      </c>
      <c r="GQ8" s="355">
        <f>GP8*GN8</f>
        <v>0</v>
      </c>
      <c r="GS8" s="60"/>
      <c r="GT8" s="103"/>
      <c r="GU8" s="15">
        <v>1</v>
      </c>
      <c r="GV8" s="803">
        <v>934.4</v>
      </c>
      <c r="GW8" s="231"/>
      <c r="GX8" s="803"/>
      <c r="GY8" s="94"/>
      <c r="GZ8" s="70"/>
      <c r="HA8" s="355">
        <f>GZ8*GX8</f>
        <v>0</v>
      </c>
      <c r="HC8" s="60"/>
      <c r="HD8" s="819" t="s">
        <v>518</v>
      </c>
      <c r="HE8" s="15">
        <v>1</v>
      </c>
      <c r="HF8" s="91">
        <v>880.9</v>
      </c>
      <c r="HG8" s="231">
        <v>45253</v>
      </c>
      <c r="HH8" s="91">
        <v>880.9</v>
      </c>
      <c r="HI8" s="94" t="s">
        <v>683</v>
      </c>
      <c r="HJ8" s="70">
        <v>0</v>
      </c>
      <c r="HK8" s="355">
        <f>HJ8*HH8</f>
        <v>0</v>
      </c>
      <c r="HM8" s="60"/>
      <c r="HN8" s="103"/>
      <c r="HO8" s="15">
        <v>1</v>
      </c>
      <c r="HP8" s="91">
        <v>892.2</v>
      </c>
      <c r="HQ8" s="231">
        <v>45252</v>
      </c>
      <c r="HR8" s="91">
        <v>892.2</v>
      </c>
      <c r="HS8" s="901" t="s">
        <v>672</v>
      </c>
      <c r="HT8" s="70">
        <v>0</v>
      </c>
      <c r="HU8" s="355">
        <f>HT8*HR8</f>
        <v>0</v>
      </c>
      <c r="HW8" s="60"/>
      <c r="HX8" s="103"/>
      <c r="HY8" s="15">
        <v>1</v>
      </c>
      <c r="HZ8" s="91">
        <v>934.4</v>
      </c>
      <c r="IA8" s="238">
        <v>45253</v>
      </c>
      <c r="IB8" s="91">
        <v>934.4</v>
      </c>
      <c r="IC8" s="69" t="s">
        <v>689</v>
      </c>
      <c r="ID8" s="70">
        <v>0</v>
      </c>
      <c r="IE8" s="355">
        <f t="shared" ref="IE8:IE28" si="6">ID8*IB8</f>
        <v>0</v>
      </c>
      <c r="IG8" s="60"/>
      <c r="IH8" s="103"/>
      <c r="II8" s="15">
        <v>1</v>
      </c>
      <c r="IJ8" s="91">
        <v>898.1</v>
      </c>
      <c r="IK8" s="238">
        <v>45254</v>
      </c>
      <c r="IL8" s="91">
        <v>898.1</v>
      </c>
      <c r="IM8" s="69" t="s">
        <v>695</v>
      </c>
      <c r="IN8" s="70">
        <v>0</v>
      </c>
      <c r="IO8" s="230">
        <f>IN8*IL8</f>
        <v>0</v>
      </c>
      <c r="IQ8" s="60"/>
      <c r="IR8" s="93"/>
      <c r="IS8" s="15">
        <v>1</v>
      </c>
      <c r="IT8" s="91">
        <v>882.7</v>
      </c>
      <c r="IU8" s="238">
        <v>45255</v>
      </c>
      <c r="IV8" s="91">
        <v>882.7</v>
      </c>
      <c r="IW8" s="69" t="s">
        <v>705</v>
      </c>
      <c r="IX8" s="70">
        <v>0</v>
      </c>
      <c r="IY8" s="230">
        <f>IX8*IV8</f>
        <v>0</v>
      </c>
      <c r="IZ8" s="91"/>
      <c r="JA8" s="60"/>
      <c r="JB8" s="103"/>
      <c r="JC8" s="15">
        <v>1</v>
      </c>
      <c r="JD8" s="91">
        <v>909</v>
      </c>
      <c r="JE8" s="238">
        <v>45255</v>
      </c>
      <c r="JF8" s="91">
        <v>909</v>
      </c>
      <c r="JG8" s="69" t="s">
        <v>702</v>
      </c>
      <c r="JH8" s="70">
        <v>0</v>
      </c>
      <c r="JI8" s="355">
        <f>JH8*JF8</f>
        <v>0</v>
      </c>
      <c r="JJ8" s="68"/>
      <c r="JK8" s="60"/>
      <c r="JL8" s="277"/>
      <c r="JM8" s="15">
        <v>1</v>
      </c>
      <c r="JN8" s="91"/>
      <c r="JO8" s="231"/>
      <c r="JP8" s="91"/>
      <c r="JQ8" s="895"/>
      <c r="JR8" s="70"/>
      <c r="JS8" s="355">
        <f>JR8*JP8</f>
        <v>0</v>
      </c>
      <c r="JU8" s="60"/>
      <c r="JV8" s="889"/>
      <c r="JW8" s="15">
        <v>1</v>
      </c>
      <c r="JX8" s="91"/>
      <c r="JY8" s="238"/>
      <c r="JZ8" s="91"/>
      <c r="KA8" s="69"/>
      <c r="KB8" s="70"/>
      <c r="KC8" s="355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5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5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5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5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5">
        <f>LZ8*LX8</f>
        <v>0</v>
      </c>
      <c r="MB8" s="355"/>
      <c r="MC8" s="60"/>
      <c r="MD8" s="103"/>
      <c r="ME8" s="15">
        <v>1</v>
      </c>
      <c r="MF8" s="272"/>
      <c r="MG8" s="231"/>
      <c r="MH8" s="272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8"/>
      <c r="NK8" s="231"/>
      <c r="NL8" s="278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8"/>
      <c r="OE8" s="231"/>
      <c r="OF8" s="278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8"/>
      <c r="PI8" s="231"/>
      <c r="PJ8" s="278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3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79"/>
      <c r="TQ8" s="162"/>
      <c r="TR8" s="276"/>
      <c r="TS8" s="275"/>
      <c r="TT8" s="275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105550094</v>
      </c>
      <c r="E9" s="131">
        <f t="shared" si="7"/>
        <v>45234</v>
      </c>
      <c r="F9" s="85">
        <f t="shared" si="7"/>
        <v>18444.080000000002</v>
      </c>
      <c r="G9" s="72">
        <f t="shared" si="7"/>
        <v>21</v>
      </c>
      <c r="H9" s="48">
        <f t="shared" si="7"/>
        <v>18573.5</v>
      </c>
      <c r="I9" s="102">
        <f>BP5</f>
        <v>-129.41999999999825</v>
      </c>
      <c r="L9" s="93"/>
      <c r="M9" s="15">
        <v>2</v>
      </c>
      <c r="N9" s="91">
        <v>940.7</v>
      </c>
      <c r="O9" s="777">
        <v>45230</v>
      </c>
      <c r="P9" s="91">
        <v>940.7</v>
      </c>
      <c r="Q9" s="924" t="s">
        <v>507</v>
      </c>
      <c r="R9" s="767">
        <v>0</v>
      </c>
      <c r="S9" s="921">
        <f t="shared" ref="S9:S29" si="8">R9*P9</f>
        <v>0</v>
      </c>
      <c r="V9" s="819"/>
      <c r="W9" s="15">
        <v>2</v>
      </c>
      <c r="X9" s="910">
        <v>936.2</v>
      </c>
      <c r="Y9" s="911"/>
      <c r="Z9" s="910"/>
      <c r="AA9" s="918"/>
      <c r="AB9" s="912"/>
      <c r="AC9" s="230">
        <f t="shared" ref="AC9:AC29" si="9">AB9*Z9</f>
        <v>0</v>
      </c>
      <c r="AD9" s="885"/>
      <c r="AF9" s="93" t="s">
        <v>518</v>
      </c>
      <c r="AG9" s="15">
        <v>2</v>
      </c>
      <c r="AH9" s="280">
        <v>875</v>
      </c>
      <c r="AI9" s="231">
        <v>45234</v>
      </c>
      <c r="AJ9" s="280">
        <v>875</v>
      </c>
      <c r="AK9" s="94" t="s">
        <v>542</v>
      </c>
      <c r="AL9" s="70">
        <v>0</v>
      </c>
      <c r="AM9" s="70">
        <f t="shared" ref="AM9:AM28" si="10">AL9*AJ9</f>
        <v>0</v>
      </c>
      <c r="AP9" s="93"/>
      <c r="AQ9" s="15">
        <v>2</v>
      </c>
      <c r="AR9" s="91">
        <v>913.5</v>
      </c>
      <c r="AS9" s="231">
        <v>45231</v>
      </c>
      <c r="AT9" s="91">
        <v>913.5</v>
      </c>
      <c r="AU9" s="94" t="s">
        <v>520</v>
      </c>
      <c r="AV9" s="70">
        <v>0</v>
      </c>
      <c r="AW9" s="70">
        <f t="shared" ref="AW9:AW28" si="11">AV9*AT9</f>
        <v>0</v>
      </c>
      <c r="AZ9" s="889"/>
      <c r="BA9" s="15">
        <v>2</v>
      </c>
      <c r="BB9" s="91">
        <v>861.8</v>
      </c>
      <c r="BC9" s="231">
        <v>45232</v>
      </c>
      <c r="BD9" s="91">
        <v>861.8</v>
      </c>
      <c r="BE9" s="94" t="s">
        <v>527</v>
      </c>
      <c r="BF9" s="70">
        <v>0</v>
      </c>
      <c r="BG9" s="355">
        <f t="shared" ref="BG9:BG29" si="12">BF9*BD9</f>
        <v>0</v>
      </c>
      <c r="BJ9" s="93"/>
      <c r="BK9" s="15">
        <v>2</v>
      </c>
      <c r="BL9" s="91">
        <v>894.5</v>
      </c>
      <c r="BM9" s="231">
        <v>45234</v>
      </c>
      <c r="BN9" s="91">
        <v>894.5</v>
      </c>
      <c r="BO9" s="94" t="s">
        <v>547</v>
      </c>
      <c r="BP9" s="70">
        <v>0</v>
      </c>
      <c r="BQ9" s="429">
        <f t="shared" ref="BQ9:BQ29" si="13">BP9*BN9</f>
        <v>0</v>
      </c>
      <c r="BR9" s="355"/>
      <c r="BT9" s="103"/>
      <c r="BU9" s="15">
        <v>2</v>
      </c>
      <c r="BV9" s="91">
        <v>876.3</v>
      </c>
      <c r="BW9" s="274">
        <v>45234</v>
      </c>
      <c r="BX9" s="91">
        <v>876.3</v>
      </c>
      <c r="BY9" s="490" t="s">
        <v>545</v>
      </c>
      <c r="BZ9" s="275">
        <v>0</v>
      </c>
      <c r="CA9" s="230">
        <f t="shared" si="5"/>
        <v>0</v>
      </c>
      <c r="CD9" s="202"/>
      <c r="CE9" s="15">
        <v>2</v>
      </c>
      <c r="CF9" s="91">
        <v>910.8</v>
      </c>
      <c r="CG9" s="274">
        <v>45237</v>
      </c>
      <c r="CH9" s="91">
        <v>910.8</v>
      </c>
      <c r="CI9" s="276" t="s">
        <v>562</v>
      </c>
      <c r="CJ9" s="275">
        <v>0</v>
      </c>
      <c r="CK9" s="355">
        <f t="shared" ref="CK9:CK29" si="14">CJ9*CH9</f>
        <v>0</v>
      </c>
      <c r="CN9" s="819"/>
      <c r="CO9" s="15">
        <v>2</v>
      </c>
      <c r="CP9" s="91">
        <v>907.2</v>
      </c>
      <c r="CQ9" s="274"/>
      <c r="CR9" s="91"/>
      <c r="CS9" s="276"/>
      <c r="CT9" s="275"/>
      <c r="CU9" s="360">
        <f>CT9*CR9</f>
        <v>0</v>
      </c>
      <c r="CX9" s="93" t="s">
        <v>518</v>
      </c>
      <c r="CY9" s="15">
        <v>2</v>
      </c>
      <c r="CZ9" s="91">
        <v>887.7</v>
      </c>
      <c r="DA9" s="231">
        <v>45237</v>
      </c>
      <c r="DB9" s="91">
        <v>887.7</v>
      </c>
      <c r="DC9" s="94" t="s">
        <v>558</v>
      </c>
      <c r="DD9" s="70">
        <v>0</v>
      </c>
      <c r="DE9" s="355">
        <f t="shared" ref="DE9:DE31" si="15">DD9*DB9</f>
        <v>0</v>
      </c>
      <c r="DH9" s="174"/>
      <c r="DI9" s="15">
        <v>2</v>
      </c>
      <c r="DJ9" s="91">
        <v>938.9</v>
      </c>
      <c r="DK9" s="231">
        <v>45238</v>
      </c>
      <c r="DL9" s="91">
        <v>938.9</v>
      </c>
      <c r="DM9" s="94" t="s">
        <v>580</v>
      </c>
      <c r="DN9" s="70">
        <v>0</v>
      </c>
      <c r="DO9" s="355">
        <f t="shared" ref="DO9:DO31" si="16">DN9*DL9</f>
        <v>0</v>
      </c>
      <c r="DR9" s="820"/>
      <c r="DS9" s="15">
        <v>2</v>
      </c>
      <c r="DT9" s="91">
        <v>869.1</v>
      </c>
      <c r="DU9" s="274">
        <v>45239</v>
      </c>
      <c r="DV9" s="91">
        <v>869.1</v>
      </c>
      <c r="DW9" s="276" t="s">
        <v>587</v>
      </c>
      <c r="DX9" s="275">
        <v>0</v>
      </c>
      <c r="DY9" s="355">
        <f t="shared" ref="DY9:DY29" si="17">DX9*DV9</f>
        <v>0</v>
      </c>
      <c r="EB9" s="93"/>
      <c r="EC9" s="15">
        <v>2</v>
      </c>
      <c r="ED9" s="91">
        <v>940.7</v>
      </c>
      <c r="EE9" s="238">
        <v>45240</v>
      </c>
      <c r="EF9" s="91">
        <v>940.7</v>
      </c>
      <c r="EG9" s="895" t="s">
        <v>593</v>
      </c>
      <c r="EH9" s="70">
        <v>0</v>
      </c>
      <c r="EI9" s="355">
        <f t="shared" ref="EI9:EI28" si="18">EH9*EF9</f>
        <v>0</v>
      </c>
      <c r="EL9" s="93"/>
      <c r="EM9" s="15">
        <v>2</v>
      </c>
      <c r="EN9" s="68">
        <v>904.5</v>
      </c>
      <c r="EO9" s="238"/>
      <c r="EP9" s="68"/>
      <c r="EQ9" s="69"/>
      <c r="ER9" s="70"/>
      <c r="ES9" s="355">
        <f t="shared" ref="ES9:ES28" si="19">ER9*EP9</f>
        <v>0</v>
      </c>
      <c r="EV9" s="93" t="s">
        <v>559</v>
      </c>
      <c r="EW9" s="15">
        <v>2</v>
      </c>
      <c r="EX9" s="91">
        <v>921.7</v>
      </c>
      <c r="EY9" s="231">
        <v>45245</v>
      </c>
      <c r="EZ9" s="91">
        <v>921.7</v>
      </c>
      <c r="FA9" s="69" t="s">
        <v>627</v>
      </c>
      <c r="FB9" s="70">
        <v>0</v>
      </c>
      <c r="FC9" s="355">
        <f t="shared" ref="FC9:FC29" si="20">FB9*EZ9</f>
        <v>0</v>
      </c>
      <c r="FF9" s="93"/>
      <c r="FG9" s="15">
        <v>2</v>
      </c>
      <c r="FH9" s="910">
        <v>926.2</v>
      </c>
      <c r="FI9" s="911">
        <v>45245</v>
      </c>
      <c r="FJ9" s="910">
        <v>926.2</v>
      </c>
      <c r="FK9" s="895" t="s">
        <v>624</v>
      </c>
      <c r="FL9" s="912">
        <v>0</v>
      </c>
      <c r="FM9" s="230">
        <f t="shared" ref="FM9:FM29" si="21">FL9*FJ9</f>
        <v>0</v>
      </c>
      <c r="FP9" s="314"/>
      <c r="FQ9" s="15">
        <v>2</v>
      </c>
      <c r="FR9" s="91">
        <v>864.5</v>
      </c>
      <c r="FS9" s="231">
        <v>45245</v>
      </c>
      <c r="FT9" s="91">
        <v>864.5</v>
      </c>
      <c r="FU9" s="69" t="s">
        <v>631</v>
      </c>
      <c r="FV9" s="70">
        <v>0</v>
      </c>
      <c r="FW9" s="230">
        <f t="shared" ref="FW9:FW29" si="22">FV9*FT9</f>
        <v>0</v>
      </c>
      <c r="FZ9" s="93"/>
      <c r="GA9" s="15">
        <v>2</v>
      </c>
      <c r="GB9" s="91">
        <v>916.3</v>
      </c>
      <c r="GC9" s="231">
        <v>45246</v>
      </c>
      <c r="GD9" s="91">
        <v>916.3</v>
      </c>
      <c r="GE9" s="69" t="s">
        <v>638</v>
      </c>
      <c r="GF9" s="70">
        <v>0</v>
      </c>
      <c r="GG9" s="355">
        <f t="shared" ref="GG9:GG29" si="23">GF9*GD9</f>
        <v>0</v>
      </c>
      <c r="GJ9" s="93"/>
      <c r="GK9" s="15">
        <v>2</v>
      </c>
      <c r="GL9" s="329">
        <v>881.8</v>
      </c>
      <c r="GM9" s="231">
        <v>45247</v>
      </c>
      <c r="GN9" s="329">
        <v>881.8</v>
      </c>
      <c r="GO9" s="94" t="s">
        <v>645</v>
      </c>
      <c r="GP9" s="70">
        <v>0</v>
      </c>
      <c r="GQ9" s="355">
        <f t="shared" ref="GQ9:GQ29" si="24">GP9*GN9</f>
        <v>0</v>
      </c>
      <c r="GT9" s="93"/>
      <c r="GU9" s="15">
        <v>2</v>
      </c>
      <c r="GV9" s="281">
        <v>925.3</v>
      </c>
      <c r="GW9" s="231"/>
      <c r="GX9" s="281"/>
      <c r="GY9" s="94"/>
      <c r="GZ9" s="70"/>
      <c r="HA9" s="355">
        <f t="shared" ref="HA9:HA28" si="25">GZ9*GX9</f>
        <v>0</v>
      </c>
      <c r="HD9" s="819" t="s">
        <v>518</v>
      </c>
      <c r="HE9" s="15">
        <v>2</v>
      </c>
      <c r="HF9" s="91">
        <v>907.2</v>
      </c>
      <c r="HG9" s="231">
        <v>45253</v>
      </c>
      <c r="HH9" s="91">
        <v>907.2</v>
      </c>
      <c r="HI9" s="94" t="s">
        <v>683</v>
      </c>
      <c r="HJ9" s="70">
        <v>0</v>
      </c>
      <c r="HK9" s="355">
        <f t="shared" ref="HK9:HK28" si="26">HJ9*HH9</f>
        <v>0</v>
      </c>
      <c r="HN9" s="93"/>
      <c r="HO9" s="15">
        <v>2</v>
      </c>
      <c r="HP9" s="91">
        <v>890.4</v>
      </c>
      <c r="HQ9" s="231">
        <v>45252</v>
      </c>
      <c r="HR9" s="91">
        <v>890.4</v>
      </c>
      <c r="HS9" s="901" t="s">
        <v>672</v>
      </c>
      <c r="HT9" s="70">
        <v>0</v>
      </c>
      <c r="HU9" s="355">
        <f t="shared" ref="HU9:HU29" si="27">HT9*HR9</f>
        <v>0</v>
      </c>
      <c r="HX9" s="103"/>
      <c r="HY9" s="15">
        <v>2</v>
      </c>
      <c r="HZ9" s="68">
        <v>880</v>
      </c>
      <c r="IA9" s="238">
        <v>45253</v>
      </c>
      <c r="IB9" s="68">
        <v>880</v>
      </c>
      <c r="IC9" s="69" t="s">
        <v>689</v>
      </c>
      <c r="ID9" s="70">
        <v>0</v>
      </c>
      <c r="IE9" s="355">
        <f t="shared" si="6"/>
        <v>0</v>
      </c>
      <c r="IH9" s="93"/>
      <c r="II9" s="15">
        <v>2</v>
      </c>
      <c r="IJ9" s="68">
        <v>904.5</v>
      </c>
      <c r="IK9" s="238">
        <v>45254</v>
      </c>
      <c r="IL9" s="68">
        <v>904.5</v>
      </c>
      <c r="IM9" s="69" t="s">
        <v>695</v>
      </c>
      <c r="IN9" s="70">
        <v>0</v>
      </c>
      <c r="IO9" s="230">
        <f t="shared" ref="IO9:IO29" si="28">IN9*IL9</f>
        <v>0</v>
      </c>
      <c r="IR9" s="93"/>
      <c r="IS9" s="15">
        <v>2</v>
      </c>
      <c r="IT9" s="68">
        <v>922.6</v>
      </c>
      <c r="IU9" s="238">
        <v>45255</v>
      </c>
      <c r="IV9" s="68">
        <v>922.6</v>
      </c>
      <c r="IW9" s="69" t="s">
        <v>705</v>
      </c>
      <c r="IX9" s="70">
        <v>0</v>
      </c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861.8</v>
      </c>
      <c r="JE9" s="238">
        <v>45255</v>
      </c>
      <c r="JF9" s="91">
        <v>861.8</v>
      </c>
      <c r="JG9" s="69" t="s">
        <v>702</v>
      </c>
      <c r="JH9" s="70">
        <v>0</v>
      </c>
      <c r="JI9" s="355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1149"/>
      <c r="JR9" s="70"/>
      <c r="JS9" s="355">
        <f t="shared" ref="JS9:JS27" si="31">JR9*JP9</f>
        <v>0</v>
      </c>
      <c r="JV9" s="889"/>
      <c r="JW9" s="15">
        <v>2</v>
      </c>
      <c r="JX9" s="68"/>
      <c r="JY9" s="238"/>
      <c r="JZ9" s="68"/>
      <c r="KA9" s="69"/>
      <c r="KB9" s="70"/>
      <c r="KC9" s="355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5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5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5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5">
        <f t="shared" ref="MA9:MA29" si="37">LZ9*LX9</f>
        <v>0</v>
      </c>
      <c r="MB9" s="355"/>
      <c r="MD9" s="93"/>
      <c r="ME9" s="15">
        <v>2</v>
      </c>
      <c r="MF9" s="280"/>
      <c r="MG9" s="231"/>
      <c r="MH9" s="280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1"/>
      <c r="NK9" s="231"/>
      <c r="NL9" s="281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1"/>
      <c r="OE9" s="231"/>
      <c r="OF9" s="281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1"/>
      <c r="PI9" s="231"/>
      <c r="PJ9" s="281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79"/>
      <c r="TQ9" s="162"/>
      <c r="TR9" s="276"/>
      <c r="TS9" s="275"/>
      <c r="TT9" s="275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Seabord</v>
      </c>
      <c r="D10" s="99" t="str">
        <f t="shared" si="57"/>
        <v>PED. 105608025</v>
      </c>
      <c r="E10" s="131">
        <f t="shared" si="57"/>
        <v>45234</v>
      </c>
      <c r="F10" s="85">
        <f t="shared" si="57"/>
        <v>19013.66</v>
      </c>
      <c r="G10" s="72">
        <f t="shared" si="57"/>
        <v>21</v>
      </c>
      <c r="H10" s="48">
        <f t="shared" si="57"/>
        <v>19055.2</v>
      </c>
      <c r="I10" s="102">
        <f t="shared" si="57"/>
        <v>-41.540000000000873</v>
      </c>
      <c r="L10" s="93"/>
      <c r="M10" s="15">
        <v>3</v>
      </c>
      <c r="N10" s="91">
        <v>880</v>
      </c>
      <c r="O10" s="777">
        <v>45230</v>
      </c>
      <c r="P10" s="91">
        <v>880</v>
      </c>
      <c r="Q10" s="924" t="s">
        <v>507</v>
      </c>
      <c r="R10" s="767">
        <v>0</v>
      </c>
      <c r="S10" s="230">
        <f t="shared" si="8"/>
        <v>0</v>
      </c>
      <c r="V10" s="819"/>
      <c r="W10" s="15">
        <v>3</v>
      </c>
      <c r="X10" s="910">
        <v>916.3</v>
      </c>
      <c r="Y10" s="911"/>
      <c r="Z10" s="910"/>
      <c r="AA10" s="918"/>
      <c r="AB10" s="912"/>
      <c r="AC10" s="230">
        <f t="shared" si="9"/>
        <v>0</v>
      </c>
      <c r="AD10" s="885"/>
      <c r="AF10" s="93" t="s">
        <v>518</v>
      </c>
      <c r="AG10" s="15">
        <v>3</v>
      </c>
      <c r="AH10" s="280">
        <v>923.1</v>
      </c>
      <c r="AI10" s="231">
        <v>45231</v>
      </c>
      <c r="AJ10" s="280">
        <v>923.1</v>
      </c>
      <c r="AK10" s="94" t="s">
        <v>522</v>
      </c>
      <c r="AL10" s="70">
        <v>0</v>
      </c>
      <c r="AM10" s="70">
        <f t="shared" si="10"/>
        <v>0</v>
      </c>
      <c r="AP10" s="93"/>
      <c r="AQ10" s="15">
        <v>3</v>
      </c>
      <c r="AR10" s="91">
        <v>910.8</v>
      </c>
      <c r="AS10" s="231">
        <v>45231</v>
      </c>
      <c r="AT10" s="91">
        <v>910.8</v>
      </c>
      <c r="AU10" s="94" t="s">
        <v>520</v>
      </c>
      <c r="AV10" s="70">
        <v>0</v>
      </c>
      <c r="AW10" s="70">
        <f t="shared" si="11"/>
        <v>0</v>
      </c>
      <c r="AZ10" s="889"/>
      <c r="BA10" s="15">
        <v>3</v>
      </c>
      <c r="BB10" s="91">
        <v>903.6</v>
      </c>
      <c r="BC10" s="231">
        <v>45232</v>
      </c>
      <c r="BD10" s="91">
        <v>903.6</v>
      </c>
      <c r="BE10" s="94" t="s">
        <v>527</v>
      </c>
      <c r="BF10" s="70">
        <v>0</v>
      </c>
      <c r="BG10" s="355">
        <f t="shared" si="12"/>
        <v>0</v>
      </c>
      <c r="BJ10" s="93"/>
      <c r="BK10" s="15">
        <v>3</v>
      </c>
      <c r="BL10" s="91">
        <v>892.7</v>
      </c>
      <c r="BM10" s="231">
        <v>45234</v>
      </c>
      <c r="BN10" s="91">
        <v>892.7</v>
      </c>
      <c r="BO10" s="94" t="s">
        <v>547</v>
      </c>
      <c r="BP10" s="70">
        <v>0</v>
      </c>
      <c r="BQ10" s="429">
        <f t="shared" si="13"/>
        <v>0</v>
      </c>
      <c r="BR10" s="355"/>
      <c r="BT10" s="103"/>
      <c r="BU10" s="15">
        <v>3</v>
      </c>
      <c r="BV10" s="91">
        <v>934.4</v>
      </c>
      <c r="BW10" s="274">
        <v>45234</v>
      </c>
      <c r="BX10" s="91">
        <v>934.4</v>
      </c>
      <c r="BY10" s="490" t="s">
        <v>545</v>
      </c>
      <c r="BZ10" s="275">
        <v>0</v>
      </c>
      <c r="CA10" s="230">
        <f t="shared" si="5"/>
        <v>0</v>
      </c>
      <c r="CD10" s="202"/>
      <c r="CE10" s="15">
        <v>3</v>
      </c>
      <c r="CF10" s="91">
        <v>884.5</v>
      </c>
      <c r="CG10" s="274">
        <v>45237</v>
      </c>
      <c r="CH10" s="91">
        <v>884.5</v>
      </c>
      <c r="CI10" s="276" t="s">
        <v>562</v>
      </c>
      <c r="CJ10" s="275">
        <v>0</v>
      </c>
      <c r="CK10" s="355">
        <f t="shared" si="14"/>
        <v>0</v>
      </c>
      <c r="CN10" s="819"/>
      <c r="CO10" s="15">
        <v>3</v>
      </c>
      <c r="CP10" s="91">
        <v>888.1</v>
      </c>
      <c r="CQ10" s="274"/>
      <c r="CR10" s="91"/>
      <c r="CS10" s="276"/>
      <c r="CT10" s="275"/>
      <c r="CU10" s="360">
        <f t="shared" ref="CU10:CU30" si="58">CT10*CR10</f>
        <v>0</v>
      </c>
      <c r="CX10" s="93" t="s">
        <v>518</v>
      </c>
      <c r="CY10" s="15">
        <v>3</v>
      </c>
      <c r="CZ10" s="91">
        <v>933</v>
      </c>
      <c r="DA10" s="231">
        <v>45239</v>
      </c>
      <c r="DB10" s="91">
        <v>933</v>
      </c>
      <c r="DC10" s="94" t="s">
        <v>585</v>
      </c>
      <c r="DD10" s="70">
        <v>0</v>
      </c>
      <c r="DE10" s="355">
        <f t="shared" si="15"/>
        <v>0</v>
      </c>
      <c r="DH10" s="174"/>
      <c r="DI10" s="15">
        <v>3</v>
      </c>
      <c r="DJ10" s="91">
        <v>907.2</v>
      </c>
      <c r="DK10" s="231">
        <v>45238</v>
      </c>
      <c r="DL10" s="91">
        <v>907.2</v>
      </c>
      <c r="DM10" s="94" t="s">
        <v>580</v>
      </c>
      <c r="DN10" s="70">
        <v>0</v>
      </c>
      <c r="DO10" s="355">
        <f t="shared" si="16"/>
        <v>0</v>
      </c>
      <c r="DR10" s="820"/>
      <c r="DS10" s="15">
        <v>3</v>
      </c>
      <c r="DT10" s="91">
        <v>889</v>
      </c>
      <c r="DU10" s="274">
        <v>45239</v>
      </c>
      <c r="DV10" s="91">
        <v>889</v>
      </c>
      <c r="DW10" s="276" t="s">
        <v>587</v>
      </c>
      <c r="DX10" s="275">
        <v>0</v>
      </c>
      <c r="DY10" s="355">
        <f t="shared" si="17"/>
        <v>0</v>
      </c>
      <c r="EB10" s="93"/>
      <c r="EC10" s="15">
        <v>3</v>
      </c>
      <c r="ED10" s="68">
        <v>898.1</v>
      </c>
      <c r="EE10" s="238">
        <v>45240</v>
      </c>
      <c r="EF10" s="68">
        <v>898.1</v>
      </c>
      <c r="EG10" s="895" t="s">
        <v>593</v>
      </c>
      <c r="EH10" s="70">
        <v>0</v>
      </c>
      <c r="EI10" s="355">
        <f t="shared" si="18"/>
        <v>0</v>
      </c>
      <c r="EL10" s="93"/>
      <c r="EM10" s="15">
        <v>3</v>
      </c>
      <c r="EN10" s="68">
        <v>880.9</v>
      </c>
      <c r="EO10" s="238"/>
      <c r="EP10" s="68"/>
      <c r="EQ10" s="69"/>
      <c r="ER10" s="70"/>
      <c r="ES10" s="355">
        <f t="shared" si="19"/>
        <v>0</v>
      </c>
      <c r="EV10" s="93" t="s">
        <v>559</v>
      </c>
      <c r="EW10" s="15">
        <v>3</v>
      </c>
      <c r="EX10" s="91">
        <v>902.6</v>
      </c>
      <c r="EY10" s="231">
        <v>45248</v>
      </c>
      <c r="EZ10" s="91">
        <v>902.6</v>
      </c>
      <c r="FA10" s="69" t="s">
        <v>651</v>
      </c>
      <c r="FB10" s="70">
        <v>0</v>
      </c>
      <c r="FC10" s="355">
        <f t="shared" si="20"/>
        <v>0</v>
      </c>
      <c r="FF10" s="93"/>
      <c r="FG10" s="15">
        <v>3</v>
      </c>
      <c r="FH10" s="910">
        <v>884.5</v>
      </c>
      <c r="FI10" s="911">
        <v>45245</v>
      </c>
      <c r="FJ10" s="910">
        <v>884.5</v>
      </c>
      <c r="FK10" s="895" t="s">
        <v>624</v>
      </c>
      <c r="FL10" s="912">
        <v>0</v>
      </c>
      <c r="FM10" s="230">
        <f t="shared" si="21"/>
        <v>0</v>
      </c>
      <c r="FP10" s="314"/>
      <c r="FQ10" s="15">
        <v>3</v>
      </c>
      <c r="FR10" s="91">
        <v>884.5</v>
      </c>
      <c r="FS10" s="231">
        <v>45245</v>
      </c>
      <c r="FT10" s="91">
        <v>884.5</v>
      </c>
      <c r="FU10" s="69" t="s">
        <v>631</v>
      </c>
      <c r="FV10" s="70">
        <v>0</v>
      </c>
      <c r="FW10" s="230">
        <f t="shared" si="22"/>
        <v>0</v>
      </c>
      <c r="FZ10" s="93"/>
      <c r="GA10" s="15">
        <v>3</v>
      </c>
      <c r="GB10" s="91">
        <v>902.6</v>
      </c>
      <c r="GC10" s="231">
        <v>45246</v>
      </c>
      <c r="GD10" s="91">
        <v>902.6</v>
      </c>
      <c r="GE10" s="69" t="s">
        <v>638</v>
      </c>
      <c r="GF10" s="70">
        <v>0</v>
      </c>
      <c r="GG10" s="355">
        <f t="shared" si="23"/>
        <v>0</v>
      </c>
      <c r="GJ10" s="93"/>
      <c r="GK10" s="15">
        <v>3</v>
      </c>
      <c r="GL10" s="329">
        <v>866.4</v>
      </c>
      <c r="GM10" s="231">
        <v>45247</v>
      </c>
      <c r="GN10" s="329">
        <v>866.4</v>
      </c>
      <c r="GO10" s="94" t="s">
        <v>645</v>
      </c>
      <c r="GP10" s="70">
        <v>0</v>
      </c>
      <c r="GQ10" s="355">
        <f t="shared" si="24"/>
        <v>0</v>
      </c>
      <c r="GT10" s="93"/>
      <c r="GU10" s="15">
        <v>3</v>
      </c>
      <c r="GV10" s="91">
        <v>886.3</v>
      </c>
      <c r="GW10" s="231"/>
      <c r="GX10" s="91"/>
      <c r="GY10" s="94"/>
      <c r="GZ10" s="70"/>
      <c r="HA10" s="355">
        <f t="shared" si="25"/>
        <v>0</v>
      </c>
      <c r="HD10" s="819" t="s">
        <v>518</v>
      </c>
      <c r="HE10" s="15">
        <v>3</v>
      </c>
      <c r="HF10" s="91">
        <v>882.7</v>
      </c>
      <c r="HG10" s="231">
        <v>45252</v>
      </c>
      <c r="HH10" s="91">
        <v>882.7</v>
      </c>
      <c r="HI10" s="94" t="s">
        <v>675</v>
      </c>
      <c r="HJ10" s="70">
        <v>0</v>
      </c>
      <c r="HK10" s="355">
        <f t="shared" si="26"/>
        <v>0</v>
      </c>
      <c r="HN10" s="93"/>
      <c r="HO10" s="15">
        <v>3</v>
      </c>
      <c r="HP10" s="91">
        <v>902.6</v>
      </c>
      <c r="HQ10" s="231">
        <v>45252</v>
      </c>
      <c r="HR10" s="91">
        <v>902.6</v>
      </c>
      <c r="HS10" s="901" t="s">
        <v>672</v>
      </c>
      <c r="HT10" s="70">
        <v>0</v>
      </c>
      <c r="HU10" s="355">
        <f t="shared" si="27"/>
        <v>0</v>
      </c>
      <c r="HX10" s="103"/>
      <c r="HY10" s="15">
        <v>3</v>
      </c>
      <c r="HZ10" s="68">
        <v>910.8</v>
      </c>
      <c r="IA10" s="238">
        <v>45253</v>
      </c>
      <c r="IB10" s="68">
        <v>910.8</v>
      </c>
      <c r="IC10" s="69" t="s">
        <v>689</v>
      </c>
      <c r="ID10" s="70">
        <v>0</v>
      </c>
      <c r="IE10" s="355">
        <f t="shared" si="6"/>
        <v>0</v>
      </c>
      <c r="IH10" s="93"/>
      <c r="II10" s="15">
        <v>3</v>
      </c>
      <c r="IJ10" s="68">
        <v>875.4</v>
      </c>
      <c r="IK10" s="238">
        <v>45254</v>
      </c>
      <c r="IL10" s="68">
        <v>875.4</v>
      </c>
      <c r="IM10" s="69" t="s">
        <v>695</v>
      </c>
      <c r="IN10" s="70">
        <v>0</v>
      </c>
      <c r="IO10" s="230">
        <f t="shared" si="28"/>
        <v>0</v>
      </c>
      <c r="IR10" s="93"/>
      <c r="IS10" s="15">
        <v>3</v>
      </c>
      <c r="IT10" s="68">
        <v>895.4</v>
      </c>
      <c r="IU10" s="238">
        <v>45255</v>
      </c>
      <c r="IV10" s="68">
        <v>895.4</v>
      </c>
      <c r="IW10" s="69" t="s">
        <v>705</v>
      </c>
      <c r="IX10" s="70">
        <v>0</v>
      </c>
      <c r="IY10" s="230">
        <f t="shared" si="29"/>
        <v>0</v>
      </c>
      <c r="IZ10" s="91"/>
      <c r="JA10" s="68"/>
      <c r="JB10" s="93"/>
      <c r="JC10" s="15">
        <v>3</v>
      </c>
      <c r="JD10" s="91">
        <v>874.5</v>
      </c>
      <c r="JE10" s="238">
        <v>45255</v>
      </c>
      <c r="JF10" s="91">
        <v>874.5</v>
      </c>
      <c r="JG10" s="69" t="s">
        <v>702</v>
      </c>
      <c r="JH10" s="70">
        <v>0</v>
      </c>
      <c r="JI10" s="355">
        <f t="shared" si="30"/>
        <v>0</v>
      </c>
      <c r="JJ10" s="68"/>
      <c r="JL10" s="93"/>
      <c r="JM10" s="15">
        <v>3</v>
      </c>
      <c r="JN10" s="91"/>
      <c r="JO10" s="231"/>
      <c r="JP10" s="91"/>
      <c r="JQ10" s="1149"/>
      <c r="JR10" s="70"/>
      <c r="JS10" s="355">
        <f t="shared" si="31"/>
        <v>0</v>
      </c>
      <c r="JV10" s="889"/>
      <c r="JW10" s="15">
        <v>3</v>
      </c>
      <c r="JX10" s="68"/>
      <c r="JY10" s="238"/>
      <c r="JZ10" s="68"/>
      <c r="KA10" s="69"/>
      <c r="KB10" s="70"/>
      <c r="KC10" s="355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5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5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5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5">
        <f t="shared" si="37"/>
        <v>0</v>
      </c>
      <c r="MB10" s="355"/>
      <c r="MD10" s="93"/>
      <c r="ME10" s="15">
        <v>3</v>
      </c>
      <c r="MF10" s="280"/>
      <c r="MG10" s="231"/>
      <c r="MH10" s="280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79"/>
      <c r="TQ10" s="162"/>
      <c r="TR10" s="276"/>
      <c r="TS10" s="275"/>
      <c r="TT10" s="275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105713013</v>
      </c>
      <c r="E11" s="131">
        <f t="shared" si="59"/>
        <v>45237</v>
      </c>
      <c r="F11" s="85">
        <f t="shared" si="59"/>
        <v>18984.27</v>
      </c>
      <c r="G11" s="72">
        <f t="shared" si="59"/>
        <v>21</v>
      </c>
      <c r="H11" s="48">
        <f t="shared" si="59"/>
        <v>19027.2</v>
      </c>
      <c r="I11" s="102">
        <f t="shared" si="59"/>
        <v>-42.930000000000291</v>
      </c>
      <c r="K11" s="60"/>
      <c r="L11" s="103"/>
      <c r="M11" s="15">
        <v>4</v>
      </c>
      <c r="N11" s="91">
        <v>865.4</v>
      </c>
      <c r="O11" s="777">
        <v>45230</v>
      </c>
      <c r="P11" s="91">
        <v>865.4</v>
      </c>
      <c r="Q11" s="924" t="s">
        <v>507</v>
      </c>
      <c r="R11" s="767">
        <v>0</v>
      </c>
      <c r="S11" s="921">
        <f t="shared" si="8"/>
        <v>0</v>
      </c>
      <c r="U11" s="60"/>
      <c r="V11" s="819"/>
      <c r="W11" s="15">
        <v>4</v>
      </c>
      <c r="X11" s="910">
        <v>890.9</v>
      </c>
      <c r="Y11" s="911"/>
      <c r="Z11" s="910"/>
      <c r="AA11" s="918"/>
      <c r="AB11" s="912"/>
      <c r="AC11" s="230">
        <f t="shared" si="9"/>
        <v>0</v>
      </c>
      <c r="AD11" s="885"/>
      <c r="AE11" s="60"/>
      <c r="AF11" s="93" t="s">
        <v>518</v>
      </c>
      <c r="AG11" s="15">
        <v>4</v>
      </c>
      <c r="AH11" s="280">
        <v>902.6</v>
      </c>
      <c r="AI11" s="231">
        <v>45232</v>
      </c>
      <c r="AJ11" s="280">
        <v>902.6</v>
      </c>
      <c r="AK11" s="94" t="s">
        <v>531</v>
      </c>
      <c r="AL11" s="70">
        <v>0</v>
      </c>
      <c r="AM11" s="70">
        <f t="shared" si="10"/>
        <v>0</v>
      </c>
      <c r="AO11" s="60"/>
      <c r="AP11" s="103"/>
      <c r="AQ11" s="15">
        <v>4</v>
      </c>
      <c r="AR11" s="91">
        <v>921.7</v>
      </c>
      <c r="AS11" s="231">
        <v>45231</v>
      </c>
      <c r="AT11" s="91">
        <v>921.7</v>
      </c>
      <c r="AU11" s="94" t="s">
        <v>520</v>
      </c>
      <c r="AV11" s="70">
        <v>0</v>
      </c>
      <c r="AW11" s="70">
        <f t="shared" si="11"/>
        <v>0</v>
      </c>
      <c r="AY11" s="60"/>
      <c r="AZ11" s="889"/>
      <c r="BA11" s="15">
        <v>4</v>
      </c>
      <c r="BB11" s="91">
        <v>904.5</v>
      </c>
      <c r="BC11" s="231">
        <v>45232</v>
      </c>
      <c r="BD11" s="91">
        <v>904.5</v>
      </c>
      <c r="BE11" s="94" t="s">
        <v>527</v>
      </c>
      <c r="BF11" s="70">
        <v>0</v>
      </c>
      <c r="BG11" s="355">
        <f t="shared" si="12"/>
        <v>0</v>
      </c>
      <c r="BI11" s="60"/>
      <c r="BJ11" s="103"/>
      <c r="BK11" s="15">
        <v>4</v>
      </c>
      <c r="BL11" s="91">
        <v>866.4</v>
      </c>
      <c r="BM11" s="231">
        <v>45234</v>
      </c>
      <c r="BN11" s="91">
        <v>866.4</v>
      </c>
      <c r="BO11" s="94" t="s">
        <v>547</v>
      </c>
      <c r="BP11" s="70">
        <v>0</v>
      </c>
      <c r="BQ11" s="429">
        <f t="shared" si="13"/>
        <v>0</v>
      </c>
      <c r="BR11" s="355"/>
      <c r="BS11" s="60"/>
      <c r="BT11" s="103"/>
      <c r="BU11" s="15">
        <v>4</v>
      </c>
      <c r="BV11" s="91">
        <v>893.6</v>
      </c>
      <c r="BW11" s="274">
        <v>45234</v>
      </c>
      <c r="BX11" s="91">
        <v>893.6</v>
      </c>
      <c r="BY11" s="490" t="s">
        <v>545</v>
      </c>
      <c r="BZ11" s="275">
        <v>0</v>
      </c>
      <c r="CA11" s="230">
        <f t="shared" si="5"/>
        <v>0</v>
      </c>
      <c r="CC11" s="60"/>
      <c r="CD11" s="202"/>
      <c r="CE11" s="15">
        <v>4</v>
      </c>
      <c r="CF11" s="91">
        <v>893.6</v>
      </c>
      <c r="CG11" s="274">
        <v>45237</v>
      </c>
      <c r="CH11" s="91">
        <v>893.6</v>
      </c>
      <c r="CI11" s="276" t="s">
        <v>562</v>
      </c>
      <c r="CJ11" s="275">
        <v>0</v>
      </c>
      <c r="CK11" s="355">
        <f t="shared" si="14"/>
        <v>0</v>
      </c>
      <c r="CM11" s="60"/>
      <c r="CN11" s="819"/>
      <c r="CO11" s="15">
        <v>4</v>
      </c>
      <c r="CP11" s="91">
        <v>920.8</v>
      </c>
      <c r="CQ11" s="274"/>
      <c r="CR11" s="91"/>
      <c r="CS11" s="276"/>
      <c r="CT11" s="275"/>
      <c r="CU11" s="360">
        <f t="shared" si="58"/>
        <v>0</v>
      </c>
      <c r="CW11" s="60"/>
      <c r="CX11" s="93" t="s">
        <v>518</v>
      </c>
      <c r="CY11" s="15">
        <v>4</v>
      </c>
      <c r="CZ11" s="91">
        <v>914.4</v>
      </c>
      <c r="DA11" s="231">
        <v>45239</v>
      </c>
      <c r="DB11" s="91">
        <v>914.4</v>
      </c>
      <c r="DC11" s="94" t="s">
        <v>584</v>
      </c>
      <c r="DD11" s="70">
        <v>0</v>
      </c>
      <c r="DE11" s="355">
        <f t="shared" si="15"/>
        <v>0</v>
      </c>
      <c r="DG11" s="60"/>
      <c r="DH11" s="174"/>
      <c r="DI11" s="15">
        <v>4</v>
      </c>
      <c r="DJ11" s="91">
        <v>922.6</v>
      </c>
      <c r="DK11" s="231">
        <v>45238</v>
      </c>
      <c r="DL11" s="91">
        <v>922.6</v>
      </c>
      <c r="DM11" s="94" t="s">
        <v>580</v>
      </c>
      <c r="DN11" s="70">
        <v>0</v>
      </c>
      <c r="DO11" s="355">
        <f t="shared" si="16"/>
        <v>0</v>
      </c>
      <c r="DQ11" s="60"/>
      <c r="DR11" s="820"/>
      <c r="DS11" s="15">
        <v>4</v>
      </c>
      <c r="DT11" s="91">
        <v>880.9</v>
      </c>
      <c r="DU11" s="274">
        <v>45239</v>
      </c>
      <c r="DV11" s="91">
        <v>880.9</v>
      </c>
      <c r="DW11" s="276" t="s">
        <v>587</v>
      </c>
      <c r="DX11" s="275">
        <v>0</v>
      </c>
      <c r="DY11" s="355">
        <f t="shared" si="17"/>
        <v>0</v>
      </c>
      <c r="EA11" s="60"/>
      <c r="EB11" s="103"/>
      <c r="EC11" s="15">
        <v>4</v>
      </c>
      <c r="ED11" s="68">
        <v>909</v>
      </c>
      <c r="EE11" s="238">
        <v>45240</v>
      </c>
      <c r="EF11" s="68">
        <v>909</v>
      </c>
      <c r="EG11" s="895" t="s">
        <v>593</v>
      </c>
      <c r="EH11" s="70">
        <v>0</v>
      </c>
      <c r="EI11" s="355">
        <f t="shared" si="18"/>
        <v>0</v>
      </c>
      <c r="EK11" s="60"/>
      <c r="EL11" s="103"/>
      <c r="EM11" s="15">
        <v>4</v>
      </c>
      <c r="EN11" s="68">
        <v>902.6</v>
      </c>
      <c r="EO11" s="238"/>
      <c r="EP11" s="68"/>
      <c r="EQ11" s="69"/>
      <c r="ER11" s="70"/>
      <c r="ES11" s="355">
        <f t="shared" si="19"/>
        <v>0</v>
      </c>
      <c r="EU11" s="444"/>
      <c r="EV11" s="93" t="s">
        <v>559</v>
      </c>
      <c r="EW11" s="15">
        <v>4</v>
      </c>
      <c r="EX11" s="91">
        <v>866.4</v>
      </c>
      <c r="EY11" s="231">
        <v>45248</v>
      </c>
      <c r="EZ11" s="91">
        <v>866.4</v>
      </c>
      <c r="FA11" s="69" t="s">
        <v>651</v>
      </c>
      <c r="FB11" s="70">
        <v>0</v>
      </c>
      <c r="FC11" s="355">
        <f t="shared" si="20"/>
        <v>0</v>
      </c>
      <c r="FE11" s="60"/>
      <c r="FF11" s="93"/>
      <c r="FG11" s="15">
        <v>4</v>
      </c>
      <c r="FH11" s="910">
        <v>900.8</v>
      </c>
      <c r="FI11" s="911">
        <v>45245</v>
      </c>
      <c r="FJ11" s="910">
        <v>900.8</v>
      </c>
      <c r="FK11" s="895" t="s">
        <v>624</v>
      </c>
      <c r="FL11" s="912">
        <v>0</v>
      </c>
      <c r="FM11" s="230">
        <f t="shared" si="21"/>
        <v>0</v>
      </c>
      <c r="FO11" s="60"/>
      <c r="FP11" s="314"/>
      <c r="FQ11" s="15">
        <v>4</v>
      </c>
      <c r="FR11" s="91">
        <v>893.6</v>
      </c>
      <c r="FS11" s="231">
        <v>45245</v>
      </c>
      <c r="FT11" s="91">
        <v>893.6</v>
      </c>
      <c r="FU11" s="69" t="s">
        <v>631</v>
      </c>
      <c r="FV11" s="70">
        <v>0</v>
      </c>
      <c r="FW11" s="230">
        <f t="shared" si="22"/>
        <v>0</v>
      </c>
      <c r="FY11" s="60"/>
      <c r="FZ11" s="93"/>
      <c r="GA11" s="15">
        <v>4</v>
      </c>
      <c r="GB11" s="91">
        <v>897.2</v>
      </c>
      <c r="GC11" s="231">
        <v>45246</v>
      </c>
      <c r="GD11" s="91">
        <v>897.2</v>
      </c>
      <c r="GE11" s="69" t="s">
        <v>638</v>
      </c>
      <c r="GF11" s="70">
        <v>0</v>
      </c>
      <c r="GG11" s="355">
        <f t="shared" si="23"/>
        <v>0</v>
      </c>
      <c r="GI11" s="60"/>
      <c r="GJ11" s="103"/>
      <c r="GK11" s="15">
        <v>4</v>
      </c>
      <c r="GL11" s="329">
        <v>876.3</v>
      </c>
      <c r="GM11" s="231">
        <v>45247</v>
      </c>
      <c r="GN11" s="329">
        <v>876.3</v>
      </c>
      <c r="GO11" s="94" t="s">
        <v>645</v>
      </c>
      <c r="GP11" s="70">
        <v>0</v>
      </c>
      <c r="GQ11" s="355">
        <f t="shared" si="24"/>
        <v>0</v>
      </c>
      <c r="GS11" s="60"/>
      <c r="GT11" s="103"/>
      <c r="GU11" s="15">
        <v>4</v>
      </c>
      <c r="GV11" s="91">
        <v>913.5</v>
      </c>
      <c r="GW11" s="231"/>
      <c r="GX11" s="91"/>
      <c r="GY11" s="94"/>
      <c r="GZ11" s="70"/>
      <c r="HA11" s="355">
        <f t="shared" si="25"/>
        <v>0</v>
      </c>
      <c r="HC11" s="60"/>
      <c r="HD11" s="819" t="s">
        <v>518</v>
      </c>
      <c r="HE11" s="15">
        <v>4</v>
      </c>
      <c r="HF11" s="91">
        <v>911.7</v>
      </c>
      <c r="HG11" s="231">
        <v>45254</v>
      </c>
      <c r="HH11" s="91">
        <v>911.7</v>
      </c>
      <c r="HI11" s="94" t="s">
        <v>692</v>
      </c>
      <c r="HJ11" s="70">
        <v>0</v>
      </c>
      <c r="HK11" s="355">
        <f t="shared" si="26"/>
        <v>0</v>
      </c>
      <c r="HM11" s="60"/>
      <c r="HN11" s="103"/>
      <c r="HO11" s="15">
        <v>4</v>
      </c>
      <c r="HP11" s="91">
        <v>919</v>
      </c>
      <c r="HQ11" s="231">
        <v>45252</v>
      </c>
      <c r="HR11" s="91">
        <v>919</v>
      </c>
      <c r="HS11" s="901" t="s">
        <v>672</v>
      </c>
      <c r="HT11" s="70">
        <v>0</v>
      </c>
      <c r="HU11" s="355">
        <f t="shared" si="27"/>
        <v>0</v>
      </c>
      <c r="HW11" s="60"/>
      <c r="HX11" s="103"/>
      <c r="HY11" s="15">
        <v>4</v>
      </c>
      <c r="HZ11" s="68">
        <v>940.7</v>
      </c>
      <c r="IA11" s="238">
        <v>45253</v>
      </c>
      <c r="IB11" s="68">
        <v>940.7</v>
      </c>
      <c r="IC11" s="69" t="s">
        <v>689</v>
      </c>
      <c r="ID11" s="70">
        <v>0</v>
      </c>
      <c r="IE11" s="355">
        <f t="shared" si="6"/>
        <v>0</v>
      </c>
      <c r="IG11" s="60"/>
      <c r="IH11" s="103"/>
      <c r="II11" s="15">
        <v>4</v>
      </c>
      <c r="IJ11" s="68">
        <v>880</v>
      </c>
      <c r="IK11" s="238">
        <v>45254</v>
      </c>
      <c r="IL11" s="68">
        <v>880</v>
      </c>
      <c r="IM11" s="69" t="s">
        <v>695</v>
      </c>
      <c r="IN11" s="70">
        <v>0</v>
      </c>
      <c r="IO11" s="230">
        <f t="shared" si="28"/>
        <v>0</v>
      </c>
      <c r="IQ11" s="60"/>
      <c r="IR11" s="93"/>
      <c r="IS11" s="15">
        <v>4</v>
      </c>
      <c r="IT11" s="68">
        <v>919</v>
      </c>
      <c r="IU11" s="238">
        <v>45255</v>
      </c>
      <c r="IV11" s="68">
        <v>919</v>
      </c>
      <c r="IW11" s="69" t="s">
        <v>705</v>
      </c>
      <c r="IX11" s="70">
        <v>0</v>
      </c>
      <c r="IY11" s="230">
        <f t="shared" si="29"/>
        <v>0</v>
      </c>
      <c r="IZ11" s="91"/>
      <c r="JA11" s="68"/>
      <c r="JB11" s="103"/>
      <c r="JC11" s="15">
        <v>4</v>
      </c>
      <c r="JD11" s="91">
        <v>918.1</v>
      </c>
      <c r="JE11" s="238">
        <v>45255</v>
      </c>
      <c r="JF11" s="91">
        <v>918.1</v>
      </c>
      <c r="JG11" s="69" t="s">
        <v>702</v>
      </c>
      <c r="JH11" s="70">
        <v>0</v>
      </c>
      <c r="JI11" s="355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1149"/>
      <c r="JR11" s="70"/>
      <c r="JS11" s="355">
        <f t="shared" si="31"/>
        <v>0</v>
      </c>
      <c r="JU11" s="60"/>
      <c r="JV11" s="889"/>
      <c r="JW11" s="15">
        <v>4</v>
      </c>
      <c r="JX11" s="68"/>
      <c r="JY11" s="238"/>
      <c r="JZ11" s="68"/>
      <c r="KA11" s="69"/>
      <c r="KB11" s="70"/>
      <c r="KC11" s="355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5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5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5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5">
        <f t="shared" si="37"/>
        <v>0</v>
      </c>
      <c r="MB11" s="355"/>
      <c r="MC11" s="60"/>
      <c r="MD11" s="103"/>
      <c r="ME11" s="15">
        <v>4</v>
      </c>
      <c r="MF11" s="280"/>
      <c r="MG11" s="231"/>
      <c r="MH11" s="280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1"/>
      <c r="NK11" s="231"/>
      <c r="NL11" s="281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1"/>
      <c r="OE11" s="231"/>
      <c r="OF11" s="281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1"/>
      <c r="PI11" s="231"/>
      <c r="PJ11" s="281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79"/>
      <c r="TQ11" s="162"/>
      <c r="TR11" s="276"/>
      <c r="TS11" s="275"/>
      <c r="TT11" s="275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>Seaboard</v>
      </c>
      <c r="D12" s="99" t="str">
        <f t="shared" si="60"/>
        <v>PED. 105695589</v>
      </c>
      <c r="E12" s="131">
        <f t="shared" si="60"/>
        <v>45237</v>
      </c>
      <c r="F12" s="85">
        <f t="shared" si="60"/>
        <v>18930.46</v>
      </c>
      <c r="G12" s="72">
        <f t="shared" si="60"/>
        <v>21</v>
      </c>
      <c r="H12" s="48">
        <f t="shared" si="60"/>
        <v>19111.8</v>
      </c>
      <c r="I12" s="102">
        <f t="shared" si="60"/>
        <v>-181.34000000000015</v>
      </c>
      <c r="L12" s="103"/>
      <c r="M12" s="15">
        <v>5</v>
      </c>
      <c r="N12" s="91">
        <v>862.7</v>
      </c>
      <c r="O12" s="777">
        <v>45230</v>
      </c>
      <c r="P12" s="91">
        <v>862.7</v>
      </c>
      <c r="Q12" s="924" t="s">
        <v>507</v>
      </c>
      <c r="R12" s="767">
        <v>0</v>
      </c>
      <c r="S12" s="921">
        <f t="shared" si="8"/>
        <v>0</v>
      </c>
      <c r="V12" s="819"/>
      <c r="W12" s="15">
        <v>5</v>
      </c>
      <c r="X12" s="910">
        <v>888.1</v>
      </c>
      <c r="Y12" s="911"/>
      <c r="Z12" s="910"/>
      <c r="AA12" s="918"/>
      <c r="AB12" s="912"/>
      <c r="AC12" s="230">
        <f t="shared" si="9"/>
        <v>0</v>
      </c>
      <c r="AD12" s="885"/>
      <c r="AF12" s="93" t="s">
        <v>518</v>
      </c>
      <c r="AG12" s="15">
        <v>5</v>
      </c>
      <c r="AH12" s="280">
        <v>906.7</v>
      </c>
      <c r="AI12" s="231">
        <v>45234</v>
      </c>
      <c r="AJ12" s="280">
        <v>906.7</v>
      </c>
      <c r="AK12" s="94" t="s">
        <v>542</v>
      </c>
      <c r="AL12" s="70">
        <v>0</v>
      </c>
      <c r="AM12" s="70">
        <f t="shared" si="10"/>
        <v>0</v>
      </c>
      <c r="AP12" s="103"/>
      <c r="AQ12" s="15">
        <v>5</v>
      </c>
      <c r="AR12" s="91">
        <v>902.6</v>
      </c>
      <c r="AS12" s="231">
        <v>45231</v>
      </c>
      <c r="AT12" s="91">
        <v>902.6</v>
      </c>
      <c r="AU12" s="94" t="s">
        <v>520</v>
      </c>
      <c r="AV12" s="70">
        <v>0</v>
      </c>
      <c r="AW12" s="70">
        <f t="shared" si="11"/>
        <v>0</v>
      </c>
      <c r="AZ12" s="889"/>
      <c r="BA12" s="15">
        <v>5</v>
      </c>
      <c r="BB12" s="91">
        <v>875.4</v>
      </c>
      <c r="BC12" s="231">
        <v>45232</v>
      </c>
      <c r="BD12" s="91">
        <v>875.4</v>
      </c>
      <c r="BE12" s="94" t="s">
        <v>527</v>
      </c>
      <c r="BF12" s="70">
        <v>0</v>
      </c>
      <c r="BG12" s="355">
        <f t="shared" si="12"/>
        <v>0</v>
      </c>
      <c r="BJ12" s="103"/>
      <c r="BK12" s="15">
        <v>5</v>
      </c>
      <c r="BL12" s="91">
        <v>881.8</v>
      </c>
      <c r="BM12" s="231">
        <v>45234</v>
      </c>
      <c r="BN12" s="91">
        <v>881.8</v>
      </c>
      <c r="BO12" s="94" t="s">
        <v>547</v>
      </c>
      <c r="BP12" s="70">
        <v>0</v>
      </c>
      <c r="BQ12" s="429">
        <f t="shared" si="13"/>
        <v>0</v>
      </c>
      <c r="BR12" s="355"/>
      <c r="BT12" s="103"/>
      <c r="BU12" s="15">
        <v>5</v>
      </c>
      <c r="BV12" s="91">
        <v>920.8</v>
      </c>
      <c r="BW12" s="274">
        <v>45234</v>
      </c>
      <c r="BX12" s="91">
        <v>920.8</v>
      </c>
      <c r="BY12" s="490" t="s">
        <v>545</v>
      </c>
      <c r="BZ12" s="275">
        <v>0</v>
      </c>
      <c r="CA12" s="230">
        <f t="shared" si="5"/>
        <v>0</v>
      </c>
      <c r="CD12" s="202"/>
      <c r="CE12" s="15">
        <v>5</v>
      </c>
      <c r="CF12" s="91">
        <v>873.6</v>
      </c>
      <c r="CG12" s="274">
        <v>45237</v>
      </c>
      <c r="CH12" s="91">
        <v>873.6</v>
      </c>
      <c r="CI12" s="276" t="s">
        <v>562</v>
      </c>
      <c r="CJ12" s="275">
        <v>0</v>
      </c>
      <c r="CK12" s="355">
        <f t="shared" si="14"/>
        <v>0</v>
      </c>
      <c r="CN12" s="819"/>
      <c r="CO12" s="15">
        <v>5</v>
      </c>
      <c r="CP12" s="91">
        <v>880</v>
      </c>
      <c r="CQ12" s="274"/>
      <c r="CR12" s="91"/>
      <c r="CS12" s="276"/>
      <c r="CT12" s="275"/>
      <c r="CU12" s="360">
        <f t="shared" si="58"/>
        <v>0</v>
      </c>
      <c r="CX12" s="93" t="s">
        <v>518</v>
      </c>
      <c r="CY12" s="15">
        <v>5</v>
      </c>
      <c r="CZ12" s="91">
        <v>928</v>
      </c>
      <c r="DA12" s="231">
        <v>45240</v>
      </c>
      <c r="DB12" s="91">
        <v>928</v>
      </c>
      <c r="DC12" s="94" t="s">
        <v>589</v>
      </c>
      <c r="DD12" s="70">
        <v>0</v>
      </c>
      <c r="DE12" s="355">
        <f t="shared" si="15"/>
        <v>0</v>
      </c>
      <c r="DH12" s="174"/>
      <c r="DI12" s="15">
        <v>5</v>
      </c>
      <c r="DJ12" s="91">
        <v>936.2</v>
      </c>
      <c r="DK12" s="231">
        <v>45238</v>
      </c>
      <c r="DL12" s="91">
        <v>936.2</v>
      </c>
      <c r="DM12" s="94" t="s">
        <v>580</v>
      </c>
      <c r="DN12" s="70">
        <v>0</v>
      </c>
      <c r="DO12" s="355">
        <f t="shared" si="16"/>
        <v>0</v>
      </c>
      <c r="DR12" s="103"/>
      <c r="DS12" s="15">
        <v>5</v>
      </c>
      <c r="DT12" s="91">
        <v>876.3</v>
      </c>
      <c r="DU12" s="274">
        <v>45239</v>
      </c>
      <c r="DV12" s="91">
        <v>876.3</v>
      </c>
      <c r="DW12" s="276" t="s">
        <v>587</v>
      </c>
      <c r="DX12" s="275">
        <v>0</v>
      </c>
      <c r="DY12" s="355">
        <f t="shared" si="17"/>
        <v>0</v>
      </c>
      <c r="EB12" s="103"/>
      <c r="EC12" s="15">
        <v>5</v>
      </c>
      <c r="ED12" s="68">
        <v>877.2</v>
      </c>
      <c r="EE12" s="238">
        <v>45240</v>
      </c>
      <c r="EF12" s="68">
        <v>877.2</v>
      </c>
      <c r="EG12" s="895" t="s">
        <v>593</v>
      </c>
      <c r="EH12" s="70">
        <v>0</v>
      </c>
      <c r="EI12" s="355">
        <f t="shared" si="18"/>
        <v>0</v>
      </c>
      <c r="EL12" s="103"/>
      <c r="EM12" s="15">
        <v>5</v>
      </c>
      <c r="EN12" s="68">
        <v>918.1</v>
      </c>
      <c r="EO12" s="238"/>
      <c r="EP12" s="68"/>
      <c r="EQ12" s="69"/>
      <c r="ER12" s="70"/>
      <c r="ES12" s="355">
        <f t="shared" si="19"/>
        <v>0</v>
      </c>
      <c r="EV12" s="93" t="s">
        <v>559</v>
      </c>
      <c r="EW12" s="15">
        <v>5</v>
      </c>
      <c r="EX12" s="91">
        <v>907.2</v>
      </c>
      <c r="EY12" s="231">
        <v>45244</v>
      </c>
      <c r="EZ12" s="91">
        <v>907.2</v>
      </c>
      <c r="FA12" s="69" t="s">
        <v>616</v>
      </c>
      <c r="FB12" s="70">
        <v>0</v>
      </c>
      <c r="FC12" s="355">
        <f t="shared" si="20"/>
        <v>0</v>
      </c>
      <c r="FF12" s="93"/>
      <c r="FG12" s="15">
        <v>5</v>
      </c>
      <c r="FH12" s="910">
        <v>893.6</v>
      </c>
      <c r="FI12" s="911">
        <v>45245</v>
      </c>
      <c r="FJ12" s="910">
        <v>893.6</v>
      </c>
      <c r="FK12" s="895" t="s">
        <v>624</v>
      </c>
      <c r="FL12" s="912">
        <v>0</v>
      </c>
      <c r="FM12" s="230">
        <f t="shared" si="21"/>
        <v>0</v>
      </c>
      <c r="FN12" s="74" t="s">
        <v>41</v>
      </c>
      <c r="FP12" s="314"/>
      <c r="FQ12" s="15">
        <v>5</v>
      </c>
      <c r="FR12" s="91">
        <v>919.9</v>
      </c>
      <c r="FS12" s="231">
        <v>45245</v>
      </c>
      <c r="FT12" s="91">
        <v>919.9</v>
      </c>
      <c r="FU12" s="69" t="s">
        <v>631</v>
      </c>
      <c r="FV12" s="70">
        <v>0</v>
      </c>
      <c r="FW12" s="230">
        <f t="shared" si="22"/>
        <v>0</v>
      </c>
      <c r="FZ12" s="93"/>
      <c r="GA12" s="15">
        <v>5</v>
      </c>
      <c r="GB12" s="91">
        <v>907.2</v>
      </c>
      <c r="GC12" s="231">
        <v>45246</v>
      </c>
      <c r="GD12" s="91">
        <v>907.2</v>
      </c>
      <c r="GE12" s="69" t="s">
        <v>638</v>
      </c>
      <c r="GF12" s="70">
        <v>0</v>
      </c>
      <c r="GG12" s="355">
        <f t="shared" si="23"/>
        <v>0</v>
      </c>
      <c r="GJ12" s="103"/>
      <c r="GK12" s="15">
        <v>5</v>
      </c>
      <c r="GL12" s="329">
        <v>928</v>
      </c>
      <c r="GM12" s="231">
        <v>45247</v>
      </c>
      <c r="GN12" s="329">
        <v>928</v>
      </c>
      <c r="GO12" s="94" t="s">
        <v>645</v>
      </c>
      <c r="GP12" s="70">
        <v>0</v>
      </c>
      <c r="GQ12" s="355">
        <f t="shared" si="24"/>
        <v>0</v>
      </c>
      <c r="GT12" s="103"/>
      <c r="GU12" s="15">
        <v>5</v>
      </c>
      <c r="GV12" s="91">
        <v>876.3</v>
      </c>
      <c r="GW12" s="231"/>
      <c r="GX12" s="91"/>
      <c r="GY12" s="94"/>
      <c r="GZ12" s="70"/>
      <c r="HA12" s="355">
        <f t="shared" si="25"/>
        <v>0</v>
      </c>
      <c r="HD12" s="819" t="s">
        <v>518</v>
      </c>
      <c r="HE12" s="15">
        <v>5</v>
      </c>
      <c r="HF12" s="91">
        <v>931.7</v>
      </c>
      <c r="HG12" s="231">
        <v>45254</v>
      </c>
      <c r="HH12" s="91">
        <v>931.7</v>
      </c>
      <c r="HI12" s="94" t="s">
        <v>694</v>
      </c>
      <c r="HJ12" s="70">
        <v>0</v>
      </c>
      <c r="HK12" s="355">
        <f t="shared" si="26"/>
        <v>0</v>
      </c>
      <c r="HN12" s="103"/>
      <c r="HO12" s="15">
        <v>5</v>
      </c>
      <c r="HP12" s="91">
        <v>900.8</v>
      </c>
      <c r="HQ12" s="231">
        <v>45252</v>
      </c>
      <c r="HR12" s="91">
        <v>900.8</v>
      </c>
      <c r="HS12" s="901" t="s">
        <v>672</v>
      </c>
      <c r="HT12" s="70">
        <v>0</v>
      </c>
      <c r="HU12" s="355">
        <f t="shared" si="27"/>
        <v>0</v>
      </c>
      <c r="HX12" s="103"/>
      <c r="HY12" s="15">
        <v>5</v>
      </c>
      <c r="HZ12" s="68">
        <v>937.1</v>
      </c>
      <c r="IA12" s="238">
        <v>45253</v>
      </c>
      <c r="IB12" s="68">
        <v>937.1</v>
      </c>
      <c r="IC12" s="69" t="s">
        <v>689</v>
      </c>
      <c r="ID12" s="70">
        <v>0</v>
      </c>
      <c r="IE12" s="355">
        <f t="shared" si="6"/>
        <v>0</v>
      </c>
      <c r="IH12" s="103"/>
      <c r="II12" s="15">
        <v>5</v>
      </c>
      <c r="IJ12" s="68">
        <v>925.3</v>
      </c>
      <c r="IK12" s="238">
        <v>45254</v>
      </c>
      <c r="IL12" s="68">
        <v>925.3</v>
      </c>
      <c r="IM12" s="69" t="s">
        <v>695</v>
      </c>
      <c r="IN12" s="70">
        <v>0</v>
      </c>
      <c r="IO12" s="230">
        <f t="shared" si="28"/>
        <v>0</v>
      </c>
      <c r="IR12" s="93"/>
      <c r="IS12" s="15">
        <v>5</v>
      </c>
      <c r="IT12" s="68">
        <v>866.4</v>
      </c>
      <c r="IU12" s="238">
        <v>45255</v>
      </c>
      <c r="IV12" s="68">
        <v>866.4</v>
      </c>
      <c r="IW12" s="69" t="s">
        <v>705</v>
      </c>
      <c r="IX12" s="70">
        <v>0</v>
      </c>
      <c r="IY12" s="230">
        <f t="shared" si="29"/>
        <v>0</v>
      </c>
      <c r="IZ12" s="91"/>
      <c r="JA12" s="68"/>
      <c r="JB12" s="103"/>
      <c r="JC12" s="15">
        <v>5</v>
      </c>
      <c r="JD12" s="91">
        <v>861.8</v>
      </c>
      <c r="JE12" s="238">
        <v>45255</v>
      </c>
      <c r="JF12" s="91">
        <v>861.8</v>
      </c>
      <c r="JG12" s="69" t="s">
        <v>702</v>
      </c>
      <c r="JH12" s="70">
        <v>0</v>
      </c>
      <c r="JI12" s="355">
        <f t="shared" si="30"/>
        <v>0</v>
      </c>
      <c r="JJ12" s="68"/>
      <c r="JL12" s="103"/>
      <c r="JM12" s="15">
        <v>5</v>
      </c>
      <c r="JN12" s="91"/>
      <c r="JO12" s="231"/>
      <c r="JP12" s="91"/>
      <c r="JQ12" s="1149"/>
      <c r="JR12" s="70"/>
      <c r="JS12" s="355">
        <f t="shared" si="31"/>
        <v>0</v>
      </c>
      <c r="JV12" s="889"/>
      <c r="JW12" s="15">
        <v>5</v>
      </c>
      <c r="JX12" s="68"/>
      <c r="JY12" s="238"/>
      <c r="JZ12" s="68"/>
      <c r="KA12" s="69"/>
      <c r="KB12" s="70"/>
      <c r="KC12" s="355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5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5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5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5">
        <f t="shared" si="37"/>
        <v>0</v>
      </c>
      <c r="MB12" s="355"/>
      <c r="MD12" s="103"/>
      <c r="ME12" s="15">
        <v>5</v>
      </c>
      <c r="MF12" s="280"/>
      <c r="MG12" s="231"/>
      <c r="MH12" s="280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79"/>
      <c r="TQ12" s="162"/>
      <c r="TR12" s="276"/>
      <c r="TS12" s="275"/>
      <c r="TT12" s="275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FODOS</v>
      </c>
      <c r="C13" s="74" t="str">
        <f t="shared" si="61"/>
        <v>Seaboard</v>
      </c>
      <c r="D13" s="99" t="str">
        <f t="shared" si="61"/>
        <v>PED. 105696180</v>
      </c>
      <c r="E13" s="131">
        <f t="shared" si="61"/>
        <v>45237</v>
      </c>
      <c r="F13" s="85">
        <f t="shared" si="61"/>
        <v>19082.46</v>
      </c>
      <c r="G13" s="72">
        <f t="shared" si="61"/>
        <v>21</v>
      </c>
      <c r="H13" s="48">
        <f t="shared" si="61"/>
        <v>19080.599999999999</v>
      </c>
      <c r="I13" s="102">
        <f t="shared" si="61"/>
        <v>1.8600000000005821</v>
      </c>
      <c r="L13" s="103"/>
      <c r="M13" s="15">
        <v>6</v>
      </c>
      <c r="N13" s="91">
        <v>881.8</v>
      </c>
      <c r="O13" s="777">
        <v>45230</v>
      </c>
      <c r="P13" s="91">
        <v>881.8</v>
      </c>
      <c r="Q13" s="924" t="s">
        <v>507</v>
      </c>
      <c r="R13" s="767">
        <v>0</v>
      </c>
      <c r="S13" s="230">
        <f t="shared" si="8"/>
        <v>0</v>
      </c>
      <c r="V13" s="819"/>
      <c r="W13" s="15">
        <v>6</v>
      </c>
      <c r="X13" s="910">
        <v>890.9</v>
      </c>
      <c r="Y13" s="911"/>
      <c r="Z13" s="910"/>
      <c r="AA13" s="918"/>
      <c r="AB13" s="912"/>
      <c r="AC13" s="230">
        <f t="shared" si="9"/>
        <v>0</v>
      </c>
      <c r="AD13" s="885"/>
      <c r="AF13" s="93" t="s">
        <v>518</v>
      </c>
      <c r="AG13" s="15">
        <v>6</v>
      </c>
      <c r="AH13" s="280">
        <v>912.2</v>
      </c>
      <c r="AI13" s="231">
        <v>45233</v>
      </c>
      <c r="AJ13" s="280">
        <v>912.2</v>
      </c>
      <c r="AK13" s="94" t="s">
        <v>539</v>
      </c>
      <c r="AL13" s="70">
        <v>0</v>
      </c>
      <c r="AM13" s="70">
        <f t="shared" si="10"/>
        <v>0</v>
      </c>
      <c r="AP13" s="103"/>
      <c r="AQ13" s="15">
        <v>6</v>
      </c>
      <c r="AR13" s="91">
        <v>940.7</v>
      </c>
      <c r="AS13" s="231">
        <v>45231</v>
      </c>
      <c r="AT13" s="91">
        <v>940.7</v>
      </c>
      <c r="AU13" s="94" t="s">
        <v>520</v>
      </c>
      <c r="AV13" s="70">
        <v>0</v>
      </c>
      <c r="AW13" s="70">
        <f t="shared" si="11"/>
        <v>0</v>
      </c>
      <c r="AZ13" s="889"/>
      <c r="BA13" s="15">
        <v>6</v>
      </c>
      <c r="BB13" s="91">
        <v>897.2</v>
      </c>
      <c r="BC13" s="231">
        <v>45232</v>
      </c>
      <c r="BD13" s="91">
        <v>897.2</v>
      </c>
      <c r="BE13" s="94" t="s">
        <v>527</v>
      </c>
      <c r="BF13" s="70">
        <v>0</v>
      </c>
      <c r="BG13" s="355">
        <f t="shared" si="12"/>
        <v>0</v>
      </c>
      <c r="BJ13" s="103"/>
      <c r="BK13" s="15">
        <v>6</v>
      </c>
      <c r="BL13" s="91">
        <v>862.7</v>
      </c>
      <c r="BM13" s="231">
        <v>45234</v>
      </c>
      <c r="BN13" s="91">
        <v>862.7</v>
      </c>
      <c r="BO13" s="94" t="s">
        <v>547</v>
      </c>
      <c r="BP13" s="70">
        <v>0</v>
      </c>
      <c r="BQ13" s="429">
        <f t="shared" si="13"/>
        <v>0</v>
      </c>
      <c r="BR13" s="355"/>
      <c r="BT13" s="103"/>
      <c r="BU13" s="15">
        <v>6</v>
      </c>
      <c r="BV13" s="91">
        <v>883.6</v>
      </c>
      <c r="BW13" s="274">
        <v>45234</v>
      </c>
      <c r="BX13" s="91">
        <v>883.6</v>
      </c>
      <c r="BY13" s="490" t="s">
        <v>545</v>
      </c>
      <c r="BZ13" s="275">
        <v>0</v>
      </c>
      <c r="CA13" s="230">
        <f t="shared" si="5"/>
        <v>0</v>
      </c>
      <c r="CD13" s="202"/>
      <c r="CE13" s="15">
        <v>6</v>
      </c>
      <c r="CF13" s="91">
        <v>940.7</v>
      </c>
      <c r="CG13" s="274">
        <v>45237</v>
      </c>
      <c r="CH13" s="91">
        <v>940.7</v>
      </c>
      <c r="CI13" s="276" t="s">
        <v>562</v>
      </c>
      <c r="CJ13" s="275">
        <v>0</v>
      </c>
      <c r="CK13" s="355">
        <f t="shared" si="14"/>
        <v>0</v>
      </c>
      <c r="CN13" s="819"/>
      <c r="CO13" s="15">
        <v>6</v>
      </c>
      <c r="CP13" s="91">
        <v>929.9</v>
      </c>
      <c r="CQ13" s="274"/>
      <c r="CR13" s="91"/>
      <c r="CS13" s="276"/>
      <c r="CT13" s="275"/>
      <c r="CU13" s="360">
        <f t="shared" si="58"/>
        <v>0</v>
      </c>
      <c r="CX13" s="93" t="s">
        <v>518</v>
      </c>
      <c r="CY13" s="15">
        <v>6</v>
      </c>
      <c r="CZ13" s="91">
        <v>922.1</v>
      </c>
      <c r="DA13" s="231">
        <v>45239</v>
      </c>
      <c r="DB13" s="91">
        <v>922.1</v>
      </c>
      <c r="DC13" s="94" t="s">
        <v>586</v>
      </c>
      <c r="DD13" s="70">
        <v>0</v>
      </c>
      <c r="DE13" s="230">
        <f t="shared" si="15"/>
        <v>0</v>
      </c>
      <c r="DH13" s="103"/>
      <c r="DI13" s="15">
        <v>6</v>
      </c>
      <c r="DJ13" s="91">
        <v>889</v>
      </c>
      <c r="DK13" s="231">
        <v>45238</v>
      </c>
      <c r="DL13" s="91">
        <v>889</v>
      </c>
      <c r="DM13" s="94" t="s">
        <v>580</v>
      </c>
      <c r="DN13" s="70">
        <v>0</v>
      </c>
      <c r="DO13" s="230">
        <f t="shared" si="16"/>
        <v>0</v>
      </c>
      <c r="DR13" s="103"/>
      <c r="DS13" s="15">
        <v>6</v>
      </c>
      <c r="DT13" s="91">
        <v>931.7</v>
      </c>
      <c r="DU13" s="274">
        <v>45239</v>
      </c>
      <c r="DV13" s="91">
        <v>931.7</v>
      </c>
      <c r="DW13" s="276" t="s">
        <v>587</v>
      </c>
      <c r="DX13" s="275">
        <v>0</v>
      </c>
      <c r="DY13" s="355">
        <f t="shared" si="17"/>
        <v>0</v>
      </c>
      <c r="EB13" s="103"/>
      <c r="EC13" s="15">
        <v>6</v>
      </c>
      <c r="ED13" s="68">
        <v>861.8</v>
      </c>
      <c r="EE13" s="238">
        <v>45240</v>
      </c>
      <c r="EF13" s="68">
        <v>861.8</v>
      </c>
      <c r="EG13" s="895" t="s">
        <v>593</v>
      </c>
      <c r="EH13" s="70">
        <v>0</v>
      </c>
      <c r="EI13" s="355">
        <f t="shared" si="18"/>
        <v>0</v>
      </c>
      <c r="EL13" s="103"/>
      <c r="EM13" s="15">
        <v>6</v>
      </c>
      <c r="EN13" s="68">
        <v>891.8</v>
      </c>
      <c r="EO13" s="238"/>
      <c r="EP13" s="68"/>
      <c r="EQ13" s="69"/>
      <c r="ER13" s="70"/>
      <c r="ES13" s="355">
        <f t="shared" si="19"/>
        <v>0</v>
      </c>
      <c r="EV13" s="93" t="s">
        <v>559</v>
      </c>
      <c r="EW13" s="15">
        <v>6</v>
      </c>
      <c r="EX13" s="91">
        <v>933.5</v>
      </c>
      <c r="EY13" s="231">
        <v>45244</v>
      </c>
      <c r="EZ13" s="91">
        <v>933.5</v>
      </c>
      <c r="FA13" s="69" t="s">
        <v>615</v>
      </c>
      <c r="FB13" s="70">
        <v>0</v>
      </c>
      <c r="FC13" s="355">
        <f t="shared" si="20"/>
        <v>0</v>
      </c>
      <c r="FF13" s="93"/>
      <c r="FG13" s="15">
        <v>6</v>
      </c>
      <c r="FH13" s="910">
        <v>862.7</v>
      </c>
      <c r="FI13" s="911">
        <v>45245</v>
      </c>
      <c r="FJ13" s="910">
        <v>862.7</v>
      </c>
      <c r="FK13" s="895" t="s">
        <v>624</v>
      </c>
      <c r="FL13" s="912">
        <v>0</v>
      </c>
      <c r="FM13" s="230">
        <f t="shared" si="21"/>
        <v>0</v>
      </c>
      <c r="FP13" s="314"/>
      <c r="FQ13" s="15">
        <v>6</v>
      </c>
      <c r="FR13" s="91">
        <v>938.9</v>
      </c>
      <c r="FS13" s="231">
        <v>45245</v>
      </c>
      <c r="FT13" s="91">
        <v>938.9</v>
      </c>
      <c r="FU13" s="69" t="s">
        <v>631</v>
      </c>
      <c r="FV13" s="70">
        <v>0</v>
      </c>
      <c r="FW13" s="230">
        <f t="shared" si="22"/>
        <v>0</v>
      </c>
      <c r="FZ13" s="103"/>
      <c r="GA13" s="15">
        <v>6</v>
      </c>
      <c r="GB13" s="91">
        <v>889</v>
      </c>
      <c r="GC13" s="231">
        <v>45246</v>
      </c>
      <c r="GD13" s="91">
        <v>889</v>
      </c>
      <c r="GE13" s="69" t="s">
        <v>638</v>
      </c>
      <c r="GF13" s="70">
        <v>0</v>
      </c>
      <c r="GG13" s="355">
        <f t="shared" si="23"/>
        <v>0</v>
      </c>
      <c r="GJ13" s="103"/>
      <c r="GK13" s="15">
        <v>6</v>
      </c>
      <c r="GL13" s="329">
        <v>880.9</v>
      </c>
      <c r="GM13" s="231">
        <v>45247</v>
      </c>
      <c r="GN13" s="329">
        <v>880.9</v>
      </c>
      <c r="GO13" s="94" t="s">
        <v>645</v>
      </c>
      <c r="GP13" s="70">
        <v>0</v>
      </c>
      <c r="GQ13" s="355">
        <f t="shared" si="24"/>
        <v>0</v>
      </c>
      <c r="GT13" s="103"/>
      <c r="GU13" s="15">
        <v>6</v>
      </c>
      <c r="GV13" s="91">
        <v>928</v>
      </c>
      <c r="GW13" s="231"/>
      <c r="GX13" s="91"/>
      <c r="GY13" s="94"/>
      <c r="GZ13" s="70"/>
      <c r="HA13" s="355">
        <f t="shared" si="25"/>
        <v>0</v>
      </c>
      <c r="HD13" s="819" t="s">
        <v>518</v>
      </c>
      <c r="HE13" s="15">
        <v>6</v>
      </c>
      <c r="HF13" s="91">
        <v>902.6</v>
      </c>
      <c r="HG13" s="231">
        <v>45252</v>
      </c>
      <c r="HH13" s="91">
        <v>902.6</v>
      </c>
      <c r="HI13" s="94" t="s">
        <v>673</v>
      </c>
      <c r="HJ13" s="70">
        <v>0</v>
      </c>
      <c r="HK13" s="355">
        <f t="shared" si="26"/>
        <v>0</v>
      </c>
      <c r="HN13" s="103"/>
      <c r="HO13" s="15">
        <v>6</v>
      </c>
      <c r="HP13" s="91">
        <v>907.6</v>
      </c>
      <c r="HQ13" s="231">
        <v>45252</v>
      </c>
      <c r="HR13" s="91">
        <v>907.6</v>
      </c>
      <c r="HS13" s="901" t="s">
        <v>672</v>
      </c>
      <c r="HT13" s="70">
        <v>0</v>
      </c>
      <c r="HU13" s="355">
        <f t="shared" si="27"/>
        <v>0</v>
      </c>
      <c r="HX13" s="103"/>
      <c r="HY13" s="15">
        <v>6</v>
      </c>
      <c r="HZ13" s="68">
        <v>871.8</v>
      </c>
      <c r="IA13" s="238">
        <v>45253</v>
      </c>
      <c r="IB13" s="68">
        <v>871.8</v>
      </c>
      <c r="IC13" s="69" t="s">
        <v>689</v>
      </c>
      <c r="ID13" s="70">
        <v>0</v>
      </c>
      <c r="IE13" s="355">
        <f t="shared" si="6"/>
        <v>0</v>
      </c>
      <c r="IH13" s="103"/>
      <c r="II13" s="15">
        <v>6</v>
      </c>
      <c r="IJ13" s="68">
        <v>934.4</v>
      </c>
      <c r="IK13" s="238">
        <v>45254</v>
      </c>
      <c r="IL13" s="68">
        <v>934.4</v>
      </c>
      <c r="IM13" s="69" t="s">
        <v>695</v>
      </c>
      <c r="IN13" s="70">
        <v>0</v>
      </c>
      <c r="IO13" s="230">
        <f t="shared" si="28"/>
        <v>0</v>
      </c>
      <c r="IR13" s="93"/>
      <c r="IS13" s="15">
        <v>6</v>
      </c>
      <c r="IT13" s="68">
        <v>880</v>
      </c>
      <c r="IU13" s="238">
        <v>45255</v>
      </c>
      <c r="IV13" s="68">
        <v>880</v>
      </c>
      <c r="IW13" s="69" t="s">
        <v>705</v>
      </c>
      <c r="IX13" s="70">
        <v>0</v>
      </c>
      <c r="IY13" s="230">
        <f t="shared" si="29"/>
        <v>0</v>
      </c>
      <c r="IZ13" s="91"/>
      <c r="JA13" s="68"/>
      <c r="JB13" s="103"/>
      <c r="JC13" s="15">
        <v>6</v>
      </c>
      <c r="JD13" s="91">
        <v>872.7</v>
      </c>
      <c r="JE13" s="238">
        <v>45255</v>
      </c>
      <c r="JF13" s="91">
        <v>872.7</v>
      </c>
      <c r="JG13" s="69" t="s">
        <v>702</v>
      </c>
      <c r="JH13" s="70">
        <v>0</v>
      </c>
      <c r="JI13" s="355">
        <f t="shared" si="30"/>
        <v>0</v>
      </c>
      <c r="JJ13" s="68"/>
      <c r="JL13" s="103"/>
      <c r="JM13" s="15">
        <v>6</v>
      </c>
      <c r="JN13" s="91"/>
      <c r="JO13" s="231"/>
      <c r="JP13" s="91"/>
      <c r="JQ13" s="1149"/>
      <c r="JR13" s="70"/>
      <c r="JS13" s="355">
        <f t="shared" si="31"/>
        <v>0</v>
      </c>
      <c r="JV13" s="889"/>
      <c r="JW13" s="15">
        <v>6</v>
      </c>
      <c r="JX13" s="68"/>
      <c r="JY13" s="238"/>
      <c r="JZ13" s="68"/>
      <c r="KA13" s="69"/>
      <c r="KB13" s="70"/>
      <c r="KC13" s="355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5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5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5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5">
        <f t="shared" si="37"/>
        <v>0</v>
      </c>
      <c r="MB13" s="355"/>
      <c r="MD13" s="103"/>
      <c r="ME13" s="15">
        <v>6</v>
      </c>
      <c r="MF13" s="280"/>
      <c r="MG13" s="231"/>
      <c r="MH13" s="280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79"/>
      <c r="TQ13" s="162"/>
      <c r="TR13" s="276"/>
      <c r="TS13" s="275"/>
      <c r="TT13" s="275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105744272</v>
      </c>
      <c r="E14" s="131">
        <f t="shared" si="62"/>
        <v>45238</v>
      </c>
      <c r="F14" s="85">
        <f t="shared" si="62"/>
        <v>19079.09</v>
      </c>
      <c r="G14" s="72">
        <f t="shared" si="62"/>
        <v>21</v>
      </c>
      <c r="H14" s="48">
        <f t="shared" si="62"/>
        <v>19112.099999999999</v>
      </c>
      <c r="I14" s="102">
        <f t="shared" si="62"/>
        <v>-33.009999999998399</v>
      </c>
      <c r="L14" s="103"/>
      <c r="M14" s="15">
        <v>7</v>
      </c>
      <c r="N14" s="91">
        <v>889</v>
      </c>
      <c r="O14" s="777">
        <v>45230</v>
      </c>
      <c r="P14" s="91">
        <v>889</v>
      </c>
      <c r="Q14" s="924" t="s">
        <v>507</v>
      </c>
      <c r="R14" s="767">
        <v>0</v>
      </c>
      <c r="S14" s="921">
        <f t="shared" si="8"/>
        <v>0</v>
      </c>
      <c r="V14" s="819"/>
      <c r="W14" s="15">
        <v>7</v>
      </c>
      <c r="X14" s="910">
        <v>936.2</v>
      </c>
      <c r="Y14" s="911"/>
      <c r="Z14" s="910"/>
      <c r="AA14" s="918"/>
      <c r="AB14" s="912"/>
      <c r="AC14" s="230">
        <f t="shared" si="9"/>
        <v>0</v>
      </c>
      <c r="AD14" s="885"/>
      <c r="AF14" s="93" t="s">
        <v>518</v>
      </c>
      <c r="AG14" s="15">
        <v>7</v>
      </c>
      <c r="AH14" s="280">
        <v>909.9</v>
      </c>
      <c r="AI14" s="231">
        <v>45232</v>
      </c>
      <c r="AJ14" s="280">
        <v>909.9</v>
      </c>
      <c r="AK14" s="94" t="s">
        <v>530</v>
      </c>
      <c r="AL14" s="70">
        <v>0</v>
      </c>
      <c r="AM14" s="70">
        <f t="shared" si="10"/>
        <v>0</v>
      </c>
      <c r="AP14" s="103"/>
      <c r="AQ14" s="15">
        <v>7</v>
      </c>
      <c r="AR14" s="91">
        <v>866.4</v>
      </c>
      <c r="AS14" s="231">
        <v>45231</v>
      </c>
      <c r="AT14" s="91">
        <v>866.4</v>
      </c>
      <c r="AU14" s="94" t="s">
        <v>520</v>
      </c>
      <c r="AV14" s="70">
        <v>0</v>
      </c>
      <c r="AW14" s="70">
        <f t="shared" si="11"/>
        <v>0</v>
      </c>
      <c r="AZ14" s="889"/>
      <c r="BA14" s="15">
        <v>7</v>
      </c>
      <c r="BB14" s="91">
        <v>862.7</v>
      </c>
      <c r="BC14" s="231">
        <v>45232</v>
      </c>
      <c r="BD14" s="91">
        <v>862.7</v>
      </c>
      <c r="BE14" s="94" t="s">
        <v>527</v>
      </c>
      <c r="BF14" s="70">
        <v>0</v>
      </c>
      <c r="BG14" s="355">
        <f t="shared" si="12"/>
        <v>0</v>
      </c>
      <c r="BJ14" s="103"/>
      <c r="BK14" s="15">
        <v>7</v>
      </c>
      <c r="BL14" s="91">
        <v>870.9</v>
      </c>
      <c r="BM14" s="231">
        <v>45234</v>
      </c>
      <c r="BN14" s="91">
        <v>870.9</v>
      </c>
      <c r="BO14" s="94" t="s">
        <v>547</v>
      </c>
      <c r="BP14" s="70">
        <v>0</v>
      </c>
      <c r="BQ14" s="429">
        <f t="shared" si="13"/>
        <v>0</v>
      </c>
      <c r="BR14" s="355"/>
      <c r="BT14" s="103"/>
      <c r="BU14" s="15">
        <v>7</v>
      </c>
      <c r="BV14" s="68">
        <v>933.5</v>
      </c>
      <c r="BW14" s="274">
        <v>45234</v>
      </c>
      <c r="BX14" s="68">
        <v>933.5</v>
      </c>
      <c r="BY14" s="490" t="s">
        <v>545</v>
      </c>
      <c r="BZ14" s="275">
        <v>0</v>
      </c>
      <c r="CA14" s="230">
        <f t="shared" si="5"/>
        <v>0</v>
      </c>
      <c r="CD14" s="202"/>
      <c r="CE14" s="15">
        <v>7</v>
      </c>
      <c r="CF14" s="91">
        <v>937.1</v>
      </c>
      <c r="CG14" s="274">
        <v>45237</v>
      </c>
      <c r="CH14" s="91">
        <v>937.1</v>
      </c>
      <c r="CI14" s="276" t="s">
        <v>562</v>
      </c>
      <c r="CJ14" s="275">
        <v>0</v>
      </c>
      <c r="CK14" s="355">
        <f t="shared" si="14"/>
        <v>0</v>
      </c>
      <c r="CN14" s="819"/>
      <c r="CO14" s="15">
        <v>7</v>
      </c>
      <c r="CP14" s="91">
        <v>880.9</v>
      </c>
      <c r="CQ14" s="274"/>
      <c r="CR14" s="91"/>
      <c r="CS14" s="276"/>
      <c r="CT14" s="275"/>
      <c r="CU14" s="360">
        <f t="shared" si="58"/>
        <v>0</v>
      </c>
      <c r="CX14" s="93" t="s">
        <v>518</v>
      </c>
      <c r="CY14" s="15">
        <v>7</v>
      </c>
      <c r="CZ14" s="91">
        <v>888.6</v>
      </c>
      <c r="DA14" s="231">
        <v>45239</v>
      </c>
      <c r="DB14" s="91">
        <v>888.6</v>
      </c>
      <c r="DC14" s="94" t="s">
        <v>584</v>
      </c>
      <c r="DD14" s="70">
        <v>0</v>
      </c>
      <c r="DE14" s="355">
        <f t="shared" si="15"/>
        <v>0</v>
      </c>
      <c r="DH14" s="174"/>
      <c r="DI14" s="15">
        <v>7</v>
      </c>
      <c r="DJ14" s="91">
        <v>893.6</v>
      </c>
      <c r="DK14" s="231">
        <v>45238</v>
      </c>
      <c r="DL14" s="91">
        <v>893.6</v>
      </c>
      <c r="DM14" s="94" t="s">
        <v>580</v>
      </c>
      <c r="DN14" s="70">
        <v>0</v>
      </c>
      <c r="DO14" s="355">
        <f t="shared" si="16"/>
        <v>0</v>
      </c>
      <c r="DR14" s="103"/>
      <c r="DS14" s="15">
        <v>7</v>
      </c>
      <c r="DT14" s="91">
        <v>866.4</v>
      </c>
      <c r="DU14" s="274">
        <v>45239</v>
      </c>
      <c r="DV14" s="91">
        <v>866.4</v>
      </c>
      <c r="DW14" s="276" t="s">
        <v>587</v>
      </c>
      <c r="DX14" s="275">
        <v>0</v>
      </c>
      <c r="DY14" s="355">
        <f t="shared" si="17"/>
        <v>0</v>
      </c>
      <c r="EB14" s="103"/>
      <c r="EC14" s="15">
        <v>7</v>
      </c>
      <c r="ED14" s="68">
        <v>889</v>
      </c>
      <c r="EE14" s="238">
        <v>45240</v>
      </c>
      <c r="EF14" s="68">
        <v>889</v>
      </c>
      <c r="EG14" s="895" t="s">
        <v>593</v>
      </c>
      <c r="EH14" s="70">
        <v>0</v>
      </c>
      <c r="EI14" s="355">
        <f t="shared" si="18"/>
        <v>0</v>
      </c>
      <c r="EL14" s="103"/>
      <c r="EM14" s="15">
        <v>7</v>
      </c>
      <c r="EN14" s="68">
        <v>870.9</v>
      </c>
      <c r="EO14" s="238"/>
      <c r="EP14" s="68"/>
      <c r="EQ14" s="69"/>
      <c r="ER14" s="70"/>
      <c r="ES14" s="355">
        <f t="shared" si="19"/>
        <v>0</v>
      </c>
      <c r="EV14" s="93" t="s">
        <v>559</v>
      </c>
      <c r="EW14" s="15">
        <v>7</v>
      </c>
      <c r="EX14" s="91">
        <v>925.3</v>
      </c>
      <c r="EY14" s="231">
        <v>45244</v>
      </c>
      <c r="EZ14" s="91">
        <v>925.3</v>
      </c>
      <c r="FA14" s="69" t="s">
        <v>615</v>
      </c>
      <c r="FB14" s="70">
        <v>0</v>
      </c>
      <c r="FC14" s="355">
        <f t="shared" si="20"/>
        <v>0</v>
      </c>
      <c r="FF14" s="93"/>
      <c r="FG14" s="15">
        <v>7</v>
      </c>
      <c r="FH14" s="910">
        <v>915.3</v>
      </c>
      <c r="FI14" s="911">
        <v>45245</v>
      </c>
      <c r="FJ14" s="910">
        <v>915.3</v>
      </c>
      <c r="FK14" s="895" t="s">
        <v>624</v>
      </c>
      <c r="FL14" s="912">
        <v>0</v>
      </c>
      <c r="FM14" s="230">
        <f t="shared" si="21"/>
        <v>0</v>
      </c>
      <c r="FP14" s="314"/>
      <c r="FQ14" s="15">
        <v>7</v>
      </c>
      <c r="FR14" s="91">
        <v>902.6</v>
      </c>
      <c r="FS14" s="231">
        <v>45245</v>
      </c>
      <c r="FT14" s="91">
        <v>902.6</v>
      </c>
      <c r="FU14" s="69" t="s">
        <v>631</v>
      </c>
      <c r="FV14" s="70">
        <v>0</v>
      </c>
      <c r="FW14" s="230">
        <f t="shared" si="22"/>
        <v>0</v>
      </c>
      <c r="FZ14" s="103"/>
      <c r="GA14" s="15">
        <v>7</v>
      </c>
      <c r="GB14" s="91">
        <v>880</v>
      </c>
      <c r="GC14" s="231">
        <v>45246</v>
      </c>
      <c r="GD14" s="91">
        <v>880</v>
      </c>
      <c r="GE14" s="69" t="s">
        <v>638</v>
      </c>
      <c r="GF14" s="70">
        <v>0</v>
      </c>
      <c r="GG14" s="355">
        <f t="shared" si="23"/>
        <v>0</v>
      </c>
      <c r="GJ14" s="103"/>
      <c r="GK14" s="15">
        <v>7</v>
      </c>
      <c r="GL14" s="329">
        <v>861.8</v>
      </c>
      <c r="GM14" s="231">
        <v>45247</v>
      </c>
      <c r="GN14" s="329">
        <v>861.8</v>
      </c>
      <c r="GO14" s="94" t="s">
        <v>645</v>
      </c>
      <c r="GP14" s="70">
        <v>0</v>
      </c>
      <c r="GQ14" s="355">
        <f t="shared" si="24"/>
        <v>0</v>
      </c>
      <c r="GT14" s="103"/>
      <c r="GU14" s="15">
        <v>7</v>
      </c>
      <c r="GV14" s="91">
        <v>884.5</v>
      </c>
      <c r="GW14" s="231"/>
      <c r="GX14" s="91"/>
      <c r="GY14" s="94"/>
      <c r="GZ14" s="70"/>
      <c r="HA14" s="355">
        <f t="shared" si="25"/>
        <v>0</v>
      </c>
      <c r="HD14" s="819" t="s">
        <v>518</v>
      </c>
      <c r="HE14" s="15">
        <v>7</v>
      </c>
      <c r="HF14" s="91">
        <v>919</v>
      </c>
      <c r="HG14" s="231">
        <v>45252</v>
      </c>
      <c r="HH14" s="91">
        <v>919</v>
      </c>
      <c r="HI14" s="94" t="s">
        <v>673</v>
      </c>
      <c r="HJ14" s="70">
        <v>0</v>
      </c>
      <c r="HK14" s="355">
        <f t="shared" si="26"/>
        <v>0</v>
      </c>
      <c r="HN14" s="103"/>
      <c r="HO14" s="15">
        <v>7</v>
      </c>
      <c r="HP14" s="91">
        <v>894.5</v>
      </c>
      <c r="HQ14" s="231">
        <v>45252</v>
      </c>
      <c r="HR14" s="91">
        <v>894.5</v>
      </c>
      <c r="HS14" s="901" t="s">
        <v>672</v>
      </c>
      <c r="HT14" s="70">
        <v>0</v>
      </c>
      <c r="HU14" s="355">
        <f t="shared" si="27"/>
        <v>0</v>
      </c>
      <c r="HX14" s="103"/>
      <c r="HY14" s="15">
        <v>7</v>
      </c>
      <c r="HZ14" s="68">
        <v>870.9</v>
      </c>
      <c r="IA14" s="238">
        <v>45253</v>
      </c>
      <c r="IB14" s="68">
        <v>870.9</v>
      </c>
      <c r="IC14" s="69" t="s">
        <v>689</v>
      </c>
      <c r="ID14" s="70">
        <v>0</v>
      </c>
      <c r="IE14" s="355">
        <f t="shared" si="6"/>
        <v>0</v>
      </c>
      <c r="IH14" s="103"/>
      <c r="II14" s="15">
        <v>7</v>
      </c>
      <c r="IJ14" s="68">
        <v>895.4</v>
      </c>
      <c r="IK14" s="238">
        <v>45254</v>
      </c>
      <c r="IL14" s="68">
        <v>895.4</v>
      </c>
      <c r="IM14" s="69" t="s">
        <v>695</v>
      </c>
      <c r="IN14" s="70">
        <v>0</v>
      </c>
      <c r="IO14" s="230">
        <f t="shared" si="28"/>
        <v>0</v>
      </c>
      <c r="IR14" s="93"/>
      <c r="IS14" s="15">
        <v>7</v>
      </c>
      <c r="IT14" s="68">
        <v>875.4</v>
      </c>
      <c r="IU14" s="238">
        <v>45255</v>
      </c>
      <c r="IV14" s="68">
        <v>875.4</v>
      </c>
      <c r="IW14" s="69" t="s">
        <v>705</v>
      </c>
      <c r="IX14" s="70">
        <v>0</v>
      </c>
      <c r="IY14" s="230">
        <f t="shared" si="29"/>
        <v>0</v>
      </c>
      <c r="IZ14" s="91"/>
      <c r="JA14" s="68"/>
      <c r="JB14" s="103"/>
      <c r="JC14" s="15">
        <v>7</v>
      </c>
      <c r="JD14" s="91">
        <v>870.9</v>
      </c>
      <c r="JE14" s="238">
        <v>45255</v>
      </c>
      <c r="JF14" s="91">
        <v>870.9</v>
      </c>
      <c r="JG14" s="69" t="s">
        <v>702</v>
      </c>
      <c r="JH14" s="70">
        <v>0</v>
      </c>
      <c r="JI14" s="355">
        <f t="shared" si="30"/>
        <v>0</v>
      </c>
      <c r="JJ14" s="68"/>
      <c r="JL14" s="103"/>
      <c r="JM14" s="15">
        <v>7</v>
      </c>
      <c r="JN14" s="91"/>
      <c r="JO14" s="231"/>
      <c r="JP14" s="91"/>
      <c r="JQ14" s="1149"/>
      <c r="JR14" s="70"/>
      <c r="JS14" s="355">
        <f t="shared" si="31"/>
        <v>0</v>
      </c>
      <c r="JV14" s="889"/>
      <c r="JW14" s="15">
        <v>7</v>
      </c>
      <c r="JX14" s="68"/>
      <c r="JY14" s="238"/>
      <c r="JZ14" s="68"/>
      <c r="KA14" s="69"/>
      <c r="KB14" s="70"/>
      <c r="KC14" s="355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5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5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5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5">
        <f t="shared" si="37"/>
        <v>0</v>
      </c>
      <c r="MB14" s="355"/>
      <c r="MD14" s="103"/>
      <c r="ME14" s="15">
        <v>7</v>
      </c>
      <c r="MF14" s="280"/>
      <c r="MG14" s="231"/>
      <c r="MH14" s="280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79"/>
      <c r="TQ14" s="162"/>
      <c r="TR14" s="276"/>
      <c r="TS14" s="275"/>
      <c r="TT14" s="275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105804999</v>
      </c>
      <c r="E15" s="131">
        <f t="shared" si="63"/>
        <v>45239</v>
      </c>
      <c r="F15" s="85">
        <f t="shared" si="63"/>
        <v>18897.330000000002</v>
      </c>
      <c r="G15" s="72">
        <f t="shared" si="63"/>
        <v>21</v>
      </c>
      <c r="H15" s="48">
        <f t="shared" si="63"/>
        <v>18847.8</v>
      </c>
      <c r="I15" s="102">
        <f t="shared" si="63"/>
        <v>49.530000000002474</v>
      </c>
      <c r="L15" s="103"/>
      <c r="M15" s="15">
        <v>8</v>
      </c>
      <c r="N15" s="91">
        <v>904.5</v>
      </c>
      <c r="O15" s="777">
        <v>45230</v>
      </c>
      <c r="P15" s="91">
        <v>904.5</v>
      </c>
      <c r="Q15" s="924" t="s">
        <v>507</v>
      </c>
      <c r="R15" s="767">
        <v>0</v>
      </c>
      <c r="S15" s="230">
        <f t="shared" si="8"/>
        <v>0</v>
      </c>
      <c r="V15" s="819"/>
      <c r="W15" s="15">
        <v>8</v>
      </c>
      <c r="X15" s="910">
        <v>910.8</v>
      </c>
      <c r="Y15" s="911"/>
      <c r="Z15" s="910"/>
      <c r="AA15" s="918"/>
      <c r="AB15" s="912"/>
      <c r="AC15" s="230">
        <f t="shared" si="9"/>
        <v>0</v>
      </c>
      <c r="AD15" s="885"/>
      <c r="AF15" s="93" t="s">
        <v>518</v>
      </c>
      <c r="AG15" s="15">
        <v>8</v>
      </c>
      <c r="AH15" s="280">
        <v>884</v>
      </c>
      <c r="AI15" s="231">
        <v>45231</v>
      </c>
      <c r="AJ15" s="280">
        <v>884</v>
      </c>
      <c r="AK15" s="94" t="s">
        <v>519</v>
      </c>
      <c r="AL15" s="70">
        <v>0</v>
      </c>
      <c r="AM15" s="70">
        <f t="shared" si="10"/>
        <v>0</v>
      </c>
      <c r="AP15" s="103"/>
      <c r="AQ15" s="15">
        <v>8</v>
      </c>
      <c r="AR15" s="91">
        <v>927.1</v>
      </c>
      <c r="AS15" s="231">
        <v>45231</v>
      </c>
      <c r="AT15" s="91">
        <v>927.1</v>
      </c>
      <c r="AU15" s="94" t="s">
        <v>520</v>
      </c>
      <c r="AV15" s="70">
        <v>0</v>
      </c>
      <c r="AW15" s="70">
        <f t="shared" si="11"/>
        <v>0</v>
      </c>
      <c r="AZ15" s="889"/>
      <c r="BA15" s="15">
        <v>8</v>
      </c>
      <c r="BB15" s="91">
        <v>878.2</v>
      </c>
      <c r="BC15" s="231">
        <v>45232</v>
      </c>
      <c r="BD15" s="91">
        <v>878.2</v>
      </c>
      <c r="BE15" s="94" t="s">
        <v>527</v>
      </c>
      <c r="BF15" s="70">
        <v>0</v>
      </c>
      <c r="BG15" s="355">
        <f t="shared" si="12"/>
        <v>0</v>
      </c>
      <c r="BJ15" s="103"/>
      <c r="BK15" s="15">
        <v>8</v>
      </c>
      <c r="BL15" s="91">
        <v>870.9</v>
      </c>
      <c r="BM15" s="231">
        <v>45234</v>
      </c>
      <c r="BN15" s="91">
        <v>870.9</v>
      </c>
      <c r="BO15" s="94" t="s">
        <v>547</v>
      </c>
      <c r="BP15" s="70">
        <v>0</v>
      </c>
      <c r="BQ15" s="429">
        <f t="shared" si="13"/>
        <v>0</v>
      </c>
      <c r="BR15" s="355"/>
      <c r="BT15" s="103"/>
      <c r="BU15" s="15">
        <v>8</v>
      </c>
      <c r="BV15" s="91">
        <v>879.1</v>
      </c>
      <c r="BW15" s="274">
        <v>45234</v>
      </c>
      <c r="BX15" s="91">
        <v>879.1</v>
      </c>
      <c r="BY15" s="490" t="s">
        <v>545</v>
      </c>
      <c r="BZ15" s="275">
        <v>0</v>
      </c>
      <c r="CA15" s="230">
        <f t="shared" si="5"/>
        <v>0</v>
      </c>
      <c r="CD15" s="202"/>
      <c r="CE15" s="15">
        <v>8</v>
      </c>
      <c r="CF15" s="91">
        <v>880</v>
      </c>
      <c r="CG15" s="274">
        <v>45237</v>
      </c>
      <c r="CH15" s="91">
        <v>880</v>
      </c>
      <c r="CI15" s="276" t="s">
        <v>562</v>
      </c>
      <c r="CJ15" s="275">
        <v>0</v>
      </c>
      <c r="CK15" s="355">
        <f t="shared" si="14"/>
        <v>0</v>
      </c>
      <c r="CN15" s="819"/>
      <c r="CO15" s="15">
        <v>8</v>
      </c>
      <c r="CP15" s="91">
        <v>926.2</v>
      </c>
      <c r="CQ15" s="274"/>
      <c r="CR15" s="91"/>
      <c r="CS15" s="276"/>
      <c r="CT15" s="275"/>
      <c r="CU15" s="360">
        <f t="shared" si="58"/>
        <v>0</v>
      </c>
      <c r="CX15" s="93" t="s">
        <v>518</v>
      </c>
      <c r="CY15" s="15">
        <v>8</v>
      </c>
      <c r="CZ15" s="91">
        <v>912.6</v>
      </c>
      <c r="DA15" s="231">
        <v>45238</v>
      </c>
      <c r="DB15" s="91">
        <v>912.6</v>
      </c>
      <c r="DC15" s="94" t="s">
        <v>570</v>
      </c>
      <c r="DD15" s="70">
        <v>0</v>
      </c>
      <c r="DE15" s="355">
        <f t="shared" si="15"/>
        <v>0</v>
      </c>
      <c r="DH15" s="174"/>
      <c r="DI15" s="15">
        <v>8</v>
      </c>
      <c r="DJ15" s="91">
        <v>902.6</v>
      </c>
      <c r="DK15" s="231">
        <v>45238</v>
      </c>
      <c r="DL15" s="91">
        <v>902.6</v>
      </c>
      <c r="DM15" s="94" t="s">
        <v>580</v>
      </c>
      <c r="DN15" s="70">
        <v>0</v>
      </c>
      <c r="DO15" s="355">
        <f t="shared" si="16"/>
        <v>0</v>
      </c>
      <c r="DR15" s="103"/>
      <c r="DS15" s="15">
        <v>8</v>
      </c>
      <c r="DT15" s="91">
        <v>878.2</v>
      </c>
      <c r="DU15" s="274">
        <v>45239</v>
      </c>
      <c r="DV15" s="91">
        <v>878.2</v>
      </c>
      <c r="DW15" s="276" t="s">
        <v>587</v>
      </c>
      <c r="DX15" s="275">
        <v>0</v>
      </c>
      <c r="DY15" s="355">
        <f t="shared" si="17"/>
        <v>0</v>
      </c>
      <c r="EB15" s="103"/>
      <c r="EC15" s="15">
        <v>8</v>
      </c>
      <c r="ED15" s="68">
        <v>904.5</v>
      </c>
      <c r="EE15" s="238">
        <v>45240</v>
      </c>
      <c r="EF15" s="68">
        <v>904.5</v>
      </c>
      <c r="EG15" s="895" t="s">
        <v>593</v>
      </c>
      <c r="EH15" s="70">
        <v>0</v>
      </c>
      <c r="EI15" s="355">
        <f t="shared" si="18"/>
        <v>0</v>
      </c>
      <c r="EL15" s="103"/>
      <c r="EM15" s="15">
        <v>8</v>
      </c>
      <c r="EN15" s="68">
        <v>911.7</v>
      </c>
      <c r="EO15" s="238"/>
      <c r="EP15" s="68"/>
      <c r="EQ15" s="69"/>
      <c r="ER15" s="70"/>
      <c r="ES15" s="355">
        <f t="shared" si="19"/>
        <v>0</v>
      </c>
      <c r="EV15" s="93" t="s">
        <v>559</v>
      </c>
      <c r="EW15" s="15">
        <v>8</v>
      </c>
      <c r="EX15" s="91">
        <v>940.7</v>
      </c>
      <c r="EY15" s="231">
        <v>45244</v>
      </c>
      <c r="EZ15" s="91">
        <v>940.7</v>
      </c>
      <c r="FA15" s="69" t="s">
        <v>615</v>
      </c>
      <c r="FB15" s="70">
        <v>0</v>
      </c>
      <c r="FC15" s="355">
        <f t="shared" si="20"/>
        <v>0</v>
      </c>
      <c r="FF15" s="93"/>
      <c r="FG15" s="15">
        <v>8</v>
      </c>
      <c r="FH15" s="910">
        <v>907.2</v>
      </c>
      <c r="FI15" s="911">
        <v>45245</v>
      </c>
      <c r="FJ15" s="910">
        <v>907.2</v>
      </c>
      <c r="FK15" s="895" t="s">
        <v>624</v>
      </c>
      <c r="FL15" s="912">
        <v>0</v>
      </c>
      <c r="FM15" s="230">
        <f t="shared" si="21"/>
        <v>0</v>
      </c>
      <c r="FP15" s="314"/>
      <c r="FQ15" s="15">
        <v>8</v>
      </c>
      <c r="FR15" s="91">
        <v>904.5</v>
      </c>
      <c r="FS15" s="231">
        <v>45245</v>
      </c>
      <c r="FT15" s="91">
        <v>904.5</v>
      </c>
      <c r="FU15" s="69" t="s">
        <v>631</v>
      </c>
      <c r="FV15" s="70">
        <v>0</v>
      </c>
      <c r="FW15" s="230">
        <f t="shared" si="22"/>
        <v>0</v>
      </c>
      <c r="FZ15" s="93"/>
      <c r="GA15" s="15">
        <v>8</v>
      </c>
      <c r="GB15" s="91">
        <v>907.2</v>
      </c>
      <c r="GC15" s="231">
        <v>45246</v>
      </c>
      <c r="GD15" s="91">
        <v>907.2</v>
      </c>
      <c r="GE15" s="69" t="s">
        <v>638</v>
      </c>
      <c r="GF15" s="70">
        <v>0</v>
      </c>
      <c r="GG15" s="355">
        <f t="shared" si="23"/>
        <v>0</v>
      </c>
      <c r="GJ15" s="103"/>
      <c r="GK15" s="15">
        <v>8</v>
      </c>
      <c r="GL15" s="329">
        <v>932.6</v>
      </c>
      <c r="GM15" s="231">
        <v>45247</v>
      </c>
      <c r="GN15" s="329">
        <v>932.6</v>
      </c>
      <c r="GO15" s="94" t="s">
        <v>645</v>
      </c>
      <c r="GP15" s="70">
        <v>0</v>
      </c>
      <c r="GQ15" s="355">
        <f t="shared" si="24"/>
        <v>0</v>
      </c>
      <c r="GT15" s="103"/>
      <c r="GU15" s="15">
        <v>8</v>
      </c>
      <c r="GV15" s="91">
        <v>940.7</v>
      </c>
      <c r="GW15" s="231"/>
      <c r="GX15" s="91"/>
      <c r="GY15" s="94"/>
      <c r="GZ15" s="70"/>
      <c r="HA15" s="355">
        <f t="shared" si="25"/>
        <v>0</v>
      </c>
      <c r="HD15" s="819" t="s">
        <v>518</v>
      </c>
      <c r="HE15" s="15">
        <v>8</v>
      </c>
      <c r="HF15" s="91">
        <v>919</v>
      </c>
      <c r="HG15" s="231">
        <v>45252</v>
      </c>
      <c r="HH15" s="91">
        <v>919</v>
      </c>
      <c r="HI15" s="94" t="s">
        <v>675</v>
      </c>
      <c r="HJ15" s="70">
        <v>0</v>
      </c>
      <c r="HK15" s="355">
        <f t="shared" si="26"/>
        <v>0</v>
      </c>
      <c r="HN15" s="103"/>
      <c r="HO15" s="15">
        <v>8</v>
      </c>
      <c r="HP15" s="91">
        <v>939.4</v>
      </c>
      <c r="HQ15" s="231">
        <v>45252</v>
      </c>
      <c r="HR15" s="91">
        <v>939.4</v>
      </c>
      <c r="HS15" s="901" t="s">
        <v>672</v>
      </c>
      <c r="HT15" s="70">
        <v>0</v>
      </c>
      <c r="HU15" s="355">
        <f t="shared" si="27"/>
        <v>0</v>
      </c>
      <c r="HX15" s="93"/>
      <c r="HY15" s="15">
        <v>8</v>
      </c>
      <c r="HZ15" s="68">
        <v>937.1</v>
      </c>
      <c r="IA15" s="238">
        <v>45253</v>
      </c>
      <c r="IB15" s="68">
        <v>937.1</v>
      </c>
      <c r="IC15" s="69" t="s">
        <v>689</v>
      </c>
      <c r="ID15" s="70">
        <v>0</v>
      </c>
      <c r="IE15" s="355">
        <f t="shared" si="6"/>
        <v>0</v>
      </c>
      <c r="IH15" s="103"/>
      <c r="II15" s="15">
        <v>8</v>
      </c>
      <c r="IJ15" s="68">
        <v>913.5</v>
      </c>
      <c r="IK15" s="238">
        <v>45254</v>
      </c>
      <c r="IL15" s="68">
        <v>913.5</v>
      </c>
      <c r="IM15" s="69" t="s">
        <v>695</v>
      </c>
      <c r="IN15" s="70">
        <v>0</v>
      </c>
      <c r="IO15" s="230">
        <f t="shared" si="28"/>
        <v>0</v>
      </c>
      <c r="IR15" s="93"/>
      <c r="IS15" s="15">
        <v>8</v>
      </c>
      <c r="IT15" s="68">
        <v>913.5</v>
      </c>
      <c r="IU15" s="238">
        <v>45255</v>
      </c>
      <c r="IV15" s="68">
        <v>913.5</v>
      </c>
      <c r="IW15" s="69" t="s">
        <v>705</v>
      </c>
      <c r="IX15" s="70">
        <v>0</v>
      </c>
      <c r="IY15" s="230">
        <f t="shared" si="29"/>
        <v>0</v>
      </c>
      <c r="IZ15" s="91"/>
      <c r="JA15" s="68"/>
      <c r="JB15" s="103"/>
      <c r="JC15" s="15">
        <v>8</v>
      </c>
      <c r="JD15" s="91">
        <v>861.8</v>
      </c>
      <c r="JE15" s="238">
        <v>45255</v>
      </c>
      <c r="JF15" s="91">
        <v>861.8</v>
      </c>
      <c r="JG15" s="69" t="s">
        <v>702</v>
      </c>
      <c r="JH15" s="70">
        <v>0</v>
      </c>
      <c r="JI15" s="355">
        <f t="shared" si="30"/>
        <v>0</v>
      </c>
      <c r="JJ15" s="68"/>
      <c r="JL15" s="103"/>
      <c r="JM15" s="15">
        <v>8</v>
      </c>
      <c r="JN15" s="91"/>
      <c r="JO15" s="231"/>
      <c r="JP15" s="91"/>
      <c r="JQ15" s="1149"/>
      <c r="JR15" s="70"/>
      <c r="JS15" s="355">
        <f t="shared" si="31"/>
        <v>0</v>
      </c>
      <c r="JV15" s="889"/>
      <c r="JW15" s="15">
        <v>8</v>
      </c>
      <c r="JX15" s="68"/>
      <c r="JY15" s="238"/>
      <c r="JZ15" s="68"/>
      <c r="KA15" s="69"/>
      <c r="KB15" s="70"/>
      <c r="KC15" s="355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5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5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5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5">
        <f t="shared" si="37"/>
        <v>0</v>
      </c>
      <c r="MB15" s="355"/>
      <c r="MD15" s="103"/>
      <c r="ME15" s="15">
        <v>8</v>
      </c>
      <c r="MF15" s="280"/>
      <c r="MG15" s="231"/>
      <c r="MH15" s="280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79"/>
      <c r="TQ15" s="162"/>
      <c r="TR15" s="276"/>
      <c r="TS15" s="275"/>
      <c r="TT15" s="275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105872506</v>
      </c>
      <c r="E16" s="131">
        <f t="shared" si="64"/>
        <v>45240</v>
      </c>
      <c r="F16" s="85">
        <f t="shared" si="64"/>
        <v>18876.84</v>
      </c>
      <c r="G16" s="72">
        <f t="shared" si="64"/>
        <v>21</v>
      </c>
      <c r="H16" s="48">
        <f t="shared" si="64"/>
        <v>18839.2</v>
      </c>
      <c r="I16" s="102">
        <f t="shared" si="64"/>
        <v>37.639999999999418</v>
      </c>
      <c r="L16" s="103"/>
      <c r="M16" s="15">
        <v>9</v>
      </c>
      <c r="N16" s="91">
        <v>919.9</v>
      </c>
      <c r="O16" s="777">
        <v>45230</v>
      </c>
      <c r="P16" s="91">
        <v>919.9</v>
      </c>
      <c r="Q16" s="924" t="s">
        <v>507</v>
      </c>
      <c r="R16" s="767">
        <v>0</v>
      </c>
      <c r="S16" s="230">
        <f t="shared" si="8"/>
        <v>0</v>
      </c>
      <c r="V16" s="819"/>
      <c r="W16" s="15">
        <v>9</v>
      </c>
      <c r="X16" s="910">
        <v>889</v>
      </c>
      <c r="Y16" s="911"/>
      <c r="Z16" s="910"/>
      <c r="AA16" s="918"/>
      <c r="AB16" s="912"/>
      <c r="AC16" s="230">
        <f t="shared" si="9"/>
        <v>0</v>
      </c>
      <c r="AD16" s="885"/>
      <c r="AF16" s="93" t="s">
        <v>518</v>
      </c>
      <c r="AG16" s="15">
        <v>9</v>
      </c>
      <c r="AH16" s="280">
        <v>890.9</v>
      </c>
      <c r="AI16" s="231">
        <v>45231</v>
      </c>
      <c r="AJ16" s="280">
        <v>890.9</v>
      </c>
      <c r="AK16" s="94" t="s">
        <v>519</v>
      </c>
      <c r="AL16" s="70">
        <v>0</v>
      </c>
      <c r="AM16" s="70">
        <f t="shared" si="10"/>
        <v>0</v>
      </c>
      <c r="AP16" s="103"/>
      <c r="AQ16" s="15">
        <v>9</v>
      </c>
      <c r="AR16" s="91">
        <v>940.7</v>
      </c>
      <c r="AS16" s="231">
        <v>45231</v>
      </c>
      <c r="AT16" s="91">
        <v>940.7</v>
      </c>
      <c r="AU16" s="94" t="s">
        <v>520</v>
      </c>
      <c r="AV16" s="70">
        <v>0</v>
      </c>
      <c r="AW16" s="70">
        <f t="shared" si="11"/>
        <v>0</v>
      </c>
      <c r="AZ16" s="889"/>
      <c r="BA16" s="15">
        <v>9</v>
      </c>
      <c r="BB16" s="91">
        <v>913.5</v>
      </c>
      <c r="BC16" s="231">
        <v>45232</v>
      </c>
      <c r="BD16" s="91">
        <v>913.5</v>
      </c>
      <c r="BE16" s="94" t="s">
        <v>527</v>
      </c>
      <c r="BF16" s="70">
        <v>0</v>
      </c>
      <c r="BG16" s="355">
        <f t="shared" si="12"/>
        <v>0</v>
      </c>
      <c r="BJ16" s="103"/>
      <c r="BK16" s="15">
        <v>9</v>
      </c>
      <c r="BL16" s="91">
        <v>861.8</v>
      </c>
      <c r="BM16" s="231">
        <v>45234</v>
      </c>
      <c r="BN16" s="91">
        <v>861.8</v>
      </c>
      <c r="BO16" s="94" t="s">
        <v>547</v>
      </c>
      <c r="BP16" s="70">
        <v>0</v>
      </c>
      <c r="BQ16" s="429">
        <f t="shared" si="13"/>
        <v>0</v>
      </c>
      <c r="BR16" s="355"/>
      <c r="BT16" s="103"/>
      <c r="BU16" s="15">
        <v>9</v>
      </c>
      <c r="BV16" s="91">
        <v>899.9</v>
      </c>
      <c r="BW16" s="274">
        <v>45234</v>
      </c>
      <c r="BX16" s="91">
        <v>899.9</v>
      </c>
      <c r="BY16" s="490" t="s">
        <v>545</v>
      </c>
      <c r="BZ16" s="275">
        <v>0</v>
      </c>
      <c r="CA16" s="355">
        <f t="shared" si="5"/>
        <v>0</v>
      </c>
      <c r="CD16" s="202"/>
      <c r="CE16" s="15">
        <v>9</v>
      </c>
      <c r="CF16" s="91">
        <v>870</v>
      </c>
      <c r="CG16" s="274">
        <v>45237</v>
      </c>
      <c r="CH16" s="91">
        <v>870</v>
      </c>
      <c r="CI16" s="276" t="s">
        <v>562</v>
      </c>
      <c r="CJ16" s="275">
        <v>0</v>
      </c>
      <c r="CK16" s="355">
        <f t="shared" si="14"/>
        <v>0</v>
      </c>
      <c r="CN16" s="819"/>
      <c r="CO16" s="15">
        <v>9</v>
      </c>
      <c r="CP16" s="91">
        <v>866.4</v>
      </c>
      <c r="CQ16" s="274"/>
      <c r="CR16" s="91"/>
      <c r="CS16" s="276"/>
      <c r="CT16" s="275"/>
      <c r="CU16" s="360">
        <f t="shared" si="58"/>
        <v>0</v>
      </c>
      <c r="CX16" s="93" t="s">
        <v>518</v>
      </c>
      <c r="CY16" s="15">
        <v>9</v>
      </c>
      <c r="CZ16" s="91">
        <v>886.8</v>
      </c>
      <c r="DA16" s="231">
        <v>45239</v>
      </c>
      <c r="DB16" s="91">
        <v>886.8</v>
      </c>
      <c r="DC16" s="94" t="s">
        <v>584</v>
      </c>
      <c r="DD16" s="70">
        <v>0</v>
      </c>
      <c r="DE16" s="355">
        <f t="shared" si="15"/>
        <v>0</v>
      </c>
      <c r="DH16" s="174"/>
      <c r="DI16" s="15">
        <v>9</v>
      </c>
      <c r="DJ16" s="91">
        <v>909</v>
      </c>
      <c r="DK16" s="231">
        <v>45238</v>
      </c>
      <c r="DL16" s="91">
        <v>909</v>
      </c>
      <c r="DM16" s="94" t="s">
        <v>580</v>
      </c>
      <c r="DN16" s="70">
        <v>0</v>
      </c>
      <c r="DO16" s="355">
        <f t="shared" si="16"/>
        <v>0</v>
      </c>
      <c r="DR16" s="103"/>
      <c r="DS16" s="15">
        <v>9</v>
      </c>
      <c r="DT16" s="91">
        <v>907.2</v>
      </c>
      <c r="DU16" s="274">
        <v>45239</v>
      </c>
      <c r="DV16" s="91">
        <v>907.2</v>
      </c>
      <c r="DW16" s="276" t="s">
        <v>587</v>
      </c>
      <c r="DX16" s="275">
        <v>0</v>
      </c>
      <c r="DY16" s="355">
        <f t="shared" si="17"/>
        <v>0</v>
      </c>
      <c r="EB16" s="103"/>
      <c r="EC16" s="15">
        <v>9</v>
      </c>
      <c r="ED16" s="68">
        <v>939.8</v>
      </c>
      <c r="EE16" s="238">
        <v>45240</v>
      </c>
      <c r="EF16" s="68">
        <v>939.8</v>
      </c>
      <c r="EG16" s="895" t="s">
        <v>593</v>
      </c>
      <c r="EH16" s="70">
        <v>0</v>
      </c>
      <c r="EI16" s="355">
        <f t="shared" si="18"/>
        <v>0</v>
      </c>
      <c r="EL16" s="103"/>
      <c r="EM16" s="15">
        <v>9</v>
      </c>
      <c r="EN16" s="68">
        <v>936.2</v>
      </c>
      <c r="EO16" s="238"/>
      <c r="EP16" s="68"/>
      <c r="EQ16" s="69"/>
      <c r="ER16" s="70"/>
      <c r="ES16" s="355">
        <f t="shared" si="19"/>
        <v>0</v>
      </c>
      <c r="EV16" s="93" t="s">
        <v>559</v>
      </c>
      <c r="EW16" s="15">
        <v>9</v>
      </c>
      <c r="EX16" s="91">
        <v>902.6</v>
      </c>
      <c r="EY16" s="231">
        <v>45248</v>
      </c>
      <c r="EZ16" s="91">
        <v>902.6</v>
      </c>
      <c r="FA16" s="69" t="s">
        <v>651</v>
      </c>
      <c r="FB16" s="70">
        <v>0</v>
      </c>
      <c r="FC16" s="355">
        <f t="shared" si="20"/>
        <v>0</v>
      </c>
      <c r="FF16" s="93"/>
      <c r="FG16" s="15">
        <v>9</v>
      </c>
      <c r="FH16" s="910">
        <v>911.7</v>
      </c>
      <c r="FI16" s="911">
        <v>45245</v>
      </c>
      <c r="FJ16" s="910">
        <v>911.7</v>
      </c>
      <c r="FK16" s="895" t="s">
        <v>624</v>
      </c>
      <c r="FL16" s="912">
        <v>0</v>
      </c>
      <c r="FM16" s="230">
        <f t="shared" si="21"/>
        <v>0</v>
      </c>
      <c r="FP16" s="314"/>
      <c r="FQ16" s="15">
        <v>9</v>
      </c>
      <c r="FR16" s="91">
        <v>929</v>
      </c>
      <c r="FS16" s="231">
        <v>45245</v>
      </c>
      <c r="FT16" s="91">
        <v>929</v>
      </c>
      <c r="FU16" s="69" t="s">
        <v>631</v>
      </c>
      <c r="FV16" s="70">
        <v>0</v>
      </c>
      <c r="FW16" s="230">
        <f t="shared" si="22"/>
        <v>0</v>
      </c>
      <c r="FZ16" s="93"/>
      <c r="GA16" s="15">
        <v>9</v>
      </c>
      <c r="GB16" s="91">
        <v>876.3</v>
      </c>
      <c r="GC16" s="231">
        <v>45246</v>
      </c>
      <c r="GD16" s="91">
        <v>876.3</v>
      </c>
      <c r="GE16" s="69" t="s">
        <v>638</v>
      </c>
      <c r="GF16" s="70">
        <v>0</v>
      </c>
      <c r="GG16" s="355">
        <f t="shared" si="23"/>
        <v>0</v>
      </c>
      <c r="GJ16" s="103"/>
      <c r="GK16" s="15">
        <v>9</v>
      </c>
      <c r="GL16" s="329">
        <v>901.7</v>
      </c>
      <c r="GM16" s="231">
        <v>45247</v>
      </c>
      <c r="GN16" s="329">
        <v>901.7</v>
      </c>
      <c r="GO16" s="94" t="s">
        <v>645</v>
      </c>
      <c r="GP16" s="70">
        <v>0</v>
      </c>
      <c r="GQ16" s="355">
        <f t="shared" si="24"/>
        <v>0</v>
      </c>
      <c r="GT16" s="103"/>
      <c r="GU16" s="15">
        <v>9</v>
      </c>
      <c r="GV16" s="91">
        <v>916.3</v>
      </c>
      <c r="GW16" s="231"/>
      <c r="GX16" s="91"/>
      <c r="GY16" s="94"/>
      <c r="GZ16" s="70"/>
      <c r="HA16" s="355">
        <f t="shared" si="25"/>
        <v>0</v>
      </c>
      <c r="HD16" s="819" t="s">
        <v>518</v>
      </c>
      <c r="HE16" s="15">
        <v>9</v>
      </c>
      <c r="HF16" s="91">
        <v>907.2</v>
      </c>
      <c r="HG16" s="231">
        <v>45255</v>
      </c>
      <c r="HH16" s="91">
        <v>907.2</v>
      </c>
      <c r="HI16" s="94" t="s">
        <v>700</v>
      </c>
      <c r="HJ16" s="70">
        <v>0</v>
      </c>
      <c r="HK16" s="355">
        <f t="shared" si="26"/>
        <v>0</v>
      </c>
      <c r="HN16" s="103"/>
      <c r="HO16" s="15">
        <v>9</v>
      </c>
      <c r="HP16" s="91">
        <v>865.4</v>
      </c>
      <c r="HQ16" s="231">
        <v>45252</v>
      </c>
      <c r="HR16" s="91">
        <v>865.4</v>
      </c>
      <c r="HS16" s="901" t="s">
        <v>672</v>
      </c>
      <c r="HT16" s="70">
        <v>0</v>
      </c>
      <c r="HU16" s="230">
        <f t="shared" si="27"/>
        <v>0</v>
      </c>
      <c r="HX16" s="93"/>
      <c r="HY16" s="15">
        <v>9</v>
      </c>
      <c r="HZ16" s="68">
        <v>940.7</v>
      </c>
      <c r="IA16" s="238">
        <v>45253</v>
      </c>
      <c r="IB16" s="68">
        <v>940.7</v>
      </c>
      <c r="IC16" s="69" t="s">
        <v>689</v>
      </c>
      <c r="ID16" s="70">
        <v>0</v>
      </c>
      <c r="IE16" s="355">
        <f t="shared" si="6"/>
        <v>0</v>
      </c>
      <c r="IH16" s="103"/>
      <c r="II16" s="15">
        <v>9</v>
      </c>
      <c r="IJ16" s="68">
        <v>871.8</v>
      </c>
      <c r="IK16" s="238">
        <v>45254</v>
      </c>
      <c r="IL16" s="68">
        <v>871.8</v>
      </c>
      <c r="IM16" s="69" t="s">
        <v>695</v>
      </c>
      <c r="IN16" s="70">
        <v>0</v>
      </c>
      <c r="IO16" s="230">
        <f t="shared" si="28"/>
        <v>0</v>
      </c>
      <c r="IR16" s="93"/>
      <c r="IS16" s="15">
        <v>9</v>
      </c>
      <c r="IT16" s="68">
        <v>894.5</v>
      </c>
      <c r="IU16" s="238">
        <v>45255</v>
      </c>
      <c r="IV16" s="68">
        <v>894.5</v>
      </c>
      <c r="IW16" s="69" t="s">
        <v>705</v>
      </c>
      <c r="IX16" s="70">
        <v>0</v>
      </c>
      <c r="IY16" s="230">
        <f t="shared" si="29"/>
        <v>0</v>
      </c>
      <c r="IZ16" s="91"/>
      <c r="JA16" s="68"/>
      <c r="JB16" s="103"/>
      <c r="JC16" s="15">
        <v>9</v>
      </c>
      <c r="JD16" s="91">
        <v>907.2</v>
      </c>
      <c r="JE16" s="238">
        <v>45255</v>
      </c>
      <c r="JF16" s="91">
        <v>907.2</v>
      </c>
      <c r="JG16" s="69" t="s">
        <v>702</v>
      </c>
      <c r="JH16" s="70">
        <v>0</v>
      </c>
      <c r="JI16" s="355">
        <f t="shared" si="30"/>
        <v>0</v>
      </c>
      <c r="JJ16" s="68"/>
      <c r="JL16" s="103"/>
      <c r="JM16" s="15">
        <v>9</v>
      </c>
      <c r="JN16" s="91"/>
      <c r="JO16" s="231"/>
      <c r="JP16" s="91"/>
      <c r="JQ16" s="1149"/>
      <c r="JR16" s="70"/>
      <c r="JS16" s="355">
        <f t="shared" si="31"/>
        <v>0</v>
      </c>
      <c r="JV16" s="889"/>
      <c r="JW16" s="15">
        <v>9</v>
      </c>
      <c r="JX16" s="68"/>
      <c r="JY16" s="238"/>
      <c r="JZ16" s="68"/>
      <c r="KA16" s="69"/>
      <c r="KB16" s="70"/>
      <c r="KC16" s="355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5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5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5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5">
        <f t="shared" si="37"/>
        <v>0</v>
      </c>
      <c r="MB16" s="355"/>
      <c r="MD16" s="103"/>
      <c r="ME16" s="15">
        <v>9</v>
      </c>
      <c r="MF16" s="280"/>
      <c r="MG16" s="231"/>
      <c r="MH16" s="280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79"/>
      <c r="TQ16" s="162"/>
      <c r="TR16" s="276"/>
      <c r="TS16" s="275"/>
      <c r="TT16" s="275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Seaboard</v>
      </c>
      <c r="D17" s="99" t="str">
        <f t="shared" si="65"/>
        <v>PED. 105992838</v>
      </c>
      <c r="E17" s="131">
        <f t="shared" si="65"/>
        <v>45244</v>
      </c>
      <c r="F17" s="85">
        <f t="shared" si="65"/>
        <v>18995.23</v>
      </c>
      <c r="G17" s="72">
        <f t="shared" si="65"/>
        <v>21</v>
      </c>
      <c r="H17" s="48">
        <f t="shared" si="65"/>
        <v>18977.5</v>
      </c>
      <c r="I17" s="102">
        <f t="shared" si="65"/>
        <v>17.729999999999563</v>
      </c>
      <c r="L17" s="103"/>
      <c r="M17" s="15">
        <v>10</v>
      </c>
      <c r="N17" s="91">
        <v>934.4</v>
      </c>
      <c r="O17" s="777">
        <v>45230</v>
      </c>
      <c r="P17" s="91">
        <v>934.4</v>
      </c>
      <c r="Q17" s="924" t="s">
        <v>507</v>
      </c>
      <c r="R17" s="767">
        <v>0</v>
      </c>
      <c r="S17" s="921">
        <f t="shared" si="8"/>
        <v>0</v>
      </c>
      <c r="V17" s="819"/>
      <c r="W17" s="15">
        <v>10</v>
      </c>
      <c r="X17" s="910">
        <v>935.3</v>
      </c>
      <c r="Y17" s="911"/>
      <c r="Z17" s="910"/>
      <c r="AA17" s="918"/>
      <c r="AB17" s="912"/>
      <c r="AC17" s="230">
        <f t="shared" si="9"/>
        <v>0</v>
      </c>
      <c r="AD17" s="885"/>
      <c r="AF17" s="93" t="s">
        <v>518</v>
      </c>
      <c r="AG17" s="15">
        <v>10</v>
      </c>
      <c r="AH17" s="280">
        <v>915.8</v>
      </c>
      <c r="AI17" s="231">
        <v>45231</v>
      </c>
      <c r="AJ17" s="280">
        <v>915.8</v>
      </c>
      <c r="AK17" s="94" t="s">
        <v>519</v>
      </c>
      <c r="AL17" s="70">
        <v>0</v>
      </c>
      <c r="AM17" s="70">
        <f t="shared" si="10"/>
        <v>0</v>
      </c>
      <c r="AP17" s="103"/>
      <c r="AQ17" s="15">
        <v>10</v>
      </c>
      <c r="AR17" s="68">
        <v>897.2</v>
      </c>
      <c r="AS17" s="231">
        <v>45231</v>
      </c>
      <c r="AT17" s="68">
        <v>897.2</v>
      </c>
      <c r="AU17" s="94" t="s">
        <v>520</v>
      </c>
      <c r="AV17" s="70">
        <v>0</v>
      </c>
      <c r="AW17" s="70">
        <f t="shared" si="11"/>
        <v>0</v>
      </c>
      <c r="AZ17" s="889"/>
      <c r="BA17" s="15">
        <v>10</v>
      </c>
      <c r="BB17" s="91">
        <v>902.6</v>
      </c>
      <c r="BC17" s="231">
        <v>45232</v>
      </c>
      <c r="BD17" s="91">
        <v>902.6</v>
      </c>
      <c r="BE17" s="94" t="s">
        <v>527</v>
      </c>
      <c r="BF17" s="70">
        <v>0</v>
      </c>
      <c r="BG17" s="355">
        <f t="shared" si="12"/>
        <v>0</v>
      </c>
      <c r="BJ17" s="103"/>
      <c r="BK17" s="15">
        <v>10</v>
      </c>
      <c r="BL17" s="91">
        <v>889</v>
      </c>
      <c r="BM17" s="231">
        <v>45234</v>
      </c>
      <c r="BN17" s="91">
        <v>889</v>
      </c>
      <c r="BO17" s="94" t="s">
        <v>547</v>
      </c>
      <c r="BP17" s="70">
        <v>0</v>
      </c>
      <c r="BQ17" s="429">
        <f t="shared" si="13"/>
        <v>0</v>
      </c>
      <c r="BR17" s="355"/>
      <c r="BT17" s="103"/>
      <c r="BU17" s="15">
        <v>10</v>
      </c>
      <c r="BV17" s="91">
        <v>899.9</v>
      </c>
      <c r="BW17" s="274">
        <v>45234</v>
      </c>
      <c r="BX17" s="91">
        <v>899.9</v>
      </c>
      <c r="BY17" s="490" t="s">
        <v>545</v>
      </c>
      <c r="BZ17" s="275">
        <v>0</v>
      </c>
      <c r="CA17" s="355">
        <f t="shared" si="5"/>
        <v>0</v>
      </c>
      <c r="CD17" s="202"/>
      <c r="CE17" s="15">
        <v>10</v>
      </c>
      <c r="CF17" s="91">
        <v>909</v>
      </c>
      <c r="CG17" s="274">
        <v>45237</v>
      </c>
      <c r="CH17" s="91">
        <v>909</v>
      </c>
      <c r="CI17" s="276" t="s">
        <v>562</v>
      </c>
      <c r="CJ17" s="275">
        <v>0</v>
      </c>
      <c r="CK17" s="355">
        <f t="shared" si="14"/>
        <v>0</v>
      </c>
      <c r="CN17" s="819"/>
      <c r="CO17" s="15">
        <v>10</v>
      </c>
      <c r="CP17" s="91">
        <v>898.1</v>
      </c>
      <c r="CQ17" s="274"/>
      <c r="CR17" s="91"/>
      <c r="CS17" s="276"/>
      <c r="CT17" s="275"/>
      <c r="CU17" s="360">
        <f t="shared" si="58"/>
        <v>0</v>
      </c>
      <c r="CX17" s="93" t="s">
        <v>518</v>
      </c>
      <c r="CY17" s="15">
        <v>10</v>
      </c>
      <c r="CZ17" s="91">
        <v>906.3</v>
      </c>
      <c r="DA17" s="231">
        <v>45238</v>
      </c>
      <c r="DB17" s="91">
        <v>906.3</v>
      </c>
      <c r="DC17" s="94" t="s">
        <v>570</v>
      </c>
      <c r="DD17" s="70">
        <v>0</v>
      </c>
      <c r="DE17" s="355">
        <f t="shared" si="15"/>
        <v>0</v>
      </c>
      <c r="DH17" s="103"/>
      <c r="DI17" s="15">
        <v>10</v>
      </c>
      <c r="DJ17" s="91">
        <v>932.6</v>
      </c>
      <c r="DK17" s="231">
        <v>45238</v>
      </c>
      <c r="DL17" s="91">
        <v>932.6</v>
      </c>
      <c r="DM17" s="94" t="s">
        <v>580</v>
      </c>
      <c r="DN17" s="70">
        <v>0</v>
      </c>
      <c r="DO17" s="355">
        <f t="shared" si="16"/>
        <v>0</v>
      </c>
      <c r="DR17" s="103"/>
      <c r="DS17" s="15">
        <v>10</v>
      </c>
      <c r="DT17" s="91">
        <v>882.7</v>
      </c>
      <c r="DU17" s="274">
        <v>45239</v>
      </c>
      <c r="DV17" s="91">
        <v>882.7</v>
      </c>
      <c r="DW17" s="276" t="s">
        <v>587</v>
      </c>
      <c r="DX17" s="275">
        <v>0</v>
      </c>
      <c r="DY17" s="355">
        <f t="shared" si="17"/>
        <v>0</v>
      </c>
      <c r="EB17" s="103"/>
      <c r="EC17" s="15">
        <v>10</v>
      </c>
      <c r="ED17" s="68">
        <v>889</v>
      </c>
      <c r="EE17" s="238">
        <v>45240</v>
      </c>
      <c r="EF17" s="68">
        <v>889</v>
      </c>
      <c r="EG17" s="895" t="s">
        <v>593</v>
      </c>
      <c r="EH17" s="70">
        <v>0</v>
      </c>
      <c r="EI17" s="355">
        <f t="shared" si="18"/>
        <v>0</v>
      </c>
      <c r="EL17" s="103"/>
      <c r="EM17" s="15">
        <v>10</v>
      </c>
      <c r="EN17" s="68">
        <v>899</v>
      </c>
      <c r="EO17" s="238"/>
      <c r="EP17" s="68"/>
      <c r="EQ17" s="69"/>
      <c r="ER17" s="70"/>
      <c r="ES17" s="355">
        <f t="shared" si="19"/>
        <v>0</v>
      </c>
      <c r="EV17" s="93" t="s">
        <v>559</v>
      </c>
      <c r="EW17" s="15">
        <v>10</v>
      </c>
      <c r="EX17" s="91">
        <v>940.7</v>
      </c>
      <c r="EY17" s="231">
        <v>45244</v>
      </c>
      <c r="EZ17" s="91">
        <v>940.7</v>
      </c>
      <c r="FA17" s="69" t="s">
        <v>615</v>
      </c>
      <c r="FB17" s="70">
        <v>0</v>
      </c>
      <c r="FC17" s="355">
        <f t="shared" si="20"/>
        <v>0</v>
      </c>
      <c r="FF17" s="93"/>
      <c r="FG17" s="15">
        <v>10</v>
      </c>
      <c r="FH17" s="910">
        <v>929</v>
      </c>
      <c r="FI17" s="911">
        <v>45245</v>
      </c>
      <c r="FJ17" s="910">
        <v>929</v>
      </c>
      <c r="FK17" s="895" t="s">
        <v>624</v>
      </c>
      <c r="FL17" s="912">
        <v>0</v>
      </c>
      <c r="FM17" s="230">
        <f t="shared" si="21"/>
        <v>0</v>
      </c>
      <c r="FP17" s="103"/>
      <c r="FQ17" s="15">
        <v>10</v>
      </c>
      <c r="FR17" s="91">
        <v>876.3</v>
      </c>
      <c r="FS17" s="231">
        <v>45245</v>
      </c>
      <c r="FT17" s="91">
        <v>876.3</v>
      </c>
      <c r="FU17" s="69" t="s">
        <v>631</v>
      </c>
      <c r="FV17" s="70">
        <v>0</v>
      </c>
      <c r="FW17" s="230">
        <f t="shared" si="22"/>
        <v>0</v>
      </c>
      <c r="FZ17" s="93"/>
      <c r="GA17" s="15">
        <v>10</v>
      </c>
      <c r="GB17" s="91">
        <v>880</v>
      </c>
      <c r="GC17" s="231">
        <v>45246</v>
      </c>
      <c r="GD17" s="91">
        <v>880</v>
      </c>
      <c r="GE17" s="69" t="s">
        <v>638</v>
      </c>
      <c r="GF17" s="70">
        <v>0</v>
      </c>
      <c r="GG17" s="355">
        <f t="shared" si="23"/>
        <v>0</v>
      </c>
      <c r="GJ17" s="103"/>
      <c r="GK17" s="15">
        <v>10</v>
      </c>
      <c r="GL17" s="329">
        <v>915.3</v>
      </c>
      <c r="GM17" s="231">
        <v>45247</v>
      </c>
      <c r="GN17" s="329">
        <v>915.3</v>
      </c>
      <c r="GO17" s="94" t="s">
        <v>645</v>
      </c>
      <c r="GP17" s="70">
        <v>0</v>
      </c>
      <c r="GQ17" s="355">
        <f t="shared" si="24"/>
        <v>0</v>
      </c>
      <c r="GT17" s="103"/>
      <c r="GU17" s="15">
        <v>10</v>
      </c>
      <c r="GV17" s="91">
        <v>884.5</v>
      </c>
      <c r="GW17" s="231"/>
      <c r="GX17" s="91"/>
      <c r="GY17" s="94"/>
      <c r="GZ17" s="70"/>
      <c r="HA17" s="355">
        <f t="shared" si="25"/>
        <v>0</v>
      </c>
      <c r="HD17" s="819" t="s">
        <v>518</v>
      </c>
      <c r="HE17" s="15">
        <v>10</v>
      </c>
      <c r="HF17" s="91">
        <v>938.9</v>
      </c>
      <c r="HG17" s="231">
        <v>45254</v>
      </c>
      <c r="HH17" s="91">
        <v>938.9</v>
      </c>
      <c r="HI17" s="94" t="s">
        <v>692</v>
      </c>
      <c r="HJ17" s="70">
        <v>0</v>
      </c>
      <c r="HK17" s="355">
        <f t="shared" si="26"/>
        <v>0</v>
      </c>
      <c r="HN17" s="103"/>
      <c r="HO17" s="15">
        <v>10</v>
      </c>
      <c r="HP17" s="91">
        <v>888.1</v>
      </c>
      <c r="HQ17" s="231">
        <v>45252</v>
      </c>
      <c r="HR17" s="91">
        <v>888.1</v>
      </c>
      <c r="HS17" s="901" t="s">
        <v>672</v>
      </c>
      <c r="HT17" s="70">
        <v>0</v>
      </c>
      <c r="HU17" s="230">
        <f t="shared" si="27"/>
        <v>0</v>
      </c>
      <c r="HX17" s="93"/>
      <c r="HY17" s="15">
        <v>10</v>
      </c>
      <c r="HZ17" s="68">
        <v>919</v>
      </c>
      <c r="IA17" s="238">
        <v>45253</v>
      </c>
      <c r="IB17" s="68">
        <v>919</v>
      </c>
      <c r="IC17" s="69" t="s">
        <v>689</v>
      </c>
      <c r="ID17" s="70">
        <v>0</v>
      </c>
      <c r="IE17" s="355">
        <f t="shared" si="6"/>
        <v>0</v>
      </c>
      <c r="IH17" s="103"/>
      <c r="II17" s="15">
        <v>10</v>
      </c>
      <c r="IJ17" s="68">
        <v>870.9</v>
      </c>
      <c r="IK17" s="238">
        <v>45254</v>
      </c>
      <c r="IL17" s="68">
        <v>870.9</v>
      </c>
      <c r="IM17" s="69" t="s">
        <v>695</v>
      </c>
      <c r="IN17" s="70">
        <v>0</v>
      </c>
      <c r="IO17" s="230">
        <f t="shared" si="28"/>
        <v>0</v>
      </c>
      <c r="IR17" s="93"/>
      <c r="IS17" s="15">
        <v>10</v>
      </c>
      <c r="IT17" s="68">
        <v>886.3</v>
      </c>
      <c r="IU17" s="238">
        <v>45255</v>
      </c>
      <c r="IV17" s="68">
        <v>886.3</v>
      </c>
      <c r="IW17" s="69" t="s">
        <v>705</v>
      </c>
      <c r="IX17" s="70">
        <v>0</v>
      </c>
      <c r="IY17" s="230">
        <f t="shared" si="29"/>
        <v>0</v>
      </c>
      <c r="IZ17" s="91"/>
      <c r="JA17" s="68"/>
      <c r="JB17" s="103"/>
      <c r="JC17" s="15">
        <v>10</v>
      </c>
      <c r="JD17" s="91">
        <v>890.9</v>
      </c>
      <c r="JE17" s="238">
        <v>45255</v>
      </c>
      <c r="JF17" s="91">
        <v>890.9</v>
      </c>
      <c r="JG17" s="69" t="s">
        <v>702</v>
      </c>
      <c r="JH17" s="70">
        <v>0</v>
      </c>
      <c r="JI17" s="355">
        <f t="shared" si="30"/>
        <v>0</v>
      </c>
      <c r="JJ17" s="68"/>
      <c r="JL17" s="103"/>
      <c r="JM17" s="15">
        <v>10</v>
      </c>
      <c r="JN17" s="91"/>
      <c r="JO17" s="231"/>
      <c r="JP17" s="91"/>
      <c r="JQ17" s="1149"/>
      <c r="JR17" s="70"/>
      <c r="JS17" s="355">
        <f t="shared" si="31"/>
        <v>0</v>
      </c>
      <c r="JV17" s="889"/>
      <c r="JW17" s="15">
        <v>10</v>
      </c>
      <c r="JX17" s="68"/>
      <c r="JY17" s="238"/>
      <c r="JZ17" s="68"/>
      <c r="KA17" s="69"/>
      <c r="KB17" s="70"/>
      <c r="KC17" s="355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5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5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5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5">
        <f t="shared" si="37"/>
        <v>0</v>
      </c>
      <c r="MB17" s="355"/>
      <c r="MD17" s="103"/>
      <c r="ME17" s="15">
        <v>10</v>
      </c>
      <c r="MF17" s="280"/>
      <c r="MG17" s="231"/>
      <c r="MH17" s="280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79"/>
      <c r="TQ17" s="162"/>
      <c r="TR17" s="276"/>
      <c r="TS17" s="275"/>
      <c r="TT17" s="275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105993365</v>
      </c>
      <c r="E18" s="131">
        <f t="shared" si="66"/>
        <v>45244</v>
      </c>
      <c r="F18" s="85">
        <f t="shared" si="66"/>
        <v>19175.04</v>
      </c>
      <c r="G18" s="72">
        <f t="shared" si="66"/>
        <v>21</v>
      </c>
      <c r="H18" s="48">
        <f t="shared" si="66"/>
        <v>19172.3</v>
      </c>
      <c r="I18" s="102">
        <f t="shared" si="66"/>
        <v>2.7400000000016007</v>
      </c>
      <c r="L18" s="103"/>
      <c r="M18" s="15">
        <v>11</v>
      </c>
      <c r="N18" s="91">
        <v>907.2</v>
      </c>
      <c r="O18" s="777">
        <v>45230</v>
      </c>
      <c r="P18" s="91">
        <v>907.2</v>
      </c>
      <c r="Q18" s="924" t="s">
        <v>508</v>
      </c>
      <c r="R18" s="767">
        <v>0</v>
      </c>
      <c r="S18" s="921">
        <f t="shared" si="8"/>
        <v>0</v>
      </c>
      <c r="V18" s="103"/>
      <c r="W18" s="15">
        <v>11</v>
      </c>
      <c r="X18" s="910">
        <v>923.5</v>
      </c>
      <c r="Y18" s="911"/>
      <c r="Z18" s="910"/>
      <c r="AA18" s="918"/>
      <c r="AB18" s="912"/>
      <c r="AC18" s="230">
        <f t="shared" si="9"/>
        <v>0</v>
      </c>
      <c r="AD18" s="885"/>
      <c r="AF18" s="93" t="s">
        <v>518</v>
      </c>
      <c r="AG18" s="15">
        <v>11</v>
      </c>
      <c r="AH18" s="280">
        <v>922.6</v>
      </c>
      <c r="AI18" s="231">
        <v>45231</v>
      </c>
      <c r="AJ18" s="280">
        <v>922.6</v>
      </c>
      <c r="AK18" s="94" t="s">
        <v>517</v>
      </c>
      <c r="AL18" s="70">
        <v>0</v>
      </c>
      <c r="AM18" s="70">
        <f t="shared" si="10"/>
        <v>0</v>
      </c>
      <c r="AP18" s="103"/>
      <c r="AQ18" s="15">
        <v>11</v>
      </c>
      <c r="AR18" s="91">
        <v>938.9</v>
      </c>
      <c r="AS18" s="231">
        <v>45231</v>
      </c>
      <c r="AT18" s="91">
        <v>938.9</v>
      </c>
      <c r="AU18" s="94" t="s">
        <v>521</v>
      </c>
      <c r="AV18" s="70">
        <v>0</v>
      </c>
      <c r="AW18" s="70">
        <f t="shared" si="11"/>
        <v>0</v>
      </c>
      <c r="AZ18" s="889"/>
      <c r="BA18" s="15">
        <v>11</v>
      </c>
      <c r="BB18" s="91">
        <v>882.7</v>
      </c>
      <c r="BC18" s="231">
        <v>45232</v>
      </c>
      <c r="BD18" s="91">
        <v>882.7</v>
      </c>
      <c r="BE18" s="94" t="s">
        <v>528</v>
      </c>
      <c r="BF18" s="70">
        <v>0</v>
      </c>
      <c r="BG18" s="355">
        <f t="shared" si="12"/>
        <v>0</v>
      </c>
      <c r="BJ18" s="103"/>
      <c r="BK18" s="15">
        <v>11</v>
      </c>
      <c r="BL18" s="91">
        <v>863.6</v>
      </c>
      <c r="BM18" s="231">
        <v>45234</v>
      </c>
      <c r="BN18" s="91">
        <v>863.6</v>
      </c>
      <c r="BO18" s="94" t="s">
        <v>548</v>
      </c>
      <c r="BP18" s="70">
        <v>0</v>
      </c>
      <c r="BQ18" s="429">
        <f t="shared" si="13"/>
        <v>0</v>
      </c>
      <c r="BR18" s="355"/>
      <c r="BT18" s="103"/>
      <c r="BU18" s="15">
        <v>11</v>
      </c>
      <c r="BV18" s="91">
        <v>940.7</v>
      </c>
      <c r="BW18" s="274">
        <v>45234</v>
      </c>
      <c r="BX18" s="91">
        <v>940.7</v>
      </c>
      <c r="BY18" s="490" t="s">
        <v>545</v>
      </c>
      <c r="BZ18" s="275">
        <v>0</v>
      </c>
      <c r="CA18" s="355">
        <f t="shared" si="5"/>
        <v>0</v>
      </c>
      <c r="CD18" s="202"/>
      <c r="CE18" s="15">
        <v>11</v>
      </c>
      <c r="CF18" s="68">
        <v>898.1</v>
      </c>
      <c r="CG18" s="274">
        <v>45237</v>
      </c>
      <c r="CH18" s="68">
        <v>898.1</v>
      </c>
      <c r="CI18" s="276" t="s">
        <v>563</v>
      </c>
      <c r="CJ18" s="275">
        <v>0</v>
      </c>
      <c r="CK18" s="355">
        <f t="shared" si="14"/>
        <v>0</v>
      </c>
      <c r="CN18" s="819"/>
      <c r="CO18" s="15">
        <v>11</v>
      </c>
      <c r="CP18" s="68">
        <v>918.1</v>
      </c>
      <c r="CQ18" s="274"/>
      <c r="CR18" s="68"/>
      <c r="CS18" s="276"/>
      <c r="CT18" s="275"/>
      <c r="CU18" s="360">
        <f t="shared" si="58"/>
        <v>0</v>
      </c>
      <c r="CX18" s="93" t="s">
        <v>518</v>
      </c>
      <c r="CY18" s="15">
        <v>11</v>
      </c>
      <c r="CZ18" s="91">
        <v>939.4</v>
      </c>
      <c r="DA18" s="231">
        <v>45239</v>
      </c>
      <c r="DB18" s="91">
        <v>939.4</v>
      </c>
      <c r="DC18" s="94" t="s">
        <v>584</v>
      </c>
      <c r="DD18" s="70">
        <v>0</v>
      </c>
      <c r="DE18" s="355">
        <f t="shared" si="15"/>
        <v>0</v>
      </c>
      <c r="DH18" s="103"/>
      <c r="DI18" s="15">
        <v>11</v>
      </c>
      <c r="DJ18" s="91">
        <v>884.5</v>
      </c>
      <c r="DK18" s="231">
        <v>45238</v>
      </c>
      <c r="DL18" s="91">
        <v>884.5</v>
      </c>
      <c r="DM18" s="94" t="s">
        <v>581</v>
      </c>
      <c r="DN18" s="70">
        <v>0</v>
      </c>
      <c r="DO18" s="355">
        <f t="shared" si="16"/>
        <v>0</v>
      </c>
      <c r="DR18" s="103"/>
      <c r="DS18" s="15">
        <v>11</v>
      </c>
      <c r="DT18" s="68">
        <v>880</v>
      </c>
      <c r="DU18" s="274">
        <v>45239</v>
      </c>
      <c r="DV18" s="68">
        <v>880</v>
      </c>
      <c r="DW18" s="276" t="s">
        <v>588</v>
      </c>
      <c r="DX18" s="275">
        <v>0</v>
      </c>
      <c r="DY18" s="355">
        <f t="shared" si="17"/>
        <v>0</v>
      </c>
      <c r="EB18" s="103"/>
      <c r="EC18" s="15">
        <v>11</v>
      </c>
      <c r="ED18" s="68">
        <v>911.7</v>
      </c>
      <c r="EE18" s="238">
        <v>45240</v>
      </c>
      <c r="EF18" s="68">
        <v>911.7</v>
      </c>
      <c r="EG18" s="895" t="s">
        <v>594</v>
      </c>
      <c r="EH18" s="70">
        <v>0</v>
      </c>
      <c r="EI18" s="355">
        <f t="shared" si="18"/>
        <v>0</v>
      </c>
      <c r="EL18" s="103"/>
      <c r="EM18" s="15">
        <v>11</v>
      </c>
      <c r="EN18" s="68">
        <v>917.2</v>
      </c>
      <c r="EO18" s="238"/>
      <c r="EP18" s="68"/>
      <c r="EQ18" s="69"/>
      <c r="ER18" s="70"/>
      <c r="ES18" s="355">
        <f t="shared" si="19"/>
        <v>0</v>
      </c>
      <c r="EV18" s="820" t="s">
        <v>518</v>
      </c>
      <c r="EW18" s="15">
        <v>11</v>
      </c>
      <c r="EX18" s="91">
        <v>907.2</v>
      </c>
      <c r="EY18" s="231">
        <v>45245</v>
      </c>
      <c r="EZ18" s="91">
        <v>907.2</v>
      </c>
      <c r="FA18" s="69" t="s">
        <v>620</v>
      </c>
      <c r="FB18" s="70">
        <v>0</v>
      </c>
      <c r="FC18" s="355">
        <f t="shared" si="20"/>
        <v>0</v>
      </c>
      <c r="FF18" s="93"/>
      <c r="FG18" s="15">
        <v>11</v>
      </c>
      <c r="FH18" s="910">
        <v>890.9</v>
      </c>
      <c r="FI18" s="911">
        <v>45245</v>
      </c>
      <c r="FJ18" s="910">
        <v>890.9</v>
      </c>
      <c r="FK18" s="895" t="s">
        <v>625</v>
      </c>
      <c r="FL18" s="912">
        <v>0</v>
      </c>
      <c r="FM18" s="230">
        <f t="shared" si="21"/>
        <v>0</v>
      </c>
      <c r="FP18" s="103"/>
      <c r="FQ18" s="15">
        <v>11</v>
      </c>
      <c r="FR18" s="91">
        <v>930.8</v>
      </c>
      <c r="FS18" s="231">
        <v>45245</v>
      </c>
      <c r="FT18" s="91">
        <v>930.8</v>
      </c>
      <c r="FU18" s="69" t="s">
        <v>630</v>
      </c>
      <c r="FV18" s="70">
        <v>0</v>
      </c>
      <c r="FW18" s="230">
        <f t="shared" si="22"/>
        <v>0</v>
      </c>
      <c r="FX18" s="70"/>
      <c r="FZ18" s="93"/>
      <c r="GA18" s="15">
        <v>11</v>
      </c>
      <c r="GB18" s="91">
        <v>894.5</v>
      </c>
      <c r="GC18" s="231">
        <v>45246</v>
      </c>
      <c r="GD18" s="91">
        <v>894.5</v>
      </c>
      <c r="GE18" s="69" t="s">
        <v>637</v>
      </c>
      <c r="GF18" s="70">
        <v>0</v>
      </c>
      <c r="GG18" s="355">
        <f t="shared" si="23"/>
        <v>0</v>
      </c>
      <c r="GJ18" s="103"/>
      <c r="GK18" s="15">
        <v>11</v>
      </c>
      <c r="GL18" s="329">
        <v>868.2</v>
      </c>
      <c r="GM18" s="231">
        <v>45247</v>
      </c>
      <c r="GN18" s="329">
        <v>868.2</v>
      </c>
      <c r="GO18" s="94" t="s">
        <v>646</v>
      </c>
      <c r="GP18" s="70">
        <v>0</v>
      </c>
      <c r="GQ18" s="355">
        <f t="shared" si="24"/>
        <v>0</v>
      </c>
      <c r="GT18" s="103"/>
      <c r="GU18" s="15">
        <v>11</v>
      </c>
      <c r="GV18" s="91">
        <v>893.6</v>
      </c>
      <c r="GW18" s="231"/>
      <c r="GX18" s="91"/>
      <c r="GY18" s="94"/>
      <c r="GZ18" s="70"/>
      <c r="HA18" s="355">
        <f t="shared" si="25"/>
        <v>0</v>
      </c>
      <c r="HD18" s="819" t="s">
        <v>518</v>
      </c>
      <c r="HE18" s="15">
        <v>11</v>
      </c>
      <c r="HF18" s="91">
        <v>891.8</v>
      </c>
      <c r="HG18" s="231">
        <v>45254</v>
      </c>
      <c r="HH18" s="91">
        <v>891.8</v>
      </c>
      <c r="HI18" s="94" t="s">
        <v>692</v>
      </c>
      <c r="HJ18" s="70">
        <v>0</v>
      </c>
      <c r="HK18" s="355">
        <f t="shared" si="26"/>
        <v>0</v>
      </c>
      <c r="HN18" s="103"/>
      <c r="HO18" s="15">
        <v>11</v>
      </c>
      <c r="HP18" s="91">
        <v>920.3</v>
      </c>
      <c r="HQ18" s="231">
        <v>45252</v>
      </c>
      <c r="HR18" s="91">
        <v>920.3</v>
      </c>
      <c r="HS18" s="901" t="s">
        <v>671</v>
      </c>
      <c r="HT18" s="70">
        <v>0</v>
      </c>
      <c r="HU18" s="230">
        <f t="shared" si="27"/>
        <v>0</v>
      </c>
      <c r="HX18" s="93"/>
      <c r="HY18" s="15">
        <v>11</v>
      </c>
      <c r="HZ18" s="68">
        <v>884.5</v>
      </c>
      <c r="IA18" s="238">
        <v>45253</v>
      </c>
      <c r="IB18" s="68">
        <v>884.5</v>
      </c>
      <c r="IC18" s="69" t="s">
        <v>690</v>
      </c>
      <c r="ID18" s="70">
        <v>0</v>
      </c>
      <c r="IE18" s="355">
        <f t="shared" si="6"/>
        <v>0</v>
      </c>
      <c r="IH18" s="103"/>
      <c r="II18" s="15">
        <v>11</v>
      </c>
      <c r="IJ18" s="68">
        <v>861.8</v>
      </c>
      <c r="IK18" s="238">
        <v>45254</v>
      </c>
      <c r="IL18" s="68">
        <v>861.8</v>
      </c>
      <c r="IM18" s="69" t="s">
        <v>696</v>
      </c>
      <c r="IN18" s="70">
        <v>0</v>
      </c>
      <c r="IO18" s="230">
        <f t="shared" si="28"/>
        <v>0</v>
      </c>
      <c r="IR18" s="93"/>
      <c r="IS18" s="15">
        <v>11</v>
      </c>
      <c r="IT18" s="68">
        <v>877.2</v>
      </c>
      <c r="IU18" s="238">
        <v>45255</v>
      </c>
      <c r="IV18" s="68">
        <v>877.2</v>
      </c>
      <c r="IW18" s="69" t="s">
        <v>705</v>
      </c>
      <c r="IX18" s="70">
        <v>0</v>
      </c>
      <c r="IY18" s="230">
        <f t="shared" si="29"/>
        <v>0</v>
      </c>
      <c r="IZ18" s="91"/>
      <c r="JA18" s="68"/>
      <c r="JB18" s="103"/>
      <c r="JC18" s="15">
        <v>11</v>
      </c>
      <c r="JD18" s="91">
        <v>895.4</v>
      </c>
      <c r="JE18" s="238">
        <v>45255</v>
      </c>
      <c r="JF18" s="91">
        <v>895.4</v>
      </c>
      <c r="JG18" s="69" t="s">
        <v>703</v>
      </c>
      <c r="JH18" s="70">
        <v>0</v>
      </c>
      <c r="JI18" s="355">
        <f t="shared" si="30"/>
        <v>0</v>
      </c>
      <c r="JJ18" s="102"/>
      <c r="JL18" s="103"/>
      <c r="JM18" s="15">
        <v>11</v>
      </c>
      <c r="JN18" s="91"/>
      <c r="JO18" s="231"/>
      <c r="JP18" s="91"/>
      <c r="JQ18" s="1149"/>
      <c r="JR18" s="70"/>
      <c r="JS18" s="355">
        <f t="shared" si="31"/>
        <v>0</v>
      </c>
      <c r="JV18" s="890"/>
      <c r="JW18" s="15">
        <v>11</v>
      </c>
      <c r="JX18" s="68"/>
      <c r="JY18" s="238"/>
      <c r="JZ18" s="68"/>
      <c r="KA18" s="69"/>
      <c r="KB18" s="70"/>
      <c r="KC18" s="355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5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5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5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5">
        <f t="shared" si="37"/>
        <v>0</v>
      </c>
      <c r="MB18" s="355"/>
      <c r="MD18" s="103"/>
      <c r="ME18" s="15">
        <v>11</v>
      </c>
      <c r="MF18" s="280"/>
      <c r="MG18" s="231"/>
      <c r="MH18" s="280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3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79"/>
      <c r="TQ18" s="162"/>
      <c r="TR18" s="276"/>
      <c r="TS18" s="275"/>
      <c r="TT18" s="275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106006458</v>
      </c>
      <c r="E19" s="131">
        <f t="shared" si="67"/>
        <v>45245</v>
      </c>
      <c r="F19" s="85">
        <f t="shared" si="67"/>
        <v>17984.89</v>
      </c>
      <c r="G19" s="72">
        <f t="shared" si="67"/>
        <v>20</v>
      </c>
      <c r="H19" s="48">
        <f t="shared" si="67"/>
        <v>18036.400000000001</v>
      </c>
      <c r="I19" s="102">
        <f t="shared" si="67"/>
        <v>-51.510000000002037</v>
      </c>
      <c r="L19" s="103"/>
      <c r="M19" s="15">
        <v>12</v>
      </c>
      <c r="N19" s="91">
        <v>918.1</v>
      </c>
      <c r="O19" s="777">
        <v>45230</v>
      </c>
      <c r="P19" s="91">
        <v>918.1</v>
      </c>
      <c r="Q19" s="924" t="s">
        <v>508</v>
      </c>
      <c r="R19" s="767">
        <v>0</v>
      </c>
      <c r="S19" s="230">
        <f t="shared" si="8"/>
        <v>0</v>
      </c>
      <c r="V19" s="103"/>
      <c r="W19" s="15">
        <v>12</v>
      </c>
      <c r="X19" s="910">
        <v>903.6</v>
      </c>
      <c r="Y19" s="911"/>
      <c r="Z19" s="910"/>
      <c r="AA19" s="918"/>
      <c r="AB19" s="912"/>
      <c r="AC19" s="230">
        <f t="shared" si="9"/>
        <v>0</v>
      </c>
      <c r="AD19" s="885"/>
      <c r="AF19" s="103" t="s">
        <v>516</v>
      </c>
      <c r="AG19" s="15">
        <v>12</v>
      </c>
      <c r="AH19" s="280">
        <v>933</v>
      </c>
      <c r="AI19" s="231">
        <v>45232</v>
      </c>
      <c r="AJ19" s="280">
        <v>933</v>
      </c>
      <c r="AK19" s="94" t="s">
        <v>525</v>
      </c>
      <c r="AL19" s="70">
        <v>0</v>
      </c>
      <c r="AM19" s="70">
        <f t="shared" si="10"/>
        <v>0</v>
      </c>
      <c r="AP19" s="103"/>
      <c r="AQ19" s="15">
        <v>12</v>
      </c>
      <c r="AR19" s="91">
        <v>907.2</v>
      </c>
      <c r="AS19" s="231">
        <v>45231</v>
      </c>
      <c r="AT19" s="91">
        <v>907.2</v>
      </c>
      <c r="AU19" s="94" t="s">
        <v>521</v>
      </c>
      <c r="AV19" s="70">
        <v>0</v>
      </c>
      <c r="AW19" s="70">
        <f t="shared" si="11"/>
        <v>0</v>
      </c>
      <c r="AZ19" s="890"/>
      <c r="BA19" s="15">
        <v>12</v>
      </c>
      <c r="BB19" s="91">
        <v>890.9</v>
      </c>
      <c r="BC19" s="231">
        <v>45232</v>
      </c>
      <c r="BD19" s="91">
        <v>890.9</v>
      </c>
      <c r="BE19" s="94" t="s">
        <v>528</v>
      </c>
      <c r="BF19" s="70">
        <v>0</v>
      </c>
      <c r="BG19" s="355">
        <f t="shared" si="12"/>
        <v>0</v>
      </c>
      <c r="BJ19" s="103"/>
      <c r="BK19" s="15">
        <v>12</v>
      </c>
      <c r="BL19" s="91">
        <v>911.7</v>
      </c>
      <c r="BM19" s="231">
        <v>45234</v>
      </c>
      <c r="BN19" s="91">
        <v>911.7</v>
      </c>
      <c r="BO19" s="94" t="s">
        <v>548</v>
      </c>
      <c r="BP19" s="70">
        <v>0</v>
      </c>
      <c r="BQ19" s="429">
        <f t="shared" si="13"/>
        <v>0</v>
      </c>
      <c r="BR19" s="355"/>
      <c r="BT19" s="103"/>
      <c r="BU19" s="15">
        <v>12</v>
      </c>
      <c r="BV19" s="91">
        <v>911.7</v>
      </c>
      <c r="BW19" s="274">
        <v>45234</v>
      </c>
      <c r="BX19" s="91">
        <v>911.7</v>
      </c>
      <c r="BY19" s="490" t="s">
        <v>546</v>
      </c>
      <c r="BZ19" s="275">
        <v>0</v>
      </c>
      <c r="CA19" s="355">
        <f t="shared" si="5"/>
        <v>0</v>
      </c>
      <c r="CD19" s="202"/>
      <c r="CE19" s="15">
        <v>12</v>
      </c>
      <c r="CF19" s="91">
        <v>890.9</v>
      </c>
      <c r="CG19" s="274">
        <v>45237</v>
      </c>
      <c r="CH19" s="91">
        <v>890.9</v>
      </c>
      <c r="CI19" s="276" t="s">
        <v>563</v>
      </c>
      <c r="CJ19" s="275">
        <v>0</v>
      </c>
      <c r="CK19" s="230">
        <f t="shared" si="14"/>
        <v>0</v>
      </c>
      <c r="CN19" s="819"/>
      <c r="CO19" s="15">
        <v>12</v>
      </c>
      <c r="CP19" s="91">
        <v>930.8</v>
      </c>
      <c r="CQ19" s="274"/>
      <c r="CR19" s="91"/>
      <c r="CS19" s="276"/>
      <c r="CT19" s="275"/>
      <c r="CU19" s="360">
        <f t="shared" si="58"/>
        <v>0</v>
      </c>
      <c r="CX19" s="103" t="s">
        <v>559</v>
      </c>
      <c r="CY19" s="15">
        <v>12</v>
      </c>
      <c r="CZ19" s="91">
        <v>933.5</v>
      </c>
      <c r="DA19" s="231">
        <v>45238</v>
      </c>
      <c r="DB19" s="91">
        <v>933.5</v>
      </c>
      <c r="DC19" s="94" t="s">
        <v>575</v>
      </c>
      <c r="DD19" s="70">
        <v>0</v>
      </c>
      <c r="DE19" s="355">
        <f t="shared" si="15"/>
        <v>0</v>
      </c>
      <c r="DH19" s="103"/>
      <c r="DI19" s="15">
        <v>12</v>
      </c>
      <c r="DJ19" s="91">
        <v>911.7</v>
      </c>
      <c r="DK19" s="231">
        <v>45238</v>
      </c>
      <c r="DL19" s="91">
        <v>911.7</v>
      </c>
      <c r="DM19" s="94" t="s">
        <v>581</v>
      </c>
      <c r="DN19" s="70">
        <v>0</v>
      </c>
      <c r="DO19" s="355">
        <f t="shared" si="16"/>
        <v>0</v>
      </c>
      <c r="DR19" s="103"/>
      <c r="DS19" s="15">
        <v>12</v>
      </c>
      <c r="DT19" s="91">
        <v>899</v>
      </c>
      <c r="DU19" s="274">
        <v>45239</v>
      </c>
      <c r="DV19" s="91">
        <v>899</v>
      </c>
      <c r="DW19" s="276" t="s">
        <v>588</v>
      </c>
      <c r="DX19" s="275">
        <v>0</v>
      </c>
      <c r="DY19" s="355">
        <f t="shared" si="17"/>
        <v>0</v>
      </c>
      <c r="EB19" s="103"/>
      <c r="EC19" s="15">
        <v>12</v>
      </c>
      <c r="ED19" s="68">
        <v>878.2</v>
      </c>
      <c r="EE19" s="238">
        <v>45240</v>
      </c>
      <c r="EF19" s="68">
        <v>878.2</v>
      </c>
      <c r="EG19" s="895" t="s">
        <v>594</v>
      </c>
      <c r="EH19" s="70">
        <v>0</v>
      </c>
      <c r="EI19" s="355">
        <f t="shared" si="18"/>
        <v>0</v>
      </c>
      <c r="EL19" s="103"/>
      <c r="EM19" s="15">
        <v>12</v>
      </c>
      <c r="EN19" s="68">
        <v>936.2</v>
      </c>
      <c r="EO19" s="238"/>
      <c r="EP19" s="68"/>
      <c r="EQ19" s="69"/>
      <c r="ER19" s="70"/>
      <c r="ES19" s="355">
        <f t="shared" si="19"/>
        <v>0</v>
      </c>
      <c r="EV19" s="820" t="s">
        <v>518</v>
      </c>
      <c r="EW19" s="15">
        <v>12</v>
      </c>
      <c r="EX19" s="91">
        <v>920.8</v>
      </c>
      <c r="EY19" s="231">
        <v>45247</v>
      </c>
      <c r="EZ19" s="91">
        <v>920.8</v>
      </c>
      <c r="FA19" s="69" t="s">
        <v>647</v>
      </c>
      <c r="FB19" s="70">
        <v>0</v>
      </c>
      <c r="FC19" s="355">
        <f t="shared" si="20"/>
        <v>0</v>
      </c>
      <c r="FF19" s="93"/>
      <c r="FG19" s="15">
        <v>12</v>
      </c>
      <c r="FH19" s="910">
        <v>929.9</v>
      </c>
      <c r="FI19" s="911">
        <v>45245</v>
      </c>
      <c r="FJ19" s="910">
        <v>929.9</v>
      </c>
      <c r="FK19" s="895" t="s">
        <v>625</v>
      </c>
      <c r="FL19" s="912">
        <v>0</v>
      </c>
      <c r="FM19" s="230">
        <f t="shared" si="21"/>
        <v>0</v>
      </c>
      <c r="FP19" s="103"/>
      <c r="FQ19" s="15">
        <v>12</v>
      </c>
      <c r="FR19" s="91">
        <v>925.3</v>
      </c>
      <c r="FS19" s="231">
        <v>45245</v>
      </c>
      <c r="FT19" s="91">
        <v>925.3</v>
      </c>
      <c r="FU19" s="69" t="s">
        <v>630</v>
      </c>
      <c r="FV19" s="70">
        <v>0</v>
      </c>
      <c r="FW19" s="230">
        <f t="shared" si="22"/>
        <v>0</v>
      </c>
      <c r="FX19" s="70"/>
      <c r="FZ19" s="93"/>
      <c r="GA19" s="15">
        <v>12</v>
      </c>
      <c r="GB19" s="91">
        <v>917.2</v>
      </c>
      <c r="GC19" s="231">
        <v>45246</v>
      </c>
      <c r="GD19" s="91">
        <v>917.2</v>
      </c>
      <c r="GE19" s="69" t="s">
        <v>637</v>
      </c>
      <c r="GF19" s="70">
        <v>0</v>
      </c>
      <c r="GG19" s="355">
        <f t="shared" si="23"/>
        <v>0</v>
      </c>
      <c r="GJ19" s="103"/>
      <c r="GK19" s="15">
        <v>12</v>
      </c>
      <c r="GL19" s="329">
        <v>871.8</v>
      </c>
      <c r="GM19" s="231">
        <v>45247</v>
      </c>
      <c r="GN19" s="329">
        <v>871.8</v>
      </c>
      <c r="GO19" s="94" t="s">
        <v>646</v>
      </c>
      <c r="GP19" s="70">
        <v>0</v>
      </c>
      <c r="GQ19" s="355">
        <f t="shared" si="24"/>
        <v>0</v>
      </c>
      <c r="GT19" s="103"/>
      <c r="GU19" s="15">
        <v>12</v>
      </c>
      <c r="GV19" s="91">
        <v>880</v>
      </c>
      <c r="GW19" s="231"/>
      <c r="GX19" s="91"/>
      <c r="GY19" s="94"/>
      <c r="GZ19" s="70"/>
      <c r="HA19" s="355">
        <f t="shared" si="25"/>
        <v>0</v>
      </c>
      <c r="HD19" s="93" t="s">
        <v>559</v>
      </c>
      <c r="HE19" s="15">
        <v>12</v>
      </c>
      <c r="HF19" s="91">
        <v>934.4</v>
      </c>
      <c r="HG19" s="231">
        <v>45252</v>
      </c>
      <c r="HH19" s="91">
        <v>934.4</v>
      </c>
      <c r="HI19" s="94" t="s">
        <v>673</v>
      </c>
      <c r="HJ19" s="70">
        <v>0</v>
      </c>
      <c r="HK19" s="355">
        <f t="shared" si="26"/>
        <v>0</v>
      </c>
      <c r="HN19" s="103"/>
      <c r="HO19" s="15">
        <v>12</v>
      </c>
      <c r="HP19" s="91">
        <v>894</v>
      </c>
      <c r="HQ19" s="231">
        <v>45252</v>
      </c>
      <c r="HR19" s="91">
        <v>894</v>
      </c>
      <c r="HS19" s="901" t="s">
        <v>671</v>
      </c>
      <c r="HT19" s="70">
        <v>0</v>
      </c>
      <c r="HU19" s="230">
        <f t="shared" si="27"/>
        <v>0</v>
      </c>
      <c r="HX19" s="93"/>
      <c r="HY19" s="15">
        <v>12</v>
      </c>
      <c r="HZ19" s="68">
        <v>889</v>
      </c>
      <c r="IA19" s="238">
        <v>45253</v>
      </c>
      <c r="IB19" s="68">
        <v>889</v>
      </c>
      <c r="IC19" s="69" t="s">
        <v>690</v>
      </c>
      <c r="ID19" s="70">
        <v>0</v>
      </c>
      <c r="IE19" s="355">
        <f t="shared" si="6"/>
        <v>0</v>
      </c>
      <c r="IH19" s="103"/>
      <c r="II19" s="15">
        <v>12</v>
      </c>
      <c r="IJ19" s="68">
        <v>931.7</v>
      </c>
      <c r="IK19" s="238">
        <v>45254</v>
      </c>
      <c r="IL19" s="68">
        <v>931.7</v>
      </c>
      <c r="IM19" s="69" t="s">
        <v>696</v>
      </c>
      <c r="IN19" s="70">
        <v>0</v>
      </c>
      <c r="IO19" s="230">
        <f t="shared" si="28"/>
        <v>0</v>
      </c>
      <c r="IR19" s="103"/>
      <c r="IS19" s="15">
        <v>12</v>
      </c>
      <c r="IT19" s="68">
        <v>867.3</v>
      </c>
      <c r="IU19" s="238">
        <v>45255</v>
      </c>
      <c r="IV19" s="68">
        <v>867.3</v>
      </c>
      <c r="IW19" s="69" t="s">
        <v>706</v>
      </c>
      <c r="IX19" s="70">
        <v>0</v>
      </c>
      <c r="IY19" s="230">
        <f t="shared" si="29"/>
        <v>0</v>
      </c>
      <c r="IZ19" s="91"/>
      <c r="JA19" s="102"/>
      <c r="JB19" s="103"/>
      <c r="JC19" s="15">
        <v>12</v>
      </c>
      <c r="JD19" s="91">
        <v>871.8</v>
      </c>
      <c r="JE19" s="238">
        <v>45255</v>
      </c>
      <c r="JF19" s="91">
        <v>871.8</v>
      </c>
      <c r="JG19" s="69" t="s">
        <v>703</v>
      </c>
      <c r="JH19" s="70">
        <v>0</v>
      </c>
      <c r="JI19" s="355">
        <f t="shared" si="30"/>
        <v>0</v>
      </c>
      <c r="JL19" s="103"/>
      <c r="JM19" s="15">
        <v>12</v>
      </c>
      <c r="JN19" s="91"/>
      <c r="JO19" s="231"/>
      <c r="JP19" s="91"/>
      <c r="JQ19" s="1149"/>
      <c r="JR19" s="70"/>
      <c r="JS19" s="355">
        <f t="shared" si="31"/>
        <v>0</v>
      </c>
      <c r="JV19" s="890"/>
      <c r="JW19" s="15">
        <v>12</v>
      </c>
      <c r="JX19" s="68"/>
      <c r="JY19" s="238"/>
      <c r="JZ19" s="68"/>
      <c r="KA19" s="69"/>
      <c r="KB19" s="70"/>
      <c r="KC19" s="355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5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5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5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5">
        <f t="shared" si="37"/>
        <v>0</v>
      </c>
      <c r="MB19" s="355"/>
      <c r="MD19" s="103"/>
      <c r="ME19" s="15">
        <v>12</v>
      </c>
      <c r="MF19" s="280"/>
      <c r="MG19" s="231"/>
      <c r="MH19" s="280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3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79"/>
      <c r="TQ19" s="162"/>
      <c r="TR19" s="276"/>
      <c r="TS19" s="275"/>
      <c r="TT19" s="275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106061922</v>
      </c>
      <c r="E20" s="131">
        <f t="shared" si="68"/>
        <v>45245</v>
      </c>
      <c r="F20" s="85">
        <f t="shared" si="68"/>
        <v>18119.04</v>
      </c>
      <c r="G20" s="72">
        <f t="shared" si="68"/>
        <v>20</v>
      </c>
      <c r="H20" s="48">
        <f t="shared" si="68"/>
        <v>18111.7</v>
      </c>
      <c r="I20" s="102">
        <f t="shared" si="68"/>
        <v>7.3400000000001455</v>
      </c>
      <c r="L20" s="103"/>
      <c r="M20" s="15">
        <v>13</v>
      </c>
      <c r="N20" s="91">
        <v>934.4</v>
      </c>
      <c r="O20" s="777">
        <v>45230</v>
      </c>
      <c r="P20" s="91">
        <v>934.4</v>
      </c>
      <c r="Q20" s="924" t="s">
        <v>508</v>
      </c>
      <c r="R20" s="767">
        <v>0</v>
      </c>
      <c r="S20" s="230">
        <f t="shared" si="8"/>
        <v>0</v>
      </c>
      <c r="V20" s="103"/>
      <c r="W20" s="15">
        <v>13</v>
      </c>
      <c r="X20" s="910">
        <v>938</v>
      </c>
      <c r="Y20" s="911"/>
      <c r="Z20" s="910"/>
      <c r="AA20" s="918"/>
      <c r="AB20" s="912"/>
      <c r="AC20" s="230">
        <f t="shared" si="9"/>
        <v>0</v>
      </c>
      <c r="AD20" s="885"/>
      <c r="AF20" s="103" t="s">
        <v>516</v>
      </c>
      <c r="AG20" s="15">
        <v>13</v>
      </c>
      <c r="AH20" s="280">
        <v>919</v>
      </c>
      <c r="AI20" s="231">
        <v>45232</v>
      </c>
      <c r="AJ20" s="280">
        <v>919</v>
      </c>
      <c r="AK20" s="94" t="s">
        <v>529</v>
      </c>
      <c r="AL20" s="70">
        <v>0</v>
      </c>
      <c r="AM20" s="70">
        <f t="shared" si="10"/>
        <v>0</v>
      </c>
      <c r="AP20" s="103"/>
      <c r="AQ20" s="15">
        <v>13</v>
      </c>
      <c r="AR20" s="91">
        <v>918.1</v>
      </c>
      <c r="AS20" s="231">
        <v>45231</v>
      </c>
      <c r="AT20" s="91">
        <v>918.1</v>
      </c>
      <c r="AU20" s="94" t="s">
        <v>521</v>
      </c>
      <c r="AV20" s="70">
        <v>0</v>
      </c>
      <c r="AW20" s="70">
        <f t="shared" si="11"/>
        <v>0</v>
      </c>
      <c r="AZ20" s="890"/>
      <c r="BA20" s="15">
        <v>13</v>
      </c>
      <c r="BB20" s="91">
        <v>884.5</v>
      </c>
      <c r="BC20" s="231">
        <v>45232</v>
      </c>
      <c r="BD20" s="91">
        <v>884.5</v>
      </c>
      <c r="BE20" s="94" t="s">
        <v>528</v>
      </c>
      <c r="BF20" s="70">
        <v>0</v>
      </c>
      <c r="BG20" s="355">
        <f t="shared" si="12"/>
        <v>0</v>
      </c>
      <c r="BJ20" s="103"/>
      <c r="BK20" s="15">
        <v>13</v>
      </c>
      <c r="BL20" s="91">
        <v>869.1</v>
      </c>
      <c r="BM20" s="231">
        <v>45234</v>
      </c>
      <c r="BN20" s="91">
        <v>869.1</v>
      </c>
      <c r="BO20" s="94" t="s">
        <v>548</v>
      </c>
      <c r="BP20" s="70">
        <v>0</v>
      </c>
      <c r="BQ20" s="429">
        <f t="shared" si="13"/>
        <v>0</v>
      </c>
      <c r="BR20" s="355"/>
      <c r="BT20" s="103"/>
      <c r="BU20" s="15">
        <v>13</v>
      </c>
      <c r="BV20" s="91">
        <v>869.1</v>
      </c>
      <c r="BW20" s="274">
        <v>45234</v>
      </c>
      <c r="BX20" s="91">
        <v>869.1</v>
      </c>
      <c r="BY20" s="490" t="s">
        <v>546</v>
      </c>
      <c r="BZ20" s="275">
        <v>0</v>
      </c>
      <c r="CA20" s="355">
        <f t="shared" si="5"/>
        <v>0</v>
      </c>
      <c r="CD20" s="202"/>
      <c r="CE20" s="15">
        <v>13</v>
      </c>
      <c r="CF20" s="91">
        <v>918.1</v>
      </c>
      <c r="CG20" s="274">
        <v>45237</v>
      </c>
      <c r="CH20" s="91">
        <v>918.1</v>
      </c>
      <c r="CI20" s="276" t="s">
        <v>563</v>
      </c>
      <c r="CJ20" s="275">
        <v>0</v>
      </c>
      <c r="CK20" s="230">
        <f t="shared" si="14"/>
        <v>0</v>
      </c>
      <c r="CN20" s="819"/>
      <c r="CO20" s="15">
        <v>13</v>
      </c>
      <c r="CP20" s="91">
        <v>923.5</v>
      </c>
      <c r="CQ20" s="274"/>
      <c r="CR20" s="91"/>
      <c r="CS20" s="276"/>
      <c r="CT20" s="275"/>
      <c r="CU20" s="360">
        <f t="shared" si="58"/>
        <v>0</v>
      </c>
      <c r="CX20" s="103" t="s">
        <v>559</v>
      </c>
      <c r="CY20" s="15">
        <v>13</v>
      </c>
      <c r="CZ20" s="91">
        <v>903.6</v>
      </c>
      <c r="DA20" s="231">
        <v>45238</v>
      </c>
      <c r="DB20" s="91">
        <v>903.6</v>
      </c>
      <c r="DC20" s="94" t="s">
        <v>579</v>
      </c>
      <c r="DD20" s="70">
        <v>0</v>
      </c>
      <c r="DE20" s="355">
        <f t="shared" si="15"/>
        <v>0</v>
      </c>
      <c r="DH20" s="103"/>
      <c r="DI20" s="15">
        <v>13</v>
      </c>
      <c r="DJ20" s="91">
        <v>905.4</v>
      </c>
      <c r="DK20" s="231">
        <v>45238</v>
      </c>
      <c r="DL20" s="91">
        <v>905.4</v>
      </c>
      <c r="DM20" s="94" t="s">
        <v>581</v>
      </c>
      <c r="DN20" s="70">
        <v>0</v>
      </c>
      <c r="DO20" s="355">
        <f t="shared" si="16"/>
        <v>0</v>
      </c>
      <c r="DR20" s="103"/>
      <c r="DS20" s="15">
        <v>13</v>
      </c>
      <c r="DT20" s="91">
        <v>930.8</v>
      </c>
      <c r="DU20" s="274">
        <v>45239</v>
      </c>
      <c r="DV20" s="91">
        <v>930.8</v>
      </c>
      <c r="DW20" s="276" t="s">
        <v>588</v>
      </c>
      <c r="DX20" s="275">
        <v>0</v>
      </c>
      <c r="DY20" s="355">
        <f t="shared" si="17"/>
        <v>0</v>
      </c>
      <c r="EB20" s="103"/>
      <c r="EC20" s="15">
        <v>13</v>
      </c>
      <c r="ED20" s="68">
        <v>920.8</v>
      </c>
      <c r="EE20" s="238">
        <v>45240</v>
      </c>
      <c r="EF20" s="68">
        <v>920.8</v>
      </c>
      <c r="EG20" s="895" t="s">
        <v>594</v>
      </c>
      <c r="EH20" s="70">
        <v>0</v>
      </c>
      <c r="EI20" s="355">
        <f t="shared" si="18"/>
        <v>0</v>
      </c>
      <c r="EL20" s="103"/>
      <c r="EM20" s="15">
        <v>13</v>
      </c>
      <c r="EN20" s="68">
        <v>929.9</v>
      </c>
      <c r="EO20" s="238"/>
      <c r="EP20" s="68"/>
      <c r="EQ20" s="69"/>
      <c r="ER20" s="70"/>
      <c r="ES20" s="355">
        <f t="shared" si="19"/>
        <v>0</v>
      </c>
      <c r="EV20" s="820" t="s">
        <v>518</v>
      </c>
      <c r="EW20" s="15">
        <v>13</v>
      </c>
      <c r="EX20" s="91">
        <v>870</v>
      </c>
      <c r="EY20" s="231">
        <v>45247</v>
      </c>
      <c r="EZ20" s="91">
        <v>870</v>
      </c>
      <c r="FA20" s="69" t="s">
        <v>647</v>
      </c>
      <c r="FB20" s="70">
        <v>0</v>
      </c>
      <c r="FC20" s="355">
        <f t="shared" si="20"/>
        <v>0</v>
      </c>
      <c r="FF20" s="93"/>
      <c r="FG20" s="15">
        <v>13</v>
      </c>
      <c r="FH20" s="910">
        <v>876.3</v>
      </c>
      <c r="FI20" s="911">
        <v>45245</v>
      </c>
      <c r="FJ20" s="910">
        <v>876.3</v>
      </c>
      <c r="FK20" s="895" t="s">
        <v>625</v>
      </c>
      <c r="FL20" s="912">
        <v>0</v>
      </c>
      <c r="FM20" s="230">
        <f t="shared" si="21"/>
        <v>0</v>
      </c>
      <c r="FP20" s="103"/>
      <c r="FQ20" s="15">
        <v>13</v>
      </c>
      <c r="FR20" s="91">
        <v>870</v>
      </c>
      <c r="FS20" s="231">
        <v>45245</v>
      </c>
      <c r="FT20" s="91">
        <v>870</v>
      </c>
      <c r="FU20" s="69" t="s">
        <v>630</v>
      </c>
      <c r="FV20" s="70">
        <v>0</v>
      </c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>
        <v>45246</v>
      </c>
      <c r="GD20" s="91">
        <v>934.4</v>
      </c>
      <c r="GE20" s="69" t="s">
        <v>637</v>
      </c>
      <c r="GF20" s="70">
        <v>0</v>
      </c>
      <c r="GG20" s="355">
        <f t="shared" si="23"/>
        <v>0</v>
      </c>
      <c r="GJ20" s="103"/>
      <c r="GK20" s="15">
        <v>13</v>
      </c>
      <c r="GL20" s="329">
        <v>882.7</v>
      </c>
      <c r="GM20" s="231">
        <v>45247</v>
      </c>
      <c r="GN20" s="329">
        <v>882.7</v>
      </c>
      <c r="GO20" s="94" t="s">
        <v>646</v>
      </c>
      <c r="GP20" s="70">
        <v>0</v>
      </c>
      <c r="GQ20" s="355">
        <f t="shared" si="24"/>
        <v>0</v>
      </c>
      <c r="GT20" s="103"/>
      <c r="GU20" s="15">
        <v>13</v>
      </c>
      <c r="GV20" s="91">
        <v>938.9</v>
      </c>
      <c r="GW20" s="231"/>
      <c r="GX20" s="91"/>
      <c r="GY20" s="94"/>
      <c r="GZ20" s="70"/>
      <c r="HA20" s="355">
        <f t="shared" si="25"/>
        <v>0</v>
      </c>
      <c r="HD20" s="93" t="s">
        <v>559</v>
      </c>
      <c r="HE20" s="15">
        <v>13</v>
      </c>
      <c r="HF20" s="91">
        <v>921.7</v>
      </c>
      <c r="HG20" s="231">
        <v>45253</v>
      </c>
      <c r="HH20" s="91">
        <v>921.7</v>
      </c>
      <c r="HI20" s="94" t="s">
        <v>685</v>
      </c>
      <c r="HJ20" s="70">
        <v>0</v>
      </c>
      <c r="HK20" s="230">
        <f t="shared" si="26"/>
        <v>0</v>
      </c>
      <c r="HN20" s="103"/>
      <c r="HO20" s="15">
        <v>13</v>
      </c>
      <c r="HP20" s="91">
        <v>889.9</v>
      </c>
      <c r="HQ20" s="231">
        <v>45252</v>
      </c>
      <c r="HR20" s="91">
        <v>889.9</v>
      </c>
      <c r="HS20" s="901" t="s">
        <v>671</v>
      </c>
      <c r="HT20" s="70">
        <v>0</v>
      </c>
      <c r="HU20" s="230">
        <f t="shared" si="27"/>
        <v>0</v>
      </c>
      <c r="HX20" s="93"/>
      <c r="HY20" s="15">
        <v>13</v>
      </c>
      <c r="HZ20" s="68">
        <v>936.2</v>
      </c>
      <c r="IA20" s="238">
        <v>45253</v>
      </c>
      <c r="IB20" s="68">
        <v>936.2</v>
      </c>
      <c r="IC20" s="69" t="s">
        <v>690</v>
      </c>
      <c r="ID20" s="70">
        <v>0</v>
      </c>
      <c r="IE20" s="355">
        <f t="shared" si="6"/>
        <v>0</v>
      </c>
      <c r="IH20" s="103"/>
      <c r="II20" s="15">
        <v>13</v>
      </c>
      <c r="IJ20" s="68">
        <v>883.6</v>
      </c>
      <c r="IK20" s="238">
        <v>45254</v>
      </c>
      <c r="IL20" s="68">
        <v>883.6</v>
      </c>
      <c r="IM20" s="69" t="s">
        <v>696</v>
      </c>
      <c r="IN20" s="70">
        <v>0</v>
      </c>
      <c r="IO20" s="230">
        <f t="shared" si="28"/>
        <v>0</v>
      </c>
      <c r="IR20" s="103"/>
      <c r="IS20" s="15">
        <v>13</v>
      </c>
      <c r="IT20" s="68">
        <v>909</v>
      </c>
      <c r="IU20" s="238">
        <v>45255</v>
      </c>
      <c r="IV20" s="68">
        <v>909</v>
      </c>
      <c r="IW20" s="69" t="s">
        <v>706</v>
      </c>
      <c r="IX20" s="70">
        <v>0</v>
      </c>
      <c r="IY20" s="230">
        <f t="shared" si="29"/>
        <v>0</v>
      </c>
      <c r="IZ20" s="91"/>
      <c r="JB20" s="103"/>
      <c r="JC20" s="15">
        <v>13</v>
      </c>
      <c r="JD20" s="91">
        <v>861.8</v>
      </c>
      <c r="JE20" s="238">
        <v>45255</v>
      </c>
      <c r="JF20" s="91">
        <v>861.8</v>
      </c>
      <c r="JG20" s="69" t="s">
        <v>703</v>
      </c>
      <c r="JH20" s="70">
        <v>0</v>
      </c>
      <c r="JI20" s="355">
        <f t="shared" si="30"/>
        <v>0</v>
      </c>
      <c r="JL20" s="103"/>
      <c r="JM20" s="15">
        <v>13</v>
      </c>
      <c r="JN20" s="91"/>
      <c r="JO20" s="231"/>
      <c r="JP20" s="91"/>
      <c r="JQ20" s="1149"/>
      <c r="JR20" s="70"/>
      <c r="JS20" s="355">
        <f t="shared" si="31"/>
        <v>0</v>
      </c>
      <c r="JV20" s="890"/>
      <c r="JW20" s="15">
        <v>13</v>
      </c>
      <c r="JX20" s="68"/>
      <c r="JY20" s="238"/>
      <c r="JZ20" s="68"/>
      <c r="KA20" s="69"/>
      <c r="KB20" s="70"/>
      <c r="KC20" s="355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5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5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5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5">
        <f t="shared" si="37"/>
        <v>0</v>
      </c>
      <c r="MB20" s="355"/>
      <c r="MD20" s="103"/>
      <c r="ME20" s="15">
        <v>13</v>
      </c>
      <c r="MF20" s="280"/>
      <c r="MG20" s="231"/>
      <c r="MH20" s="280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3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79"/>
      <c r="TQ20" s="162"/>
      <c r="TR20" s="276"/>
      <c r="TS20" s="275"/>
      <c r="TT20" s="275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3" t="str">
        <f>GA5</f>
        <v>PED. 106113544</v>
      </c>
      <c r="E21" s="131">
        <f t="shared" si="69"/>
        <v>45246</v>
      </c>
      <c r="F21" s="85">
        <f t="shared" si="69"/>
        <v>17994.62</v>
      </c>
      <c r="G21" s="72">
        <f t="shared" si="69"/>
        <v>20</v>
      </c>
      <c r="H21" s="48">
        <f t="shared" si="69"/>
        <v>17978.7</v>
      </c>
      <c r="I21" s="102">
        <f t="shared" si="69"/>
        <v>15.919999999998254</v>
      </c>
      <c r="L21" s="103"/>
      <c r="M21" s="15">
        <v>14</v>
      </c>
      <c r="N21" s="91">
        <v>864.5</v>
      </c>
      <c r="O21" s="777">
        <v>45230</v>
      </c>
      <c r="P21" s="91">
        <v>864.5</v>
      </c>
      <c r="Q21" s="924" t="s">
        <v>508</v>
      </c>
      <c r="R21" s="767">
        <v>0</v>
      </c>
      <c r="S21" s="921">
        <f t="shared" si="8"/>
        <v>0</v>
      </c>
      <c r="V21" s="103"/>
      <c r="W21" s="15">
        <v>14</v>
      </c>
      <c r="X21" s="910">
        <v>880.9</v>
      </c>
      <c r="Y21" s="911"/>
      <c r="Z21" s="910"/>
      <c r="AA21" s="918"/>
      <c r="AB21" s="912"/>
      <c r="AC21" s="230">
        <f t="shared" si="9"/>
        <v>0</v>
      </c>
      <c r="AD21" s="885"/>
      <c r="AF21" s="103" t="s">
        <v>516</v>
      </c>
      <c r="AG21" s="15">
        <v>14</v>
      </c>
      <c r="AH21" s="280">
        <v>914.4</v>
      </c>
      <c r="AI21" s="231">
        <v>45232</v>
      </c>
      <c r="AJ21" s="280">
        <v>914.4</v>
      </c>
      <c r="AK21" s="94" t="s">
        <v>525</v>
      </c>
      <c r="AL21" s="70">
        <v>0</v>
      </c>
      <c r="AM21" s="70">
        <f t="shared" si="10"/>
        <v>0</v>
      </c>
      <c r="AP21" s="103"/>
      <c r="AQ21" s="15">
        <v>14</v>
      </c>
      <c r="AR21" s="91">
        <v>904.5</v>
      </c>
      <c r="AS21" s="231">
        <v>45231</v>
      </c>
      <c r="AT21" s="91">
        <v>904.5</v>
      </c>
      <c r="AU21" s="94" t="s">
        <v>521</v>
      </c>
      <c r="AV21" s="70">
        <v>0</v>
      </c>
      <c r="AW21" s="70">
        <f t="shared" si="11"/>
        <v>0</v>
      </c>
      <c r="AZ21" s="890"/>
      <c r="BA21" s="15">
        <v>14</v>
      </c>
      <c r="BB21" s="91">
        <v>870.9</v>
      </c>
      <c r="BC21" s="231">
        <v>45232</v>
      </c>
      <c r="BD21" s="91">
        <v>870.9</v>
      </c>
      <c r="BE21" s="94" t="s">
        <v>528</v>
      </c>
      <c r="BF21" s="70">
        <v>0</v>
      </c>
      <c r="BG21" s="355">
        <f t="shared" si="12"/>
        <v>0</v>
      </c>
      <c r="BJ21" s="103"/>
      <c r="BK21" s="15">
        <v>14</v>
      </c>
      <c r="BL21" s="91">
        <v>864.5</v>
      </c>
      <c r="BM21" s="231">
        <v>45234</v>
      </c>
      <c r="BN21" s="91">
        <v>864.5</v>
      </c>
      <c r="BO21" s="94" t="s">
        <v>548</v>
      </c>
      <c r="BP21" s="70">
        <v>0</v>
      </c>
      <c r="BQ21" s="429">
        <f t="shared" si="13"/>
        <v>0</v>
      </c>
      <c r="BR21" s="355"/>
      <c r="BT21" s="103"/>
      <c r="BU21" s="15">
        <v>14</v>
      </c>
      <c r="BV21" s="91">
        <v>888.1</v>
      </c>
      <c r="BW21" s="274">
        <v>45234</v>
      </c>
      <c r="BX21" s="91">
        <v>888.1</v>
      </c>
      <c r="BY21" s="490" t="s">
        <v>546</v>
      </c>
      <c r="BZ21" s="275">
        <v>0</v>
      </c>
      <c r="CA21" s="355">
        <f t="shared" si="5"/>
        <v>0</v>
      </c>
      <c r="CD21" s="202"/>
      <c r="CE21" s="15">
        <v>14</v>
      </c>
      <c r="CF21" s="91">
        <v>909.9</v>
      </c>
      <c r="CG21" s="274">
        <v>45237</v>
      </c>
      <c r="CH21" s="91">
        <v>909.9</v>
      </c>
      <c r="CI21" s="276" t="s">
        <v>563</v>
      </c>
      <c r="CJ21" s="275">
        <v>0</v>
      </c>
      <c r="CK21" s="230">
        <f t="shared" si="14"/>
        <v>0</v>
      </c>
      <c r="CN21" s="819"/>
      <c r="CO21" s="15">
        <v>14</v>
      </c>
      <c r="CP21" s="91">
        <v>920.8</v>
      </c>
      <c r="CQ21" s="274"/>
      <c r="CR21" s="91"/>
      <c r="CS21" s="276"/>
      <c r="CT21" s="275"/>
      <c r="CU21" s="360">
        <f t="shared" si="58"/>
        <v>0</v>
      </c>
      <c r="CX21" s="103" t="s">
        <v>559</v>
      </c>
      <c r="CY21" s="15">
        <v>14</v>
      </c>
      <c r="CZ21" s="91">
        <v>874.1</v>
      </c>
      <c r="DA21" s="231">
        <v>45238</v>
      </c>
      <c r="DB21" s="91">
        <v>874.1</v>
      </c>
      <c r="DC21" s="94" t="s">
        <v>579</v>
      </c>
      <c r="DD21" s="70">
        <v>0</v>
      </c>
      <c r="DE21" s="355">
        <f t="shared" si="15"/>
        <v>0</v>
      </c>
      <c r="DH21" s="103"/>
      <c r="DI21" s="15">
        <v>14</v>
      </c>
      <c r="DJ21" s="91">
        <v>882.7</v>
      </c>
      <c r="DK21" s="231">
        <v>45238</v>
      </c>
      <c r="DL21" s="91">
        <v>882.7</v>
      </c>
      <c r="DM21" s="94" t="s">
        <v>581</v>
      </c>
      <c r="DN21" s="70">
        <v>0</v>
      </c>
      <c r="DO21" s="355">
        <f t="shared" si="16"/>
        <v>0</v>
      </c>
      <c r="DR21" s="103"/>
      <c r="DS21" s="15">
        <v>14</v>
      </c>
      <c r="DT21" s="91">
        <v>904.5</v>
      </c>
      <c r="DU21" s="274">
        <v>45239</v>
      </c>
      <c r="DV21" s="91">
        <v>904.5</v>
      </c>
      <c r="DW21" s="276" t="s">
        <v>588</v>
      </c>
      <c r="DX21" s="275">
        <v>0</v>
      </c>
      <c r="DY21" s="355">
        <f t="shared" si="17"/>
        <v>0</v>
      </c>
      <c r="EB21" s="103"/>
      <c r="EC21" s="15">
        <v>14</v>
      </c>
      <c r="ED21" s="68">
        <v>870.9</v>
      </c>
      <c r="EE21" s="238">
        <v>45240</v>
      </c>
      <c r="EF21" s="68">
        <v>870.9</v>
      </c>
      <c r="EG21" s="895" t="s">
        <v>594</v>
      </c>
      <c r="EH21" s="70">
        <v>0</v>
      </c>
      <c r="EI21" s="355">
        <f t="shared" si="18"/>
        <v>0</v>
      </c>
      <c r="EL21" s="103"/>
      <c r="EM21" s="15">
        <v>14</v>
      </c>
      <c r="EN21" s="68">
        <v>908.1</v>
      </c>
      <c r="EO21" s="238"/>
      <c r="EP21" s="68"/>
      <c r="EQ21" s="69"/>
      <c r="ER21" s="70"/>
      <c r="ES21" s="355">
        <f t="shared" si="19"/>
        <v>0</v>
      </c>
      <c r="EV21" s="820" t="s">
        <v>518</v>
      </c>
      <c r="EW21" s="15">
        <v>14</v>
      </c>
      <c r="EX21" s="91">
        <v>934.4</v>
      </c>
      <c r="EY21" s="231">
        <v>45246</v>
      </c>
      <c r="EZ21" s="91">
        <v>934.4</v>
      </c>
      <c r="FA21" s="69" t="s">
        <v>633</v>
      </c>
      <c r="FB21" s="70">
        <v>0</v>
      </c>
      <c r="FC21" s="355">
        <f t="shared" si="20"/>
        <v>0</v>
      </c>
      <c r="FF21" s="93"/>
      <c r="FG21" s="15">
        <v>14</v>
      </c>
      <c r="FH21" s="910">
        <v>938.9</v>
      </c>
      <c r="FI21" s="911">
        <v>45245</v>
      </c>
      <c r="FJ21" s="910">
        <v>938.9</v>
      </c>
      <c r="FK21" s="895" t="s">
        <v>625</v>
      </c>
      <c r="FL21" s="912">
        <v>0</v>
      </c>
      <c r="FM21" s="230">
        <f t="shared" si="21"/>
        <v>0</v>
      </c>
      <c r="FP21" s="103"/>
      <c r="FQ21" s="15">
        <v>14</v>
      </c>
      <c r="FR21" s="91">
        <v>876.3</v>
      </c>
      <c r="FS21" s="231">
        <v>45245</v>
      </c>
      <c r="FT21" s="91">
        <v>876.3</v>
      </c>
      <c r="FU21" s="69" t="s">
        <v>630</v>
      </c>
      <c r="FV21" s="70">
        <v>0</v>
      </c>
      <c r="FW21" s="230">
        <f t="shared" si="22"/>
        <v>0</v>
      </c>
      <c r="FX21" s="70"/>
      <c r="FZ21" s="103"/>
      <c r="GA21" s="15">
        <v>14</v>
      </c>
      <c r="GB21" s="91">
        <v>884.5</v>
      </c>
      <c r="GC21" s="231">
        <v>45246</v>
      </c>
      <c r="GD21" s="91">
        <v>884.5</v>
      </c>
      <c r="GE21" s="69" t="s">
        <v>637</v>
      </c>
      <c r="GF21" s="70">
        <v>0</v>
      </c>
      <c r="GG21" s="355">
        <f t="shared" si="23"/>
        <v>0</v>
      </c>
      <c r="GJ21" s="103"/>
      <c r="GK21" s="15">
        <v>14</v>
      </c>
      <c r="GL21" s="329">
        <v>886.3</v>
      </c>
      <c r="GM21" s="231">
        <v>45247</v>
      </c>
      <c r="GN21" s="329">
        <v>886.3</v>
      </c>
      <c r="GO21" s="94" t="s">
        <v>646</v>
      </c>
      <c r="GP21" s="70">
        <v>0</v>
      </c>
      <c r="GQ21" s="355">
        <f t="shared" si="24"/>
        <v>0</v>
      </c>
      <c r="GT21" s="103"/>
      <c r="GU21" s="15">
        <v>14</v>
      </c>
      <c r="GV21" s="91">
        <v>899.9</v>
      </c>
      <c r="GW21" s="231"/>
      <c r="GX21" s="91"/>
      <c r="GY21" s="94"/>
      <c r="GZ21" s="70"/>
      <c r="HA21" s="355">
        <f t="shared" si="25"/>
        <v>0</v>
      </c>
      <c r="HD21" s="93" t="s">
        <v>559</v>
      </c>
      <c r="HE21" s="15">
        <v>14</v>
      </c>
      <c r="HF21" s="91">
        <v>931.7</v>
      </c>
      <c r="HG21" s="231">
        <v>45252</v>
      </c>
      <c r="HH21" s="91">
        <v>931.7</v>
      </c>
      <c r="HI21" s="94" t="s">
        <v>676</v>
      </c>
      <c r="HJ21" s="70">
        <v>0</v>
      </c>
      <c r="HK21" s="230">
        <f t="shared" si="26"/>
        <v>0</v>
      </c>
      <c r="HN21" s="103"/>
      <c r="HO21" s="15">
        <v>14</v>
      </c>
      <c r="HP21" s="91">
        <v>937.1</v>
      </c>
      <c r="HQ21" s="231">
        <v>45252</v>
      </c>
      <c r="HR21" s="91">
        <v>937.1</v>
      </c>
      <c r="HS21" s="901" t="s">
        <v>671</v>
      </c>
      <c r="HT21" s="70">
        <v>0</v>
      </c>
      <c r="HU21" s="230">
        <f t="shared" si="27"/>
        <v>0</v>
      </c>
      <c r="HX21" s="93"/>
      <c r="HY21" s="15">
        <v>14</v>
      </c>
      <c r="HZ21" s="68">
        <v>866.4</v>
      </c>
      <c r="IA21" s="238">
        <v>45253</v>
      </c>
      <c r="IB21" s="68">
        <v>866.4</v>
      </c>
      <c r="IC21" s="69" t="s">
        <v>690</v>
      </c>
      <c r="ID21" s="70">
        <v>0</v>
      </c>
      <c r="IE21" s="355">
        <f t="shared" si="6"/>
        <v>0</v>
      </c>
      <c r="IH21" s="103"/>
      <c r="II21" s="15">
        <v>14</v>
      </c>
      <c r="IJ21" s="68">
        <v>913.5</v>
      </c>
      <c r="IK21" s="238">
        <v>45254</v>
      </c>
      <c r="IL21" s="68">
        <v>913.5</v>
      </c>
      <c r="IM21" s="69" t="s">
        <v>696</v>
      </c>
      <c r="IN21" s="70">
        <v>0</v>
      </c>
      <c r="IO21" s="230">
        <f t="shared" si="28"/>
        <v>0</v>
      </c>
      <c r="IR21" s="103"/>
      <c r="IS21" s="15">
        <v>14</v>
      </c>
      <c r="IT21" s="68">
        <v>889</v>
      </c>
      <c r="IU21" s="238">
        <v>45255</v>
      </c>
      <c r="IV21" s="68">
        <v>889</v>
      </c>
      <c r="IW21" s="69" t="s">
        <v>706</v>
      </c>
      <c r="IX21" s="70">
        <v>0</v>
      </c>
      <c r="IY21" s="230">
        <f t="shared" si="29"/>
        <v>0</v>
      </c>
      <c r="IZ21" s="91"/>
      <c r="JB21" s="103"/>
      <c r="JC21" s="15">
        <v>14</v>
      </c>
      <c r="JD21" s="91">
        <v>898.1</v>
      </c>
      <c r="JE21" s="238">
        <v>45255</v>
      </c>
      <c r="JF21" s="91">
        <v>898.1</v>
      </c>
      <c r="JG21" s="69" t="s">
        <v>703</v>
      </c>
      <c r="JH21" s="70">
        <v>0</v>
      </c>
      <c r="JI21" s="355">
        <f t="shared" si="30"/>
        <v>0</v>
      </c>
      <c r="JL21" s="103"/>
      <c r="JM21" s="15">
        <v>14</v>
      </c>
      <c r="JN21" s="91"/>
      <c r="JO21" s="231"/>
      <c r="JP21" s="91"/>
      <c r="JQ21" s="1149"/>
      <c r="JR21" s="70"/>
      <c r="JS21" s="355">
        <f t="shared" si="31"/>
        <v>0</v>
      </c>
      <c r="JV21" s="890"/>
      <c r="JW21" s="15">
        <v>14</v>
      </c>
      <c r="JX21" s="68"/>
      <c r="JY21" s="238"/>
      <c r="JZ21" s="68"/>
      <c r="KA21" s="69"/>
      <c r="KB21" s="70"/>
      <c r="KC21" s="355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5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5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5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5">
        <f t="shared" si="37"/>
        <v>0</v>
      </c>
      <c r="MB21" s="355"/>
      <c r="MD21" s="103"/>
      <c r="ME21" s="15">
        <v>14</v>
      </c>
      <c r="MF21" s="280"/>
      <c r="MG21" s="231"/>
      <c r="MH21" s="280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3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79"/>
      <c r="TQ21" s="162"/>
      <c r="TR21" s="276"/>
      <c r="TS21" s="275"/>
      <c r="TT21" s="275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ALFONSO ESPINDOLA</v>
      </c>
      <c r="C22" s="74" t="str">
        <f t="shared" si="70"/>
        <v>Seaboard</v>
      </c>
      <c r="D22" s="99" t="str">
        <f t="shared" si="70"/>
        <v>PED.106182893</v>
      </c>
      <c r="E22" s="131">
        <f t="shared" si="70"/>
        <v>45247</v>
      </c>
      <c r="F22" s="85">
        <f t="shared" si="70"/>
        <v>18287.98</v>
      </c>
      <c r="G22" s="72">
        <f t="shared" si="70"/>
        <v>21</v>
      </c>
      <c r="H22" s="48">
        <f t="shared" si="70"/>
        <v>18650.099999999999</v>
      </c>
      <c r="I22" s="102">
        <f>GP5</f>
        <v>-362.11999999999898</v>
      </c>
      <c r="L22" s="103"/>
      <c r="M22" s="15">
        <v>15</v>
      </c>
      <c r="N22" s="91">
        <v>903.6</v>
      </c>
      <c r="O22" s="777">
        <v>45230</v>
      </c>
      <c r="P22" s="91">
        <v>903.6</v>
      </c>
      <c r="Q22" s="924" t="s">
        <v>508</v>
      </c>
      <c r="R22" s="767">
        <v>0</v>
      </c>
      <c r="S22" s="230">
        <f t="shared" si="8"/>
        <v>0</v>
      </c>
      <c r="V22" s="103"/>
      <c r="W22" s="15">
        <v>15</v>
      </c>
      <c r="X22" s="910">
        <v>897.2</v>
      </c>
      <c r="Y22" s="911"/>
      <c r="Z22" s="910"/>
      <c r="AA22" s="918"/>
      <c r="AB22" s="912"/>
      <c r="AC22" s="230">
        <f t="shared" si="9"/>
        <v>0</v>
      </c>
      <c r="AD22" s="885"/>
      <c r="AF22" s="103" t="s">
        <v>516</v>
      </c>
      <c r="AG22" s="15">
        <v>15</v>
      </c>
      <c r="AH22" s="280">
        <v>864.1</v>
      </c>
      <c r="AI22" s="231">
        <v>45232</v>
      </c>
      <c r="AJ22" s="280">
        <v>864.1</v>
      </c>
      <c r="AK22" s="94" t="s">
        <v>525</v>
      </c>
      <c r="AL22" s="70">
        <v>0</v>
      </c>
      <c r="AM22" s="70">
        <f t="shared" si="10"/>
        <v>0</v>
      </c>
      <c r="AP22" s="103"/>
      <c r="AQ22" s="15">
        <v>15</v>
      </c>
      <c r="AR22" s="91">
        <v>880</v>
      </c>
      <c r="AS22" s="231">
        <v>45231</v>
      </c>
      <c r="AT22" s="91">
        <v>880</v>
      </c>
      <c r="AU22" s="94" t="s">
        <v>521</v>
      </c>
      <c r="AV22" s="70">
        <v>0</v>
      </c>
      <c r="AW22" s="70">
        <f t="shared" si="11"/>
        <v>0</v>
      </c>
      <c r="AZ22" s="890"/>
      <c r="BA22" s="15">
        <v>15</v>
      </c>
      <c r="BB22" s="91">
        <v>868.2</v>
      </c>
      <c r="BC22" s="231">
        <v>45232</v>
      </c>
      <c r="BD22" s="91">
        <v>868.2</v>
      </c>
      <c r="BE22" s="94" t="s">
        <v>528</v>
      </c>
      <c r="BF22" s="70">
        <v>0</v>
      </c>
      <c r="BG22" s="355">
        <f t="shared" si="12"/>
        <v>0</v>
      </c>
      <c r="BJ22" s="103"/>
      <c r="BK22" s="15">
        <v>15</v>
      </c>
      <c r="BL22" s="91">
        <v>922.6</v>
      </c>
      <c r="BM22" s="231">
        <v>45234</v>
      </c>
      <c r="BN22" s="91">
        <v>922.6</v>
      </c>
      <c r="BO22" s="94" t="s">
        <v>548</v>
      </c>
      <c r="BP22" s="70">
        <v>0</v>
      </c>
      <c r="BQ22" s="429">
        <f t="shared" si="13"/>
        <v>0</v>
      </c>
      <c r="BR22" s="355"/>
      <c r="BT22" s="103"/>
      <c r="BU22" s="15">
        <v>15</v>
      </c>
      <c r="BV22" s="91">
        <v>861.8</v>
      </c>
      <c r="BW22" s="274">
        <v>45234</v>
      </c>
      <c r="BX22" s="91">
        <v>861.8</v>
      </c>
      <c r="BY22" s="490" t="s">
        <v>546</v>
      </c>
      <c r="BZ22" s="275">
        <v>0</v>
      </c>
      <c r="CA22" s="355">
        <f t="shared" si="5"/>
        <v>0</v>
      </c>
      <c r="CD22" s="202"/>
      <c r="CE22" s="15">
        <v>15</v>
      </c>
      <c r="CF22" s="91">
        <v>904.5</v>
      </c>
      <c r="CG22" s="274">
        <v>45237</v>
      </c>
      <c r="CH22" s="91">
        <v>904.5</v>
      </c>
      <c r="CI22" s="276" t="s">
        <v>563</v>
      </c>
      <c r="CJ22" s="275">
        <v>0</v>
      </c>
      <c r="CK22" s="230">
        <f t="shared" si="14"/>
        <v>0</v>
      </c>
      <c r="CN22" s="819"/>
      <c r="CO22" s="15">
        <v>15</v>
      </c>
      <c r="CP22" s="68">
        <v>900.8</v>
      </c>
      <c r="CQ22" s="274"/>
      <c r="CR22" s="68"/>
      <c r="CS22" s="276"/>
      <c r="CT22" s="275"/>
      <c r="CU22" s="360">
        <f t="shared" si="58"/>
        <v>0</v>
      </c>
      <c r="CX22" s="103" t="s">
        <v>559</v>
      </c>
      <c r="CY22" s="15">
        <v>15</v>
      </c>
      <c r="CZ22" s="91">
        <v>928</v>
      </c>
      <c r="DA22" s="231">
        <v>45237</v>
      </c>
      <c r="DB22" s="91">
        <v>928</v>
      </c>
      <c r="DC22" s="94" t="s">
        <v>560</v>
      </c>
      <c r="DD22" s="70">
        <v>0</v>
      </c>
      <c r="DE22" s="355">
        <f t="shared" si="15"/>
        <v>0</v>
      </c>
      <c r="DH22" s="103"/>
      <c r="DI22" s="15">
        <v>15</v>
      </c>
      <c r="DJ22" s="91">
        <v>938.9</v>
      </c>
      <c r="DK22" s="231">
        <v>45238</v>
      </c>
      <c r="DL22" s="91">
        <v>938.9</v>
      </c>
      <c r="DM22" s="94" t="s">
        <v>581</v>
      </c>
      <c r="DN22" s="70">
        <v>0</v>
      </c>
      <c r="DO22" s="355">
        <f t="shared" si="16"/>
        <v>0</v>
      </c>
      <c r="DR22" s="103"/>
      <c r="DS22" s="15">
        <v>15</v>
      </c>
      <c r="DT22" s="91">
        <v>896.3</v>
      </c>
      <c r="DU22" s="274">
        <v>45239</v>
      </c>
      <c r="DV22" s="91">
        <v>896.3</v>
      </c>
      <c r="DW22" s="276" t="s">
        <v>588</v>
      </c>
      <c r="DX22" s="275">
        <v>0</v>
      </c>
      <c r="DY22" s="355">
        <f t="shared" si="17"/>
        <v>0</v>
      </c>
      <c r="EB22" s="103"/>
      <c r="EC22" s="15">
        <v>15</v>
      </c>
      <c r="ED22" s="68">
        <v>937.1</v>
      </c>
      <c r="EE22" s="238">
        <v>45240</v>
      </c>
      <c r="EF22" s="68">
        <v>937.1</v>
      </c>
      <c r="EG22" s="895" t="s">
        <v>594</v>
      </c>
      <c r="EH22" s="70">
        <v>0</v>
      </c>
      <c r="EI22" s="355">
        <f t="shared" si="18"/>
        <v>0</v>
      </c>
      <c r="EL22" s="103"/>
      <c r="EM22" s="15">
        <v>15</v>
      </c>
      <c r="EN22" s="68">
        <v>904.5</v>
      </c>
      <c r="EO22" s="238"/>
      <c r="EP22" s="68"/>
      <c r="EQ22" s="69"/>
      <c r="ER22" s="70"/>
      <c r="ES22" s="355">
        <f t="shared" si="19"/>
        <v>0</v>
      </c>
      <c r="EV22" s="820" t="s">
        <v>518</v>
      </c>
      <c r="EW22" s="15">
        <v>15</v>
      </c>
      <c r="EX22" s="91">
        <v>866.4</v>
      </c>
      <c r="EY22" s="231">
        <v>45246</v>
      </c>
      <c r="EZ22" s="91">
        <v>866.4</v>
      </c>
      <c r="FA22" s="69" t="s">
        <v>633</v>
      </c>
      <c r="FB22" s="70">
        <v>0</v>
      </c>
      <c r="FC22" s="355">
        <f t="shared" si="20"/>
        <v>0</v>
      </c>
      <c r="FF22" s="93"/>
      <c r="FG22" s="15">
        <v>15</v>
      </c>
      <c r="FH22" s="910">
        <v>940.7</v>
      </c>
      <c r="FI22" s="911">
        <v>45245</v>
      </c>
      <c r="FJ22" s="910">
        <v>940.7</v>
      </c>
      <c r="FK22" s="895" t="s">
        <v>625</v>
      </c>
      <c r="FL22" s="912">
        <v>0</v>
      </c>
      <c r="FM22" s="230">
        <f t="shared" si="21"/>
        <v>0</v>
      </c>
      <c r="FP22" s="103"/>
      <c r="FQ22" s="15">
        <v>15</v>
      </c>
      <c r="FR22" s="91">
        <v>894.5</v>
      </c>
      <c r="FS22" s="231">
        <v>45245</v>
      </c>
      <c r="FT22" s="91">
        <v>894.5</v>
      </c>
      <c r="FU22" s="69" t="s">
        <v>630</v>
      </c>
      <c r="FV22" s="70">
        <v>0</v>
      </c>
      <c r="FW22" s="230">
        <f t="shared" si="22"/>
        <v>0</v>
      </c>
      <c r="FX22" s="70"/>
      <c r="FZ22" s="103"/>
      <c r="GA22" s="15">
        <v>15</v>
      </c>
      <c r="GB22" s="91">
        <v>898.1</v>
      </c>
      <c r="GC22" s="231">
        <v>45246</v>
      </c>
      <c r="GD22" s="91">
        <v>898.1</v>
      </c>
      <c r="GE22" s="69" t="s">
        <v>637</v>
      </c>
      <c r="GF22" s="70">
        <v>0</v>
      </c>
      <c r="GG22" s="355">
        <f t="shared" si="23"/>
        <v>0</v>
      </c>
      <c r="GJ22" s="103"/>
      <c r="GK22" s="15">
        <v>15</v>
      </c>
      <c r="GL22" s="329">
        <v>884.5</v>
      </c>
      <c r="GM22" s="231">
        <v>45247</v>
      </c>
      <c r="GN22" s="329">
        <v>884.5</v>
      </c>
      <c r="GO22" s="94" t="s">
        <v>646</v>
      </c>
      <c r="GP22" s="70">
        <v>0</v>
      </c>
      <c r="GQ22" s="355">
        <f t="shared" si="24"/>
        <v>0</v>
      </c>
      <c r="GT22" s="103"/>
      <c r="GU22" s="15">
        <v>15</v>
      </c>
      <c r="GV22" s="91">
        <v>889</v>
      </c>
      <c r="GW22" s="231"/>
      <c r="GX22" s="91"/>
      <c r="GY22" s="94"/>
      <c r="GZ22" s="70"/>
      <c r="HA22" s="355">
        <f t="shared" si="25"/>
        <v>0</v>
      </c>
      <c r="HD22" s="93" t="s">
        <v>559</v>
      </c>
      <c r="HE22" s="15">
        <v>15</v>
      </c>
      <c r="HF22" s="91">
        <v>909</v>
      </c>
      <c r="HG22" s="231">
        <v>45253</v>
      </c>
      <c r="HH22" s="91">
        <v>909</v>
      </c>
      <c r="HI22" s="94" t="s">
        <v>685</v>
      </c>
      <c r="HJ22" s="70">
        <v>0</v>
      </c>
      <c r="HK22" s="230">
        <f t="shared" si="26"/>
        <v>0</v>
      </c>
      <c r="HN22" s="103"/>
      <c r="HO22" s="15">
        <v>15</v>
      </c>
      <c r="HP22" s="91">
        <v>875</v>
      </c>
      <c r="HQ22" s="231">
        <v>45252</v>
      </c>
      <c r="HR22" s="91">
        <v>875</v>
      </c>
      <c r="HS22" s="901" t="s">
        <v>671</v>
      </c>
      <c r="HT22" s="70">
        <v>0</v>
      </c>
      <c r="HU22" s="230">
        <f t="shared" si="27"/>
        <v>0</v>
      </c>
      <c r="HX22" s="93"/>
      <c r="HY22" s="15">
        <v>15</v>
      </c>
      <c r="HZ22" s="68">
        <v>882.7</v>
      </c>
      <c r="IA22" s="238">
        <v>45253</v>
      </c>
      <c r="IB22" s="68">
        <v>882.7</v>
      </c>
      <c r="IC22" s="69" t="s">
        <v>690</v>
      </c>
      <c r="ID22" s="70">
        <v>0</v>
      </c>
      <c r="IE22" s="355">
        <f t="shared" si="6"/>
        <v>0</v>
      </c>
      <c r="IH22" s="103"/>
      <c r="II22" s="15">
        <v>15</v>
      </c>
      <c r="IJ22" s="68">
        <v>929</v>
      </c>
      <c r="IK22" s="238">
        <v>45254</v>
      </c>
      <c r="IL22" s="68">
        <v>929</v>
      </c>
      <c r="IM22" s="69" t="s">
        <v>696</v>
      </c>
      <c r="IN22" s="70">
        <v>0</v>
      </c>
      <c r="IO22" s="230">
        <f t="shared" si="28"/>
        <v>0</v>
      </c>
      <c r="IR22" s="103"/>
      <c r="IS22" s="15">
        <v>15</v>
      </c>
      <c r="IT22" s="68">
        <v>861.8</v>
      </c>
      <c r="IU22" s="238">
        <v>45255</v>
      </c>
      <c r="IV22" s="68">
        <v>861.8</v>
      </c>
      <c r="IW22" s="69" t="s">
        <v>706</v>
      </c>
      <c r="IX22" s="70">
        <v>0</v>
      </c>
      <c r="IY22" s="230">
        <f t="shared" si="29"/>
        <v>0</v>
      </c>
      <c r="IZ22" s="91"/>
      <c r="JB22" s="103"/>
      <c r="JC22" s="15">
        <v>15</v>
      </c>
      <c r="JD22" s="91">
        <v>893.6</v>
      </c>
      <c r="JE22" s="238">
        <v>45255</v>
      </c>
      <c r="JF22" s="91">
        <v>893.6</v>
      </c>
      <c r="JG22" s="69" t="s">
        <v>703</v>
      </c>
      <c r="JH22" s="70">
        <v>0</v>
      </c>
      <c r="JI22" s="355">
        <f t="shared" si="30"/>
        <v>0</v>
      </c>
      <c r="JL22" s="103"/>
      <c r="JM22" s="15">
        <v>15</v>
      </c>
      <c r="JN22" s="91"/>
      <c r="JO22" s="231"/>
      <c r="JP22" s="91"/>
      <c r="JQ22" s="1149"/>
      <c r="JR22" s="70"/>
      <c r="JS22" s="355">
        <f t="shared" si="31"/>
        <v>0</v>
      </c>
      <c r="JV22" s="890"/>
      <c r="JW22" s="15">
        <v>15</v>
      </c>
      <c r="JX22" s="68"/>
      <c r="JY22" s="238"/>
      <c r="JZ22" s="68"/>
      <c r="KA22" s="69"/>
      <c r="KB22" s="70"/>
      <c r="KC22" s="355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5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5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5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5">
        <f t="shared" si="37"/>
        <v>0</v>
      </c>
      <c r="MB22" s="355"/>
      <c r="MD22" s="103"/>
      <c r="ME22" s="15">
        <v>15</v>
      </c>
      <c r="MF22" s="280"/>
      <c r="MG22" s="231"/>
      <c r="MH22" s="280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3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79"/>
      <c r="TQ22" s="162"/>
      <c r="TR22" s="276"/>
      <c r="TS22" s="275"/>
      <c r="TT22" s="275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SAM FARMS</v>
      </c>
      <c r="C23" s="74" t="str">
        <f>GT5</f>
        <v>Seaboard</v>
      </c>
      <c r="D23" s="99" t="str">
        <f>GU5</f>
        <v>PED. 106320240</v>
      </c>
      <c r="E23" s="131">
        <f t="shared" si="71"/>
        <v>45252</v>
      </c>
      <c r="F23" s="85">
        <f t="shared" si="71"/>
        <v>18957.2</v>
      </c>
      <c r="G23" s="72">
        <f t="shared" si="71"/>
        <v>21</v>
      </c>
      <c r="H23" s="48">
        <f t="shared" si="71"/>
        <v>18967.099999999999</v>
      </c>
      <c r="I23" s="102">
        <f>F23-H23</f>
        <v>-9.8999999999978172</v>
      </c>
      <c r="L23" s="103"/>
      <c r="M23" s="15">
        <v>16</v>
      </c>
      <c r="N23" s="91">
        <v>907.2</v>
      </c>
      <c r="O23" s="777">
        <v>45230</v>
      </c>
      <c r="P23" s="91">
        <v>907.2</v>
      </c>
      <c r="Q23" s="924" t="s">
        <v>508</v>
      </c>
      <c r="R23" s="767">
        <v>0</v>
      </c>
      <c r="S23" s="230">
        <f t="shared" si="8"/>
        <v>0</v>
      </c>
      <c r="V23" s="103"/>
      <c r="W23" s="15">
        <v>16</v>
      </c>
      <c r="X23" s="910">
        <v>911.7</v>
      </c>
      <c r="Y23" s="911"/>
      <c r="Z23" s="910"/>
      <c r="AA23" s="918"/>
      <c r="AB23" s="912"/>
      <c r="AC23" s="230">
        <f t="shared" si="9"/>
        <v>0</v>
      </c>
      <c r="AD23" s="885"/>
      <c r="AF23" s="103" t="s">
        <v>516</v>
      </c>
      <c r="AG23" s="15">
        <v>16</v>
      </c>
      <c r="AH23" s="280">
        <v>919</v>
      </c>
      <c r="AI23" s="231">
        <v>45232</v>
      </c>
      <c r="AJ23" s="280">
        <v>919</v>
      </c>
      <c r="AK23" s="94" t="s">
        <v>533</v>
      </c>
      <c r="AL23" s="70">
        <v>0</v>
      </c>
      <c r="AM23" s="70">
        <f t="shared" si="10"/>
        <v>0</v>
      </c>
      <c r="AP23" s="103"/>
      <c r="AQ23" s="15">
        <v>16</v>
      </c>
      <c r="AR23" s="91">
        <v>895.4</v>
      </c>
      <c r="AS23" s="231">
        <v>45231</v>
      </c>
      <c r="AT23" s="91">
        <v>895.4</v>
      </c>
      <c r="AU23" s="94" t="s">
        <v>521</v>
      </c>
      <c r="AV23" s="70">
        <v>0</v>
      </c>
      <c r="AW23" s="70">
        <f t="shared" si="11"/>
        <v>0</v>
      </c>
      <c r="AZ23" s="890"/>
      <c r="BA23" s="15">
        <v>16</v>
      </c>
      <c r="BB23" s="91">
        <v>886.3</v>
      </c>
      <c r="BC23" s="231">
        <v>45232</v>
      </c>
      <c r="BD23" s="91">
        <v>886.3</v>
      </c>
      <c r="BE23" s="94" t="s">
        <v>528</v>
      </c>
      <c r="BF23" s="70">
        <v>0</v>
      </c>
      <c r="BG23" s="355">
        <f t="shared" si="12"/>
        <v>0</v>
      </c>
      <c r="BJ23" s="103"/>
      <c r="BK23" s="15">
        <v>16</v>
      </c>
      <c r="BL23" s="91">
        <v>875.4</v>
      </c>
      <c r="BM23" s="231">
        <v>45234</v>
      </c>
      <c r="BN23" s="91">
        <v>875.4</v>
      </c>
      <c r="BO23" s="94" t="s">
        <v>548</v>
      </c>
      <c r="BP23" s="70">
        <v>0</v>
      </c>
      <c r="BQ23" s="429">
        <f t="shared" si="13"/>
        <v>0</v>
      </c>
      <c r="BR23" s="355"/>
      <c r="BT23" s="103"/>
      <c r="BU23" s="15">
        <v>16</v>
      </c>
      <c r="BV23" s="91">
        <v>891.8</v>
      </c>
      <c r="BW23" s="274">
        <v>45234</v>
      </c>
      <c r="BX23" s="91">
        <v>891.8</v>
      </c>
      <c r="BY23" s="490" t="s">
        <v>546</v>
      </c>
      <c r="BZ23" s="275">
        <v>0</v>
      </c>
      <c r="CA23" s="355">
        <f t="shared" si="5"/>
        <v>0</v>
      </c>
      <c r="CD23" s="202"/>
      <c r="CE23" s="15">
        <v>16</v>
      </c>
      <c r="CF23" s="91">
        <v>919.9</v>
      </c>
      <c r="CG23" s="274">
        <v>45237</v>
      </c>
      <c r="CH23" s="91">
        <v>919.9</v>
      </c>
      <c r="CI23" s="276" t="s">
        <v>563</v>
      </c>
      <c r="CJ23" s="275">
        <v>0</v>
      </c>
      <c r="CK23" s="230">
        <f t="shared" si="14"/>
        <v>0</v>
      </c>
      <c r="CN23" s="819"/>
      <c r="CO23" s="15">
        <v>16</v>
      </c>
      <c r="CP23" s="91">
        <v>936.2</v>
      </c>
      <c r="CQ23" s="274"/>
      <c r="CR23" s="91"/>
      <c r="CS23" s="276"/>
      <c r="CT23" s="275"/>
      <c r="CU23" s="360">
        <f t="shared" si="58"/>
        <v>0</v>
      </c>
      <c r="CX23" s="103" t="s">
        <v>559</v>
      </c>
      <c r="CY23" s="15">
        <v>16</v>
      </c>
      <c r="CZ23" s="91">
        <v>891.3</v>
      </c>
      <c r="DA23" s="231">
        <v>45238</v>
      </c>
      <c r="DB23" s="91">
        <v>891.3</v>
      </c>
      <c r="DC23" s="94" t="s">
        <v>575</v>
      </c>
      <c r="DD23" s="70">
        <v>0</v>
      </c>
      <c r="DE23" s="355">
        <f t="shared" si="15"/>
        <v>0</v>
      </c>
      <c r="DH23" s="103"/>
      <c r="DI23" s="15">
        <v>16</v>
      </c>
      <c r="DJ23" s="91">
        <v>887.2</v>
      </c>
      <c r="DK23" s="231">
        <v>45238</v>
      </c>
      <c r="DL23" s="91">
        <v>887.2</v>
      </c>
      <c r="DM23" s="94" t="s">
        <v>581</v>
      </c>
      <c r="DN23" s="70">
        <v>0</v>
      </c>
      <c r="DO23" s="355">
        <f t="shared" si="16"/>
        <v>0</v>
      </c>
      <c r="DR23" s="103"/>
      <c r="DS23" s="15">
        <v>16</v>
      </c>
      <c r="DT23" s="91">
        <v>911.7</v>
      </c>
      <c r="DU23" s="274">
        <v>45239</v>
      </c>
      <c r="DV23" s="91">
        <v>911.7</v>
      </c>
      <c r="DW23" s="276" t="s">
        <v>588</v>
      </c>
      <c r="DX23" s="275">
        <v>0</v>
      </c>
      <c r="DY23" s="355">
        <f t="shared" si="17"/>
        <v>0</v>
      </c>
      <c r="EB23" s="103"/>
      <c r="EC23" s="15">
        <v>16</v>
      </c>
      <c r="ED23" s="68">
        <v>902.6</v>
      </c>
      <c r="EE23" s="238">
        <v>45240</v>
      </c>
      <c r="EF23" s="68">
        <v>902.6</v>
      </c>
      <c r="EG23" s="895" t="s">
        <v>594</v>
      </c>
      <c r="EH23" s="70">
        <v>0</v>
      </c>
      <c r="EI23" s="355">
        <f t="shared" si="18"/>
        <v>0</v>
      </c>
      <c r="EL23" s="103"/>
      <c r="EM23" s="15">
        <v>16</v>
      </c>
      <c r="EN23" s="68">
        <v>924.4</v>
      </c>
      <c r="EO23" s="238"/>
      <c r="EP23" s="68"/>
      <c r="EQ23" s="69"/>
      <c r="ER23" s="70"/>
      <c r="ES23" s="355">
        <f t="shared" si="19"/>
        <v>0</v>
      </c>
      <c r="EV23" s="93" t="s">
        <v>559</v>
      </c>
      <c r="EW23" s="15">
        <v>16</v>
      </c>
      <c r="EX23" s="91">
        <v>911.7</v>
      </c>
      <c r="EY23" s="231">
        <v>45245</v>
      </c>
      <c r="EZ23" s="91">
        <v>911.7</v>
      </c>
      <c r="FA23" s="69" t="s">
        <v>627</v>
      </c>
      <c r="FB23" s="70">
        <v>0</v>
      </c>
      <c r="FC23" s="355">
        <f t="shared" si="20"/>
        <v>0</v>
      </c>
      <c r="FF23" s="93"/>
      <c r="FG23" s="15">
        <v>16</v>
      </c>
      <c r="FH23" s="910">
        <v>889</v>
      </c>
      <c r="FI23" s="911">
        <v>45245</v>
      </c>
      <c r="FJ23" s="910">
        <v>889</v>
      </c>
      <c r="FK23" s="895" t="s">
        <v>625</v>
      </c>
      <c r="FL23" s="912">
        <v>0</v>
      </c>
      <c r="FM23" s="230">
        <f t="shared" si="21"/>
        <v>0</v>
      </c>
      <c r="FP23" s="103"/>
      <c r="FQ23" s="15">
        <v>16</v>
      </c>
      <c r="FR23" s="91">
        <v>902.6</v>
      </c>
      <c r="FS23" s="231">
        <v>45245</v>
      </c>
      <c r="FT23" s="91">
        <v>902.6</v>
      </c>
      <c r="FU23" s="69" t="s">
        <v>630</v>
      </c>
      <c r="FV23" s="70">
        <v>0</v>
      </c>
      <c r="FW23" s="230">
        <f t="shared" si="22"/>
        <v>0</v>
      </c>
      <c r="FX23" s="70"/>
      <c r="FZ23" s="103"/>
      <c r="GA23" s="15">
        <v>16</v>
      </c>
      <c r="GB23" s="91">
        <v>931.7</v>
      </c>
      <c r="GC23" s="231">
        <v>45246</v>
      </c>
      <c r="GD23" s="91">
        <v>931.7</v>
      </c>
      <c r="GE23" s="69" t="s">
        <v>637</v>
      </c>
      <c r="GF23" s="70">
        <v>0</v>
      </c>
      <c r="GG23" s="355">
        <f t="shared" si="23"/>
        <v>0</v>
      </c>
      <c r="GJ23" s="103"/>
      <c r="GK23" s="15">
        <v>16</v>
      </c>
      <c r="GL23" s="329">
        <v>899.9</v>
      </c>
      <c r="GM23" s="231">
        <v>45247</v>
      </c>
      <c r="GN23" s="329">
        <v>899.9</v>
      </c>
      <c r="GO23" s="94" t="s">
        <v>646</v>
      </c>
      <c r="GP23" s="70">
        <v>0</v>
      </c>
      <c r="GQ23" s="355">
        <f t="shared" si="24"/>
        <v>0</v>
      </c>
      <c r="GT23" s="103"/>
      <c r="GU23" s="15">
        <v>16</v>
      </c>
      <c r="GV23" s="91">
        <v>869.1</v>
      </c>
      <c r="GW23" s="231"/>
      <c r="GX23" s="91"/>
      <c r="GY23" s="94"/>
      <c r="GZ23" s="70"/>
      <c r="HA23" s="355">
        <f t="shared" si="25"/>
        <v>0</v>
      </c>
      <c r="HD23" s="93" t="s">
        <v>559</v>
      </c>
      <c r="HE23" s="15">
        <v>16</v>
      </c>
      <c r="HF23" s="91">
        <v>886.3</v>
      </c>
      <c r="HG23" s="231">
        <v>45253</v>
      </c>
      <c r="HH23" s="91">
        <v>886.3</v>
      </c>
      <c r="HI23" s="94" t="s">
        <v>685</v>
      </c>
      <c r="HJ23" s="70">
        <v>0</v>
      </c>
      <c r="HK23" s="230">
        <f t="shared" si="26"/>
        <v>0</v>
      </c>
      <c r="HN23" s="103"/>
      <c r="HO23" s="15">
        <v>16</v>
      </c>
      <c r="HP23" s="91">
        <v>885.4</v>
      </c>
      <c r="HQ23" s="231">
        <v>45252</v>
      </c>
      <c r="HR23" s="91">
        <v>885.4</v>
      </c>
      <c r="HS23" s="901" t="s">
        <v>671</v>
      </c>
      <c r="HT23" s="70">
        <v>0</v>
      </c>
      <c r="HU23" s="230">
        <f t="shared" si="27"/>
        <v>0</v>
      </c>
      <c r="HX23" s="93"/>
      <c r="HY23" s="15">
        <v>16</v>
      </c>
      <c r="HZ23" s="68">
        <v>910.8</v>
      </c>
      <c r="IA23" s="238">
        <v>45253</v>
      </c>
      <c r="IB23" s="68">
        <v>910.8</v>
      </c>
      <c r="IC23" s="69" t="s">
        <v>690</v>
      </c>
      <c r="ID23" s="70">
        <v>0</v>
      </c>
      <c r="IE23" s="355">
        <f t="shared" si="6"/>
        <v>0</v>
      </c>
      <c r="IH23" s="103"/>
      <c r="II23" s="15">
        <v>16</v>
      </c>
      <c r="IJ23" s="68">
        <v>889</v>
      </c>
      <c r="IK23" s="238">
        <v>45254</v>
      </c>
      <c r="IL23" s="68">
        <v>889</v>
      </c>
      <c r="IM23" s="69" t="s">
        <v>696</v>
      </c>
      <c r="IN23" s="70">
        <v>0</v>
      </c>
      <c r="IO23" s="230">
        <f t="shared" si="28"/>
        <v>0</v>
      </c>
      <c r="IR23" s="103"/>
      <c r="IS23" s="15">
        <v>16</v>
      </c>
      <c r="IT23" s="68">
        <v>866.4</v>
      </c>
      <c r="IU23" s="238">
        <v>45255</v>
      </c>
      <c r="IV23" s="68">
        <v>866.4</v>
      </c>
      <c r="IW23" s="69" t="s">
        <v>706</v>
      </c>
      <c r="IX23" s="70">
        <v>0</v>
      </c>
      <c r="IY23" s="230">
        <f t="shared" si="29"/>
        <v>0</v>
      </c>
      <c r="IZ23" s="102"/>
      <c r="JA23" s="68"/>
      <c r="JB23" s="103"/>
      <c r="JC23" s="15">
        <v>16</v>
      </c>
      <c r="JD23" s="91">
        <v>861.8</v>
      </c>
      <c r="JE23" s="238">
        <v>45255</v>
      </c>
      <c r="JF23" s="91">
        <v>861.8</v>
      </c>
      <c r="JG23" s="69" t="s">
        <v>703</v>
      </c>
      <c r="JH23" s="70">
        <v>0</v>
      </c>
      <c r="JI23" s="355">
        <f t="shared" si="30"/>
        <v>0</v>
      </c>
      <c r="JL23" s="103"/>
      <c r="JM23" s="15">
        <v>16</v>
      </c>
      <c r="JN23" s="91"/>
      <c r="JO23" s="231"/>
      <c r="JP23" s="91"/>
      <c r="JQ23" s="1149"/>
      <c r="JR23" s="70"/>
      <c r="JS23" s="355">
        <f t="shared" si="31"/>
        <v>0</v>
      </c>
      <c r="JV23" s="890"/>
      <c r="JW23" s="15">
        <v>16</v>
      </c>
      <c r="JX23" s="68"/>
      <c r="JY23" s="238"/>
      <c r="JZ23" s="68"/>
      <c r="KA23" s="69"/>
      <c r="KB23" s="70"/>
      <c r="KC23" s="355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5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5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5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5">
        <f t="shared" si="37"/>
        <v>0</v>
      </c>
      <c r="MB23" s="355"/>
      <c r="MD23" s="103"/>
      <c r="ME23" s="15">
        <v>16</v>
      </c>
      <c r="MF23" s="280"/>
      <c r="MG23" s="231"/>
      <c r="MH23" s="280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3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79"/>
      <c r="TQ23" s="162"/>
      <c r="TR23" s="276"/>
      <c r="TS23" s="275"/>
      <c r="TT23" s="275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106320241</v>
      </c>
      <c r="E24" s="131">
        <f t="shared" si="72"/>
        <v>45252</v>
      </c>
      <c r="F24" s="85">
        <f t="shared" si="72"/>
        <v>19134.240000000002</v>
      </c>
      <c r="G24" s="72">
        <f t="shared" si="72"/>
        <v>21</v>
      </c>
      <c r="H24" s="48">
        <f t="shared" si="72"/>
        <v>19020.099999999999</v>
      </c>
      <c r="I24" s="102">
        <f t="shared" si="72"/>
        <v>114.14000000000306</v>
      </c>
      <c r="L24" s="103"/>
      <c r="M24" s="15">
        <v>17</v>
      </c>
      <c r="N24" s="91">
        <v>880</v>
      </c>
      <c r="O24" s="777">
        <v>45230</v>
      </c>
      <c r="P24" s="91">
        <v>880</v>
      </c>
      <c r="Q24" s="924" t="s">
        <v>508</v>
      </c>
      <c r="R24" s="767">
        <v>0</v>
      </c>
      <c r="S24" s="230">
        <f t="shared" si="8"/>
        <v>0</v>
      </c>
      <c r="V24" s="103"/>
      <c r="W24" s="15">
        <v>17</v>
      </c>
      <c r="X24" s="910">
        <v>937.1</v>
      </c>
      <c r="Y24" s="911"/>
      <c r="Z24" s="910"/>
      <c r="AA24" s="918"/>
      <c r="AB24" s="912"/>
      <c r="AC24" s="230">
        <f t="shared" si="9"/>
        <v>0</v>
      </c>
      <c r="AD24" s="885"/>
      <c r="AF24" s="103" t="s">
        <v>516</v>
      </c>
      <c r="AG24" s="15">
        <v>7</v>
      </c>
      <c r="AH24" s="280">
        <v>931.7</v>
      </c>
      <c r="AI24" s="231">
        <v>45232</v>
      </c>
      <c r="AJ24" s="280">
        <v>931.7</v>
      </c>
      <c r="AK24" s="94" t="s">
        <v>533</v>
      </c>
      <c r="AL24" s="70">
        <v>0</v>
      </c>
      <c r="AM24" s="70">
        <f t="shared" si="10"/>
        <v>0</v>
      </c>
      <c r="AP24" s="103"/>
      <c r="AQ24" s="15">
        <v>17</v>
      </c>
      <c r="AR24" s="91">
        <v>913.5</v>
      </c>
      <c r="AS24" s="231">
        <v>45231</v>
      </c>
      <c r="AT24" s="91">
        <v>913.5</v>
      </c>
      <c r="AU24" s="94" t="s">
        <v>521</v>
      </c>
      <c r="AV24" s="70">
        <v>0</v>
      </c>
      <c r="AW24" s="70">
        <f t="shared" si="11"/>
        <v>0</v>
      </c>
      <c r="AZ24" s="890"/>
      <c r="BA24" s="15">
        <v>17</v>
      </c>
      <c r="BB24" s="91">
        <v>881.8</v>
      </c>
      <c r="BC24" s="231">
        <v>45232</v>
      </c>
      <c r="BD24" s="91">
        <v>881.8</v>
      </c>
      <c r="BE24" s="94" t="s">
        <v>528</v>
      </c>
      <c r="BF24" s="70">
        <v>0</v>
      </c>
      <c r="BG24" s="355">
        <f t="shared" si="12"/>
        <v>0</v>
      </c>
      <c r="BJ24" s="103"/>
      <c r="BK24" s="15">
        <v>17</v>
      </c>
      <c r="BL24" s="91">
        <v>883.6</v>
      </c>
      <c r="BM24" s="231">
        <v>45234</v>
      </c>
      <c r="BN24" s="91">
        <v>883.6</v>
      </c>
      <c r="BO24" s="94" t="s">
        <v>548</v>
      </c>
      <c r="BP24" s="70">
        <v>0</v>
      </c>
      <c r="BQ24" s="429">
        <f t="shared" si="13"/>
        <v>0</v>
      </c>
      <c r="BR24" s="355"/>
      <c r="BT24" s="103"/>
      <c r="BU24" s="15">
        <v>17</v>
      </c>
      <c r="BV24" s="91">
        <v>901.7</v>
      </c>
      <c r="BW24" s="274">
        <v>45234</v>
      </c>
      <c r="BX24" s="91">
        <v>901.7</v>
      </c>
      <c r="BY24" s="490" t="s">
        <v>546</v>
      </c>
      <c r="BZ24" s="275">
        <v>0</v>
      </c>
      <c r="CA24" s="355">
        <f t="shared" si="5"/>
        <v>0</v>
      </c>
      <c r="CD24" s="202"/>
      <c r="CE24" s="15">
        <v>17</v>
      </c>
      <c r="CF24" s="91">
        <v>902.6</v>
      </c>
      <c r="CG24" s="274">
        <v>45237</v>
      </c>
      <c r="CH24" s="91">
        <v>902.6</v>
      </c>
      <c r="CI24" s="276" t="s">
        <v>563</v>
      </c>
      <c r="CJ24" s="275">
        <v>0</v>
      </c>
      <c r="CK24" s="230">
        <f t="shared" si="14"/>
        <v>0</v>
      </c>
      <c r="CN24" s="819"/>
      <c r="CO24" s="15">
        <v>17</v>
      </c>
      <c r="CP24" s="91">
        <v>929.9</v>
      </c>
      <c r="CQ24" s="274"/>
      <c r="CR24" s="91"/>
      <c r="CS24" s="276"/>
      <c r="CT24" s="275"/>
      <c r="CU24" s="360">
        <f t="shared" si="58"/>
        <v>0</v>
      </c>
      <c r="CX24" s="103" t="s">
        <v>559</v>
      </c>
      <c r="CY24" s="15">
        <v>17</v>
      </c>
      <c r="CZ24" s="91">
        <v>916.7</v>
      </c>
      <c r="DA24" s="231">
        <v>45238</v>
      </c>
      <c r="DB24" s="91">
        <v>916.7</v>
      </c>
      <c r="DC24" s="94" t="s">
        <v>579</v>
      </c>
      <c r="DD24" s="70">
        <v>0</v>
      </c>
      <c r="DE24" s="355">
        <f t="shared" si="15"/>
        <v>0</v>
      </c>
      <c r="DH24" s="103"/>
      <c r="DI24" s="15">
        <v>17</v>
      </c>
      <c r="DJ24" s="91">
        <v>908.1</v>
      </c>
      <c r="DK24" s="231">
        <v>45238</v>
      </c>
      <c r="DL24" s="91">
        <v>908.1</v>
      </c>
      <c r="DM24" s="94" t="s">
        <v>581</v>
      </c>
      <c r="DN24" s="70">
        <v>0</v>
      </c>
      <c r="DO24" s="355">
        <f t="shared" si="16"/>
        <v>0</v>
      </c>
      <c r="DR24" s="103"/>
      <c r="DS24" s="15">
        <v>17</v>
      </c>
      <c r="DT24" s="91">
        <v>938.9</v>
      </c>
      <c r="DU24" s="274">
        <v>45239</v>
      </c>
      <c r="DV24" s="91">
        <v>938.9</v>
      </c>
      <c r="DW24" s="276" t="s">
        <v>588</v>
      </c>
      <c r="DX24" s="275">
        <v>0</v>
      </c>
      <c r="DY24" s="355">
        <f t="shared" si="17"/>
        <v>0</v>
      </c>
      <c r="EB24" s="103"/>
      <c r="EC24" s="15">
        <v>17</v>
      </c>
      <c r="ED24" s="68">
        <v>882.7</v>
      </c>
      <c r="EE24" s="238">
        <v>45240</v>
      </c>
      <c r="EF24" s="68">
        <v>882.7</v>
      </c>
      <c r="EG24" s="895" t="s">
        <v>594</v>
      </c>
      <c r="EH24" s="70">
        <v>0</v>
      </c>
      <c r="EI24" s="355">
        <f t="shared" si="18"/>
        <v>0</v>
      </c>
      <c r="EL24" s="103"/>
      <c r="EM24" s="15">
        <v>17</v>
      </c>
      <c r="EN24" s="68">
        <v>868.2</v>
      </c>
      <c r="EO24" s="238"/>
      <c r="EP24" s="68"/>
      <c r="EQ24" s="69"/>
      <c r="ER24" s="70"/>
      <c r="ES24" s="355">
        <f t="shared" si="19"/>
        <v>0</v>
      </c>
      <c r="EV24" s="820" t="s">
        <v>518</v>
      </c>
      <c r="EW24" s="15">
        <v>17</v>
      </c>
      <c r="EX24" s="91">
        <v>899.9</v>
      </c>
      <c r="EY24" s="231">
        <v>45245</v>
      </c>
      <c r="EZ24" s="91">
        <v>899.9</v>
      </c>
      <c r="FA24" s="69" t="s">
        <v>620</v>
      </c>
      <c r="FB24" s="70">
        <v>0</v>
      </c>
      <c r="FC24" s="355">
        <f t="shared" si="20"/>
        <v>0</v>
      </c>
      <c r="FF24" s="93"/>
      <c r="FG24" s="15">
        <v>17</v>
      </c>
      <c r="FH24" s="910">
        <v>862.7</v>
      </c>
      <c r="FI24" s="911">
        <v>45245</v>
      </c>
      <c r="FJ24" s="910">
        <v>862.7</v>
      </c>
      <c r="FK24" s="895" t="s">
        <v>625</v>
      </c>
      <c r="FL24" s="912">
        <v>0</v>
      </c>
      <c r="FM24" s="230">
        <f t="shared" si="21"/>
        <v>0</v>
      </c>
      <c r="FP24" s="103"/>
      <c r="FQ24" s="15">
        <v>17</v>
      </c>
      <c r="FR24" s="91">
        <v>937.1</v>
      </c>
      <c r="FS24" s="231">
        <v>45245</v>
      </c>
      <c r="FT24" s="91">
        <v>937.1</v>
      </c>
      <c r="FU24" s="69" t="s">
        <v>630</v>
      </c>
      <c r="FV24" s="70">
        <v>0</v>
      </c>
      <c r="FW24" s="230">
        <f t="shared" si="22"/>
        <v>0</v>
      </c>
      <c r="FX24" s="70"/>
      <c r="FZ24" s="103"/>
      <c r="GA24" s="15">
        <v>17</v>
      </c>
      <c r="GB24" s="91">
        <v>937.1</v>
      </c>
      <c r="GC24" s="231">
        <v>45246</v>
      </c>
      <c r="GD24" s="91">
        <v>937.1</v>
      </c>
      <c r="GE24" s="69" t="s">
        <v>637</v>
      </c>
      <c r="GF24" s="70">
        <v>0</v>
      </c>
      <c r="GG24" s="355">
        <f t="shared" si="23"/>
        <v>0</v>
      </c>
      <c r="GJ24" s="103"/>
      <c r="GK24" s="15">
        <v>17</v>
      </c>
      <c r="GL24" s="329">
        <v>863.6</v>
      </c>
      <c r="GM24" s="231">
        <v>45247</v>
      </c>
      <c r="GN24" s="329">
        <v>863.6</v>
      </c>
      <c r="GO24" s="94" t="s">
        <v>646</v>
      </c>
      <c r="GP24" s="70">
        <v>0</v>
      </c>
      <c r="GQ24" s="355">
        <f t="shared" si="24"/>
        <v>0</v>
      </c>
      <c r="GT24" s="103"/>
      <c r="GU24" s="15">
        <v>17</v>
      </c>
      <c r="GV24" s="91">
        <v>861.8</v>
      </c>
      <c r="GW24" s="231"/>
      <c r="GX24" s="91"/>
      <c r="GY24" s="94"/>
      <c r="GZ24" s="70"/>
      <c r="HA24" s="355">
        <f t="shared" si="25"/>
        <v>0</v>
      </c>
      <c r="HD24" s="93" t="s">
        <v>559</v>
      </c>
      <c r="HE24" s="15">
        <v>17</v>
      </c>
      <c r="HF24" s="91">
        <v>870.9</v>
      </c>
      <c r="HG24" s="231">
        <v>45254</v>
      </c>
      <c r="HH24" s="91">
        <v>870.9</v>
      </c>
      <c r="HI24" s="94" t="s">
        <v>694</v>
      </c>
      <c r="HJ24" s="70">
        <v>0</v>
      </c>
      <c r="HK24" s="230">
        <f t="shared" si="26"/>
        <v>0</v>
      </c>
      <c r="HN24" s="103"/>
      <c r="HO24" s="15">
        <v>17</v>
      </c>
      <c r="HP24" s="91">
        <v>870.4</v>
      </c>
      <c r="HQ24" s="231">
        <v>45252</v>
      </c>
      <c r="HR24" s="91">
        <v>870.4</v>
      </c>
      <c r="HS24" s="901" t="s">
        <v>671</v>
      </c>
      <c r="HT24" s="70">
        <v>0</v>
      </c>
      <c r="HU24" s="230">
        <f t="shared" si="27"/>
        <v>0</v>
      </c>
      <c r="HX24" s="103"/>
      <c r="HY24" s="15">
        <v>17</v>
      </c>
      <c r="HZ24" s="68">
        <v>889.9</v>
      </c>
      <c r="IA24" s="238">
        <v>45253</v>
      </c>
      <c r="IB24" s="68">
        <v>889.9</v>
      </c>
      <c r="IC24" s="69" t="s">
        <v>690</v>
      </c>
      <c r="ID24" s="70">
        <v>0</v>
      </c>
      <c r="IE24" s="355">
        <f t="shared" si="6"/>
        <v>0</v>
      </c>
      <c r="IH24" s="103"/>
      <c r="II24" s="15">
        <v>17</v>
      </c>
      <c r="IJ24" s="68">
        <v>877.2</v>
      </c>
      <c r="IK24" s="238">
        <v>45254</v>
      </c>
      <c r="IL24" s="68">
        <v>877.2</v>
      </c>
      <c r="IM24" s="69" t="s">
        <v>696</v>
      </c>
      <c r="IN24" s="70">
        <v>0</v>
      </c>
      <c r="IO24" s="230">
        <f t="shared" si="28"/>
        <v>0</v>
      </c>
      <c r="IR24" s="103"/>
      <c r="IS24" s="15">
        <v>17</v>
      </c>
      <c r="IT24" s="68">
        <v>867.3</v>
      </c>
      <c r="IU24" s="238">
        <v>45255</v>
      </c>
      <c r="IV24" s="68">
        <v>867.3</v>
      </c>
      <c r="IW24" s="69" t="s">
        <v>706</v>
      </c>
      <c r="IX24" s="70">
        <v>0</v>
      </c>
      <c r="IY24" s="230">
        <f t="shared" si="29"/>
        <v>0</v>
      </c>
      <c r="JA24" s="68"/>
      <c r="JB24" s="103"/>
      <c r="JC24" s="15">
        <v>17</v>
      </c>
      <c r="JD24" s="91">
        <v>866.4</v>
      </c>
      <c r="JE24" s="238">
        <v>45255</v>
      </c>
      <c r="JF24" s="91">
        <v>866.4</v>
      </c>
      <c r="JG24" s="69" t="s">
        <v>703</v>
      </c>
      <c r="JH24" s="70">
        <v>0</v>
      </c>
      <c r="JI24" s="230">
        <f t="shared" si="30"/>
        <v>0</v>
      </c>
      <c r="JL24" s="103"/>
      <c r="JM24" s="15">
        <v>17</v>
      </c>
      <c r="JN24" s="91"/>
      <c r="JO24" s="231"/>
      <c r="JP24" s="91"/>
      <c r="JQ24" s="1149"/>
      <c r="JR24" s="70"/>
      <c r="JS24" s="355">
        <f t="shared" si="31"/>
        <v>0</v>
      </c>
      <c r="JV24" s="890"/>
      <c r="JW24" s="15">
        <v>17</v>
      </c>
      <c r="JX24" s="68"/>
      <c r="JY24" s="238"/>
      <c r="JZ24" s="68"/>
      <c r="KA24" s="69"/>
      <c r="KB24" s="70"/>
      <c r="KC24" s="355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5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5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5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5">
        <f t="shared" si="37"/>
        <v>0</v>
      </c>
      <c r="MB24" s="355"/>
      <c r="MD24" s="103"/>
      <c r="ME24" s="15">
        <v>17</v>
      </c>
      <c r="MF24" s="280"/>
      <c r="MG24" s="231"/>
      <c r="MH24" s="280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3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79"/>
      <c r="TQ24" s="162"/>
      <c r="TR24" s="276"/>
      <c r="TS24" s="275"/>
      <c r="TT24" s="275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106320649</v>
      </c>
      <c r="E25" s="131">
        <f t="shared" si="73"/>
        <v>45252</v>
      </c>
      <c r="F25" s="85">
        <f t="shared" si="73"/>
        <v>17922.64</v>
      </c>
      <c r="G25" s="72">
        <f t="shared" si="73"/>
        <v>20</v>
      </c>
      <c r="H25" s="48">
        <f t="shared" si="73"/>
        <v>17897.5</v>
      </c>
      <c r="I25" s="102">
        <f t="shared" si="73"/>
        <v>25.139999999999418</v>
      </c>
      <c r="L25" s="93"/>
      <c r="M25" s="15">
        <v>18</v>
      </c>
      <c r="N25" s="91">
        <v>922.6</v>
      </c>
      <c r="O25" s="777">
        <v>45230</v>
      </c>
      <c r="P25" s="91">
        <v>922.6</v>
      </c>
      <c r="Q25" s="924" t="s">
        <v>508</v>
      </c>
      <c r="R25" s="767">
        <v>0</v>
      </c>
      <c r="S25" s="230">
        <f t="shared" si="8"/>
        <v>0</v>
      </c>
      <c r="V25" s="820"/>
      <c r="W25" s="15">
        <v>18</v>
      </c>
      <c r="X25" s="910">
        <v>890.9</v>
      </c>
      <c r="Y25" s="911"/>
      <c r="Z25" s="910"/>
      <c r="AA25" s="918"/>
      <c r="AB25" s="912"/>
      <c r="AC25" s="230">
        <f t="shared" si="9"/>
        <v>0</v>
      </c>
      <c r="AD25" s="885"/>
      <c r="AF25" s="820" t="s">
        <v>516</v>
      </c>
      <c r="AG25" s="15">
        <v>18</v>
      </c>
      <c r="AH25" s="280">
        <v>876.8</v>
      </c>
      <c r="AI25" s="231">
        <v>45232</v>
      </c>
      <c r="AJ25" s="280">
        <v>876.8</v>
      </c>
      <c r="AK25" s="94" t="s">
        <v>529</v>
      </c>
      <c r="AL25" s="70">
        <v>0</v>
      </c>
      <c r="AM25" s="70">
        <f t="shared" si="10"/>
        <v>0</v>
      </c>
      <c r="AP25" s="93"/>
      <c r="AQ25" s="15">
        <v>18</v>
      </c>
      <c r="AR25" s="91">
        <v>882.7</v>
      </c>
      <c r="AS25" s="231">
        <v>45231</v>
      </c>
      <c r="AT25" s="91">
        <v>882.7</v>
      </c>
      <c r="AU25" s="94" t="s">
        <v>521</v>
      </c>
      <c r="AV25" s="70">
        <v>0</v>
      </c>
      <c r="AW25" s="70">
        <f t="shared" si="11"/>
        <v>0</v>
      </c>
      <c r="AZ25" s="916"/>
      <c r="BA25" s="15">
        <v>18</v>
      </c>
      <c r="BB25" s="91">
        <v>886.3</v>
      </c>
      <c r="BC25" s="231">
        <v>45232</v>
      </c>
      <c r="BD25" s="91">
        <v>886.3</v>
      </c>
      <c r="BE25" s="94" t="s">
        <v>528</v>
      </c>
      <c r="BF25" s="70">
        <v>0</v>
      </c>
      <c r="BG25" s="355">
        <f t="shared" si="12"/>
        <v>0</v>
      </c>
      <c r="BJ25" s="93"/>
      <c r="BK25" s="15">
        <v>18</v>
      </c>
      <c r="BL25" s="91">
        <v>902.6</v>
      </c>
      <c r="BM25" s="231">
        <v>45234</v>
      </c>
      <c r="BN25" s="91">
        <v>902.6</v>
      </c>
      <c r="BO25" s="94" t="s">
        <v>548</v>
      </c>
      <c r="BP25" s="70">
        <v>0</v>
      </c>
      <c r="BQ25" s="429">
        <f t="shared" si="13"/>
        <v>0</v>
      </c>
      <c r="BR25" s="355"/>
      <c r="BT25" s="103"/>
      <c r="BU25" s="15">
        <v>18</v>
      </c>
      <c r="BV25" s="280">
        <v>938.9</v>
      </c>
      <c r="BW25" s="274">
        <v>45234</v>
      </c>
      <c r="BX25" s="280">
        <v>938.9</v>
      </c>
      <c r="BY25" s="490" t="s">
        <v>546</v>
      </c>
      <c r="BZ25" s="275">
        <v>0</v>
      </c>
      <c r="CA25" s="355">
        <f t="shared" si="5"/>
        <v>0</v>
      </c>
      <c r="CD25" s="202"/>
      <c r="CE25" s="15">
        <v>18</v>
      </c>
      <c r="CF25" s="91">
        <v>940.7</v>
      </c>
      <c r="CG25" s="274">
        <v>45237</v>
      </c>
      <c r="CH25" s="91">
        <v>940.7</v>
      </c>
      <c r="CI25" s="276" t="s">
        <v>563</v>
      </c>
      <c r="CJ25" s="275">
        <v>0</v>
      </c>
      <c r="CK25" s="355">
        <f t="shared" si="14"/>
        <v>0</v>
      </c>
      <c r="CN25" s="819"/>
      <c r="CO25" s="15">
        <v>18</v>
      </c>
      <c r="CP25" s="91">
        <v>935.3</v>
      </c>
      <c r="CQ25" s="274"/>
      <c r="CR25" s="91"/>
      <c r="CS25" s="276"/>
      <c r="CT25" s="275"/>
      <c r="CU25" s="360">
        <f t="shared" si="58"/>
        <v>0</v>
      </c>
      <c r="CX25" s="103" t="s">
        <v>559</v>
      </c>
      <c r="CY25" s="15">
        <v>18</v>
      </c>
      <c r="CZ25" s="91">
        <v>894.9</v>
      </c>
      <c r="DA25" s="231">
        <v>45237</v>
      </c>
      <c r="DB25" s="91">
        <v>894.9</v>
      </c>
      <c r="DC25" s="94" t="s">
        <v>560</v>
      </c>
      <c r="DD25" s="70">
        <v>0</v>
      </c>
      <c r="DE25" s="355">
        <f t="shared" si="15"/>
        <v>0</v>
      </c>
      <c r="DH25" s="103"/>
      <c r="DI25" s="15">
        <v>18</v>
      </c>
      <c r="DJ25" s="91">
        <v>929.9</v>
      </c>
      <c r="DK25" s="231">
        <v>45238</v>
      </c>
      <c r="DL25" s="91">
        <v>929.9</v>
      </c>
      <c r="DM25" s="94" t="s">
        <v>581</v>
      </c>
      <c r="DN25" s="70">
        <v>0</v>
      </c>
      <c r="DO25" s="355">
        <f t="shared" si="16"/>
        <v>0</v>
      </c>
      <c r="DR25" s="103"/>
      <c r="DS25" s="15">
        <v>18</v>
      </c>
      <c r="DT25" s="91">
        <v>917.2</v>
      </c>
      <c r="DU25" s="274">
        <v>45239</v>
      </c>
      <c r="DV25" s="91">
        <v>917.2</v>
      </c>
      <c r="DW25" s="276" t="s">
        <v>588</v>
      </c>
      <c r="DX25" s="275">
        <v>0</v>
      </c>
      <c r="DY25" s="355">
        <f t="shared" si="17"/>
        <v>0</v>
      </c>
      <c r="EB25" s="93"/>
      <c r="EC25" s="15">
        <v>18</v>
      </c>
      <c r="ED25" s="68">
        <v>870</v>
      </c>
      <c r="EE25" s="238">
        <v>45240</v>
      </c>
      <c r="EF25" s="68">
        <v>870</v>
      </c>
      <c r="EG25" s="895" t="s">
        <v>594</v>
      </c>
      <c r="EH25" s="70">
        <v>0</v>
      </c>
      <c r="EI25" s="355">
        <f t="shared" si="18"/>
        <v>0</v>
      </c>
      <c r="EL25" s="93"/>
      <c r="EM25" s="15">
        <v>18</v>
      </c>
      <c r="EN25" s="68">
        <v>903.6</v>
      </c>
      <c r="EO25" s="238"/>
      <c r="EP25" s="68"/>
      <c r="EQ25" s="69"/>
      <c r="ER25" s="70"/>
      <c r="ES25" s="355">
        <f t="shared" si="19"/>
        <v>0</v>
      </c>
      <c r="EV25" s="820" t="s">
        <v>518</v>
      </c>
      <c r="EW25" s="15">
        <v>18</v>
      </c>
      <c r="EX25" s="91">
        <v>936.2</v>
      </c>
      <c r="EY25" s="231">
        <v>45247</v>
      </c>
      <c r="EZ25" s="91">
        <v>936.2</v>
      </c>
      <c r="FA25" s="69" t="s">
        <v>642</v>
      </c>
      <c r="FB25" s="70">
        <v>0</v>
      </c>
      <c r="FC25" s="355">
        <f t="shared" si="20"/>
        <v>0</v>
      </c>
      <c r="FF25" s="93"/>
      <c r="FG25" s="15">
        <v>18</v>
      </c>
      <c r="FH25" s="910">
        <v>907.2</v>
      </c>
      <c r="FI25" s="911">
        <v>45245</v>
      </c>
      <c r="FJ25" s="910">
        <v>907.2</v>
      </c>
      <c r="FK25" s="895" t="s">
        <v>625</v>
      </c>
      <c r="FL25" s="912">
        <v>0</v>
      </c>
      <c r="FM25" s="230">
        <f t="shared" si="21"/>
        <v>0</v>
      </c>
      <c r="FP25" s="93"/>
      <c r="FQ25" s="15">
        <v>18</v>
      </c>
      <c r="FR25" s="91">
        <v>940.7</v>
      </c>
      <c r="FS25" s="231">
        <v>45245</v>
      </c>
      <c r="FT25" s="91">
        <v>940.7</v>
      </c>
      <c r="FU25" s="69" t="s">
        <v>630</v>
      </c>
      <c r="FV25" s="70">
        <v>0</v>
      </c>
      <c r="FW25" s="230">
        <f t="shared" si="22"/>
        <v>0</v>
      </c>
      <c r="FX25" s="70"/>
      <c r="FZ25" s="103"/>
      <c r="GA25" s="15">
        <v>18</v>
      </c>
      <c r="GB25" s="91">
        <v>890.9</v>
      </c>
      <c r="GC25" s="231">
        <v>45246</v>
      </c>
      <c r="GD25" s="91">
        <v>890.9</v>
      </c>
      <c r="GE25" s="69" t="s">
        <v>637</v>
      </c>
      <c r="GF25" s="70">
        <v>0</v>
      </c>
      <c r="GG25" s="355">
        <f t="shared" si="23"/>
        <v>0</v>
      </c>
      <c r="GJ25" s="93"/>
      <c r="GK25" s="15">
        <v>18</v>
      </c>
      <c r="GL25" s="329">
        <v>922.6</v>
      </c>
      <c r="GM25" s="231">
        <v>45247</v>
      </c>
      <c r="GN25" s="329">
        <v>922.6</v>
      </c>
      <c r="GO25" s="94" t="s">
        <v>646</v>
      </c>
      <c r="GP25" s="70">
        <v>0</v>
      </c>
      <c r="GQ25" s="355">
        <f t="shared" si="24"/>
        <v>0</v>
      </c>
      <c r="GT25" s="93"/>
      <c r="GU25" s="15">
        <v>18</v>
      </c>
      <c r="GV25" s="91">
        <v>861.8</v>
      </c>
      <c r="GW25" s="231"/>
      <c r="GX25" s="91"/>
      <c r="GY25" s="94"/>
      <c r="GZ25" s="70"/>
      <c r="HA25" s="355">
        <f t="shared" si="25"/>
        <v>0</v>
      </c>
      <c r="HD25" s="93" t="s">
        <v>559</v>
      </c>
      <c r="HE25" s="15">
        <v>18</v>
      </c>
      <c r="HF25" s="91">
        <v>889</v>
      </c>
      <c r="HG25" s="231">
        <v>45253</v>
      </c>
      <c r="HH25" s="91">
        <v>889</v>
      </c>
      <c r="HI25" s="94" t="s">
        <v>686</v>
      </c>
      <c r="HJ25" s="70">
        <v>0</v>
      </c>
      <c r="HK25" s="230">
        <f t="shared" si="26"/>
        <v>0</v>
      </c>
      <c r="HN25" s="202"/>
      <c r="HO25" s="15">
        <v>18</v>
      </c>
      <c r="HP25" s="91">
        <v>883.1</v>
      </c>
      <c r="HQ25" s="231">
        <v>45252</v>
      </c>
      <c r="HR25" s="91">
        <v>883.1</v>
      </c>
      <c r="HS25" s="901" t="s">
        <v>671</v>
      </c>
      <c r="HT25" s="70">
        <v>0</v>
      </c>
      <c r="HU25" s="230">
        <f t="shared" si="27"/>
        <v>0</v>
      </c>
      <c r="HX25" s="103"/>
      <c r="HY25" s="15">
        <v>18</v>
      </c>
      <c r="HZ25" s="68">
        <v>924.4</v>
      </c>
      <c r="IA25" s="238">
        <v>45253</v>
      </c>
      <c r="IB25" s="68">
        <v>924.4</v>
      </c>
      <c r="IC25" s="69" t="s">
        <v>690</v>
      </c>
      <c r="ID25" s="70">
        <v>0</v>
      </c>
      <c r="IE25" s="355">
        <f t="shared" si="6"/>
        <v>0</v>
      </c>
      <c r="IH25" s="93"/>
      <c r="II25" s="15">
        <v>18</v>
      </c>
      <c r="IJ25" s="68">
        <v>938.9</v>
      </c>
      <c r="IK25" s="238">
        <v>45254</v>
      </c>
      <c r="IL25" s="68">
        <v>938.9</v>
      </c>
      <c r="IM25" s="69" t="s">
        <v>696</v>
      </c>
      <c r="IN25" s="70">
        <v>0</v>
      </c>
      <c r="IO25" s="230">
        <f t="shared" si="28"/>
        <v>0</v>
      </c>
      <c r="IR25" s="103"/>
      <c r="IS25" s="15">
        <v>18</v>
      </c>
      <c r="IT25" s="68">
        <v>931.7</v>
      </c>
      <c r="IU25" s="238">
        <v>45255</v>
      </c>
      <c r="IV25" s="68">
        <v>931.7</v>
      </c>
      <c r="IW25" s="69" t="s">
        <v>706</v>
      </c>
      <c r="IX25" s="70">
        <v>0</v>
      </c>
      <c r="IY25" s="230">
        <f t="shared" si="29"/>
        <v>0</v>
      </c>
      <c r="JA25" s="68"/>
      <c r="JB25" s="93"/>
      <c r="JC25" s="15">
        <v>18</v>
      </c>
      <c r="JD25" s="91">
        <v>898.1</v>
      </c>
      <c r="JE25" s="238">
        <v>45255</v>
      </c>
      <c r="JF25" s="91">
        <v>898.1</v>
      </c>
      <c r="JG25" s="69" t="s">
        <v>703</v>
      </c>
      <c r="JH25" s="70">
        <v>0</v>
      </c>
      <c r="JI25" s="355">
        <f t="shared" si="30"/>
        <v>0</v>
      </c>
      <c r="JL25" s="93"/>
      <c r="JM25" s="15">
        <v>18</v>
      </c>
      <c r="JN25" s="91"/>
      <c r="JO25" s="231"/>
      <c r="JP25" s="91"/>
      <c r="JQ25" s="1149"/>
      <c r="JR25" s="70"/>
      <c r="JS25" s="355">
        <f t="shared" si="31"/>
        <v>0</v>
      </c>
      <c r="JV25" s="890"/>
      <c r="JW25" s="15">
        <v>18</v>
      </c>
      <c r="JX25" s="68"/>
      <c r="JY25" s="238"/>
      <c r="JZ25" s="68"/>
      <c r="KA25" s="69"/>
      <c r="KB25" s="70"/>
      <c r="KC25" s="355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5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5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5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5">
        <f t="shared" si="37"/>
        <v>0</v>
      </c>
      <c r="MB25" s="355"/>
      <c r="MD25" s="93"/>
      <c r="ME25" s="15">
        <v>18</v>
      </c>
      <c r="MF25" s="280"/>
      <c r="MG25" s="231"/>
      <c r="MH25" s="280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3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79"/>
      <c r="TQ25" s="162"/>
      <c r="TR25" s="276"/>
      <c r="TS25" s="275"/>
      <c r="TT25" s="275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106382503</v>
      </c>
      <c r="E26" s="131">
        <f t="shared" si="74"/>
        <v>45253</v>
      </c>
      <c r="F26" s="85">
        <f t="shared" si="74"/>
        <v>18180.52</v>
      </c>
      <c r="G26" s="72">
        <f t="shared" si="74"/>
        <v>20</v>
      </c>
      <c r="H26" s="48">
        <f t="shared" si="74"/>
        <v>18144.400000000001</v>
      </c>
      <c r="I26" s="102">
        <f t="shared" si="74"/>
        <v>36.119999999998981</v>
      </c>
      <c r="L26" s="103"/>
      <c r="M26" s="15">
        <v>19</v>
      </c>
      <c r="N26" s="91">
        <v>887.2</v>
      </c>
      <c r="O26" s="777">
        <v>45230</v>
      </c>
      <c r="P26" s="91">
        <v>887.2</v>
      </c>
      <c r="Q26" s="924" t="s">
        <v>508</v>
      </c>
      <c r="R26" s="767">
        <v>0</v>
      </c>
      <c r="S26" s="925">
        <f t="shared" si="8"/>
        <v>0</v>
      </c>
      <c r="V26" s="103"/>
      <c r="W26" s="15">
        <v>19</v>
      </c>
      <c r="X26" s="910">
        <v>900.8</v>
      </c>
      <c r="Y26" s="911"/>
      <c r="Z26" s="910"/>
      <c r="AA26" s="918"/>
      <c r="AB26" s="912"/>
      <c r="AC26" s="355">
        <f t="shared" si="9"/>
        <v>0</v>
      </c>
      <c r="AF26" s="103" t="s">
        <v>516</v>
      </c>
      <c r="AG26" s="15">
        <v>19</v>
      </c>
      <c r="AH26" s="280">
        <v>922.6</v>
      </c>
      <c r="AI26" s="231">
        <v>45231</v>
      </c>
      <c r="AJ26" s="280">
        <v>922.6</v>
      </c>
      <c r="AK26" s="94" t="s">
        <v>515</v>
      </c>
      <c r="AL26" s="70">
        <v>0</v>
      </c>
      <c r="AM26" s="70">
        <f t="shared" si="10"/>
        <v>0</v>
      </c>
      <c r="AP26" s="103"/>
      <c r="AQ26" s="15">
        <v>19</v>
      </c>
      <c r="AR26" s="91">
        <v>925.3</v>
      </c>
      <c r="AS26" s="231">
        <v>45231</v>
      </c>
      <c r="AT26" s="91">
        <v>925.3</v>
      </c>
      <c r="AU26" s="94" t="s">
        <v>521</v>
      </c>
      <c r="AV26" s="70">
        <v>0</v>
      </c>
      <c r="AW26" s="70">
        <f t="shared" si="11"/>
        <v>0</v>
      </c>
      <c r="AZ26" s="890"/>
      <c r="BA26" s="15">
        <v>19</v>
      </c>
      <c r="BB26" s="91">
        <v>890.9</v>
      </c>
      <c r="BC26" s="231">
        <v>45232</v>
      </c>
      <c r="BD26" s="91">
        <v>890.9</v>
      </c>
      <c r="BE26" s="94" t="s">
        <v>528</v>
      </c>
      <c r="BF26" s="70">
        <v>0</v>
      </c>
      <c r="BG26" s="355">
        <f t="shared" si="12"/>
        <v>0</v>
      </c>
      <c r="BJ26" s="103"/>
      <c r="BK26" s="15">
        <v>19</v>
      </c>
      <c r="BL26" s="91">
        <v>883.6</v>
      </c>
      <c r="BM26" s="231">
        <v>45234</v>
      </c>
      <c r="BN26" s="91">
        <v>883.6</v>
      </c>
      <c r="BO26" s="94" t="s">
        <v>548</v>
      </c>
      <c r="BP26" s="70">
        <v>0</v>
      </c>
      <c r="BQ26" s="429">
        <f t="shared" si="13"/>
        <v>0</v>
      </c>
      <c r="BR26" s="355"/>
      <c r="BT26" s="103"/>
      <c r="BU26" s="15">
        <v>19</v>
      </c>
      <c r="BV26" s="280">
        <v>929.9</v>
      </c>
      <c r="BW26" s="274">
        <v>45234</v>
      </c>
      <c r="BX26" s="280">
        <v>929.9</v>
      </c>
      <c r="BY26" s="490" t="s">
        <v>546</v>
      </c>
      <c r="BZ26" s="275">
        <v>0</v>
      </c>
      <c r="CA26" s="355">
        <f t="shared" si="5"/>
        <v>0</v>
      </c>
      <c r="CD26" s="202"/>
      <c r="CE26" s="15">
        <v>19</v>
      </c>
      <c r="CF26" s="91">
        <v>893.6</v>
      </c>
      <c r="CG26" s="274">
        <v>45237</v>
      </c>
      <c r="CH26" s="91">
        <v>893.6</v>
      </c>
      <c r="CI26" s="276" t="s">
        <v>563</v>
      </c>
      <c r="CJ26" s="275">
        <v>0</v>
      </c>
      <c r="CK26" s="355">
        <f t="shared" si="14"/>
        <v>0</v>
      </c>
      <c r="CN26" s="819"/>
      <c r="CO26" s="15">
        <v>19</v>
      </c>
      <c r="CP26" s="91">
        <v>929.9</v>
      </c>
      <c r="CQ26" s="274"/>
      <c r="CR26" s="91"/>
      <c r="CS26" s="276"/>
      <c r="CT26" s="275"/>
      <c r="CU26" s="360">
        <f t="shared" si="58"/>
        <v>0</v>
      </c>
      <c r="CX26" s="103" t="s">
        <v>559</v>
      </c>
      <c r="CY26" s="15">
        <v>19</v>
      </c>
      <c r="CZ26" s="91">
        <v>933</v>
      </c>
      <c r="DA26" s="231">
        <v>45237</v>
      </c>
      <c r="DB26" s="91">
        <v>933</v>
      </c>
      <c r="DC26" s="94" t="s">
        <v>560</v>
      </c>
      <c r="DD26" s="70">
        <v>0</v>
      </c>
      <c r="DE26" s="355">
        <f t="shared" si="15"/>
        <v>0</v>
      </c>
      <c r="DH26" s="103"/>
      <c r="DI26" s="15">
        <v>19</v>
      </c>
      <c r="DJ26" s="91">
        <v>913.5</v>
      </c>
      <c r="DK26" s="231">
        <v>45238</v>
      </c>
      <c r="DL26" s="91">
        <v>913.5</v>
      </c>
      <c r="DM26" s="94" t="s">
        <v>581</v>
      </c>
      <c r="DN26" s="70">
        <v>0</v>
      </c>
      <c r="DO26" s="355">
        <f t="shared" si="16"/>
        <v>0</v>
      </c>
      <c r="DR26" s="103"/>
      <c r="DS26" s="15">
        <v>19</v>
      </c>
      <c r="DT26" s="91">
        <v>884.5</v>
      </c>
      <c r="DU26" s="274">
        <v>45239</v>
      </c>
      <c r="DV26" s="91">
        <v>884.5</v>
      </c>
      <c r="DW26" s="276" t="s">
        <v>588</v>
      </c>
      <c r="DX26" s="275">
        <v>0</v>
      </c>
      <c r="DY26" s="355">
        <f t="shared" si="17"/>
        <v>0</v>
      </c>
      <c r="EB26" s="103"/>
      <c r="EC26" s="15">
        <v>19</v>
      </c>
      <c r="ED26" s="68">
        <v>921.7</v>
      </c>
      <c r="EE26" s="238">
        <v>45240</v>
      </c>
      <c r="EF26" s="68">
        <v>921.7</v>
      </c>
      <c r="EG26" s="895" t="s">
        <v>594</v>
      </c>
      <c r="EH26" s="70">
        <v>0</v>
      </c>
      <c r="EI26" s="355">
        <f t="shared" si="18"/>
        <v>0</v>
      </c>
      <c r="EL26" s="103"/>
      <c r="EM26" s="15">
        <v>19</v>
      </c>
      <c r="EN26" s="68">
        <v>914.4</v>
      </c>
      <c r="EO26" s="238"/>
      <c r="EP26" s="68"/>
      <c r="EQ26" s="69"/>
      <c r="ER26" s="70"/>
      <c r="ES26" s="355">
        <f t="shared" si="19"/>
        <v>0</v>
      </c>
      <c r="EV26" s="820" t="s">
        <v>518</v>
      </c>
      <c r="EW26" s="15">
        <v>19</v>
      </c>
      <c r="EX26" s="91">
        <v>934.4</v>
      </c>
      <c r="EY26" s="231">
        <v>45246</v>
      </c>
      <c r="EZ26" s="91">
        <v>934.4</v>
      </c>
      <c r="FA26" s="69" t="s">
        <v>636</v>
      </c>
      <c r="FB26" s="70">
        <v>0</v>
      </c>
      <c r="FC26" s="355">
        <f t="shared" si="20"/>
        <v>0</v>
      </c>
      <c r="FF26" s="93"/>
      <c r="FG26" s="15">
        <v>19</v>
      </c>
      <c r="FH26" s="910">
        <v>902.6</v>
      </c>
      <c r="FI26" s="911">
        <v>45245</v>
      </c>
      <c r="FJ26" s="910">
        <v>902.6</v>
      </c>
      <c r="FK26" s="895" t="s">
        <v>625</v>
      </c>
      <c r="FL26" s="912">
        <v>0</v>
      </c>
      <c r="FM26" s="230">
        <f t="shared" si="21"/>
        <v>0</v>
      </c>
      <c r="FP26" s="93"/>
      <c r="FQ26" s="15">
        <v>19</v>
      </c>
      <c r="FR26" s="91">
        <v>863.6</v>
      </c>
      <c r="FS26" s="231">
        <v>45245</v>
      </c>
      <c r="FT26" s="91">
        <v>863.6</v>
      </c>
      <c r="FU26" s="69" t="s">
        <v>630</v>
      </c>
      <c r="FV26" s="70">
        <v>0</v>
      </c>
      <c r="FW26" s="230">
        <f t="shared" si="22"/>
        <v>0</v>
      </c>
      <c r="FX26" s="70"/>
      <c r="FZ26" s="103"/>
      <c r="GA26" s="15">
        <v>19</v>
      </c>
      <c r="GB26" s="91">
        <v>879.1</v>
      </c>
      <c r="GC26" s="231">
        <v>45246</v>
      </c>
      <c r="GD26" s="91">
        <v>879.1</v>
      </c>
      <c r="GE26" s="69" t="s">
        <v>637</v>
      </c>
      <c r="GF26" s="70">
        <v>0</v>
      </c>
      <c r="GG26" s="355">
        <f t="shared" si="23"/>
        <v>0</v>
      </c>
      <c r="GJ26" s="103"/>
      <c r="GK26" s="15">
        <v>19</v>
      </c>
      <c r="GL26" s="329">
        <v>884.5</v>
      </c>
      <c r="GM26" s="231">
        <v>45247</v>
      </c>
      <c r="GN26" s="329">
        <v>884.5</v>
      </c>
      <c r="GO26" s="94" t="s">
        <v>646</v>
      </c>
      <c r="GP26" s="70">
        <v>0</v>
      </c>
      <c r="GQ26" s="355">
        <f t="shared" si="24"/>
        <v>0</v>
      </c>
      <c r="GT26" s="103"/>
      <c r="GU26" s="15">
        <v>19</v>
      </c>
      <c r="GV26" s="91">
        <v>934.4</v>
      </c>
      <c r="GW26" s="231"/>
      <c r="GX26" s="91"/>
      <c r="GY26" s="94"/>
      <c r="GZ26" s="70"/>
      <c r="HA26" s="355">
        <f t="shared" si="25"/>
        <v>0</v>
      </c>
      <c r="HD26" s="93" t="s">
        <v>559</v>
      </c>
      <c r="HE26" s="15">
        <v>19</v>
      </c>
      <c r="HF26" s="91">
        <v>880</v>
      </c>
      <c r="HG26" s="231">
        <v>45253</v>
      </c>
      <c r="HH26" s="91">
        <v>880</v>
      </c>
      <c r="HI26" s="94" t="s">
        <v>686</v>
      </c>
      <c r="HJ26" s="70">
        <v>0</v>
      </c>
      <c r="HK26" s="230">
        <f t="shared" si="26"/>
        <v>0</v>
      </c>
      <c r="HN26" s="202"/>
      <c r="HO26" s="15">
        <v>19</v>
      </c>
      <c r="HP26" s="91">
        <v>867.3</v>
      </c>
      <c r="HQ26" s="231">
        <v>45252</v>
      </c>
      <c r="HR26" s="91">
        <v>867.3</v>
      </c>
      <c r="HS26" s="901" t="s">
        <v>671</v>
      </c>
      <c r="HT26" s="70">
        <v>0</v>
      </c>
      <c r="HU26" s="230">
        <f t="shared" si="27"/>
        <v>0</v>
      </c>
      <c r="HX26" s="103"/>
      <c r="HY26" s="15">
        <v>19</v>
      </c>
      <c r="HZ26" s="68">
        <v>920.8</v>
      </c>
      <c r="IA26" s="238">
        <v>45253</v>
      </c>
      <c r="IB26" s="68">
        <v>920.8</v>
      </c>
      <c r="IC26" s="69" t="s">
        <v>690</v>
      </c>
      <c r="ID26" s="70">
        <v>0</v>
      </c>
      <c r="IE26" s="355">
        <f t="shared" si="6"/>
        <v>0</v>
      </c>
      <c r="IH26" s="103"/>
      <c r="II26" s="15">
        <v>19</v>
      </c>
      <c r="IJ26" s="68">
        <v>889</v>
      </c>
      <c r="IK26" s="238">
        <v>45254</v>
      </c>
      <c r="IL26" s="68">
        <v>889</v>
      </c>
      <c r="IM26" s="69" t="s">
        <v>696</v>
      </c>
      <c r="IN26" s="70">
        <v>0</v>
      </c>
      <c r="IO26" s="230">
        <f t="shared" si="28"/>
        <v>0</v>
      </c>
      <c r="IR26" s="103"/>
      <c r="IS26" s="15">
        <v>19</v>
      </c>
      <c r="IT26" s="68">
        <v>866.4</v>
      </c>
      <c r="IU26" s="238">
        <v>45255</v>
      </c>
      <c r="IV26" s="68">
        <v>866.4</v>
      </c>
      <c r="IW26" s="69" t="s">
        <v>706</v>
      </c>
      <c r="IX26" s="70">
        <v>0</v>
      </c>
      <c r="IY26" s="230">
        <f t="shared" si="29"/>
        <v>0</v>
      </c>
      <c r="JA26" s="68"/>
      <c r="JB26" s="103"/>
      <c r="JC26" s="15">
        <v>19</v>
      </c>
      <c r="JD26" s="91">
        <v>870.9</v>
      </c>
      <c r="JE26" s="238">
        <v>45255</v>
      </c>
      <c r="JF26" s="91">
        <v>870.9</v>
      </c>
      <c r="JG26" s="69" t="s">
        <v>703</v>
      </c>
      <c r="JH26" s="70">
        <v>0</v>
      </c>
      <c r="JI26" s="355">
        <f t="shared" si="30"/>
        <v>0</v>
      </c>
      <c r="JL26" s="103"/>
      <c r="JM26" s="15">
        <v>19</v>
      </c>
      <c r="JN26" s="91"/>
      <c r="JO26" s="231"/>
      <c r="JP26" s="91"/>
      <c r="JQ26" s="1149"/>
      <c r="JR26" s="70"/>
      <c r="JS26" s="355">
        <f t="shared" si="31"/>
        <v>0</v>
      </c>
      <c r="JV26" s="890"/>
      <c r="JW26" s="15">
        <v>19</v>
      </c>
      <c r="JX26" s="68"/>
      <c r="JY26" s="238"/>
      <c r="JZ26" s="68"/>
      <c r="KA26" s="69"/>
      <c r="KB26" s="70"/>
      <c r="KC26" s="355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5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5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5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5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5">
        <f t="shared" si="37"/>
        <v>0</v>
      </c>
      <c r="MB26" s="355"/>
      <c r="MD26" s="103"/>
      <c r="ME26" s="15">
        <v>19</v>
      </c>
      <c r="MF26" s="280"/>
      <c r="MG26" s="231"/>
      <c r="MH26" s="280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3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79"/>
      <c r="TQ26" s="162"/>
      <c r="TR26" s="276"/>
      <c r="TS26" s="275"/>
      <c r="TT26" s="275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106414512</v>
      </c>
      <c r="E27" s="131">
        <f t="shared" si="75"/>
        <v>45254</v>
      </c>
      <c r="F27" s="85">
        <f t="shared" si="75"/>
        <v>17965.650000000001</v>
      </c>
      <c r="G27" s="72">
        <f t="shared" si="75"/>
        <v>20</v>
      </c>
      <c r="H27" s="48">
        <f t="shared" si="75"/>
        <v>17949.400000000001</v>
      </c>
      <c r="I27" s="102">
        <f t="shared" si="75"/>
        <v>16.25</v>
      </c>
      <c r="L27" s="103"/>
      <c r="M27" s="15">
        <v>20</v>
      </c>
      <c r="N27" s="91">
        <v>907.2</v>
      </c>
      <c r="O27" s="777">
        <v>45230</v>
      </c>
      <c r="P27" s="91">
        <v>907.2</v>
      </c>
      <c r="Q27" s="924" t="s">
        <v>508</v>
      </c>
      <c r="R27" s="767">
        <v>0</v>
      </c>
      <c r="S27" s="925">
        <f t="shared" si="8"/>
        <v>0</v>
      </c>
      <c r="V27" s="103"/>
      <c r="W27" s="15">
        <v>20</v>
      </c>
      <c r="X27" s="910">
        <v>914.4</v>
      </c>
      <c r="Y27" s="911"/>
      <c r="Z27" s="910"/>
      <c r="AA27" s="918"/>
      <c r="AB27" s="912"/>
      <c r="AC27" s="355">
        <f t="shared" si="9"/>
        <v>0</v>
      </c>
      <c r="AF27" s="103" t="s">
        <v>516</v>
      </c>
      <c r="AG27" s="15">
        <v>20</v>
      </c>
      <c r="AH27" s="280">
        <v>894</v>
      </c>
      <c r="AI27" s="231">
        <v>45231</v>
      </c>
      <c r="AJ27" s="280">
        <v>894</v>
      </c>
      <c r="AK27" s="94" t="s">
        <v>515</v>
      </c>
      <c r="AL27" s="70">
        <v>0</v>
      </c>
      <c r="AM27" s="70">
        <f t="shared" si="10"/>
        <v>0</v>
      </c>
      <c r="AP27" s="103"/>
      <c r="AQ27" s="15">
        <v>20</v>
      </c>
      <c r="AR27" s="91">
        <v>940.7</v>
      </c>
      <c r="AS27" s="231">
        <v>45231</v>
      </c>
      <c r="AT27" s="91">
        <v>940.7</v>
      </c>
      <c r="AU27" s="94" t="s">
        <v>521</v>
      </c>
      <c r="AV27" s="70">
        <v>0</v>
      </c>
      <c r="AW27" s="70">
        <f t="shared" si="11"/>
        <v>0</v>
      </c>
      <c r="AZ27" s="890"/>
      <c r="BA27" s="15">
        <v>20</v>
      </c>
      <c r="BB27" s="91">
        <v>880.9</v>
      </c>
      <c r="BC27" s="231">
        <v>45232</v>
      </c>
      <c r="BD27" s="91">
        <v>880.9</v>
      </c>
      <c r="BE27" s="94" t="s">
        <v>528</v>
      </c>
      <c r="BF27" s="70">
        <v>0</v>
      </c>
      <c r="BG27" s="355">
        <f t="shared" si="12"/>
        <v>0</v>
      </c>
      <c r="BJ27" s="103"/>
      <c r="BK27" s="15">
        <v>20</v>
      </c>
      <c r="BL27" s="91">
        <v>897.2</v>
      </c>
      <c r="BM27" s="231">
        <v>45234</v>
      </c>
      <c r="BN27" s="91">
        <v>897.2</v>
      </c>
      <c r="BO27" s="94" t="s">
        <v>548</v>
      </c>
      <c r="BP27" s="70">
        <v>0</v>
      </c>
      <c r="BQ27" s="429">
        <f t="shared" si="13"/>
        <v>0</v>
      </c>
      <c r="BR27" s="355"/>
      <c r="BT27" s="103"/>
      <c r="BU27" s="15">
        <v>20</v>
      </c>
      <c r="BV27" s="280">
        <v>940.7</v>
      </c>
      <c r="BW27" s="274">
        <v>45234</v>
      </c>
      <c r="BX27" s="280">
        <v>940.7</v>
      </c>
      <c r="BY27" s="490" t="s">
        <v>546</v>
      </c>
      <c r="BZ27" s="275">
        <v>0</v>
      </c>
      <c r="CA27" s="355">
        <f t="shared" si="5"/>
        <v>0</v>
      </c>
      <c r="CD27" s="202"/>
      <c r="CE27" s="15">
        <v>20</v>
      </c>
      <c r="CF27" s="91">
        <v>911.7</v>
      </c>
      <c r="CG27" s="274">
        <v>45237</v>
      </c>
      <c r="CH27" s="91">
        <v>911.7</v>
      </c>
      <c r="CI27" s="276" t="s">
        <v>563</v>
      </c>
      <c r="CJ27" s="275">
        <v>0</v>
      </c>
      <c r="CK27" s="355">
        <f t="shared" si="14"/>
        <v>0</v>
      </c>
      <c r="CN27" s="819"/>
      <c r="CO27" s="15">
        <v>20</v>
      </c>
      <c r="CP27" s="91">
        <v>870.9</v>
      </c>
      <c r="CQ27" s="274"/>
      <c r="CR27" s="91"/>
      <c r="CS27" s="276"/>
      <c r="CT27" s="275"/>
      <c r="CU27" s="360">
        <f t="shared" si="58"/>
        <v>0</v>
      </c>
      <c r="CX27" s="103" t="s">
        <v>559</v>
      </c>
      <c r="CY27" s="15">
        <v>20</v>
      </c>
      <c r="CZ27" s="91">
        <v>904</v>
      </c>
      <c r="DA27" s="231">
        <v>45237</v>
      </c>
      <c r="DB27" s="91">
        <v>904</v>
      </c>
      <c r="DC27" s="94" t="s">
        <v>560</v>
      </c>
      <c r="DD27" s="70">
        <v>0</v>
      </c>
      <c r="DE27" s="355">
        <f t="shared" si="15"/>
        <v>0</v>
      </c>
      <c r="DH27" s="103"/>
      <c r="DI27" s="15">
        <v>20</v>
      </c>
      <c r="DJ27" s="91">
        <v>895.4</v>
      </c>
      <c r="DK27" s="231">
        <v>45238</v>
      </c>
      <c r="DL27" s="91">
        <v>895.4</v>
      </c>
      <c r="DM27" s="94" t="s">
        <v>581</v>
      </c>
      <c r="DN27" s="70">
        <v>0</v>
      </c>
      <c r="DO27" s="355">
        <f t="shared" si="16"/>
        <v>0</v>
      </c>
      <c r="DR27" s="103"/>
      <c r="DS27" s="15">
        <v>20</v>
      </c>
      <c r="DT27" s="91">
        <v>931.7</v>
      </c>
      <c r="DU27" s="274">
        <v>45239</v>
      </c>
      <c r="DV27" s="91">
        <v>931.7</v>
      </c>
      <c r="DW27" s="276" t="s">
        <v>588</v>
      </c>
      <c r="DX27" s="275">
        <v>0</v>
      </c>
      <c r="DY27" s="355">
        <f t="shared" si="17"/>
        <v>0</v>
      </c>
      <c r="EB27" s="103"/>
      <c r="EC27" s="15">
        <v>20</v>
      </c>
      <c r="ED27" s="68">
        <v>875.4</v>
      </c>
      <c r="EE27" s="238">
        <v>45240</v>
      </c>
      <c r="EF27" s="68">
        <v>875.4</v>
      </c>
      <c r="EG27" s="895" t="s">
        <v>594</v>
      </c>
      <c r="EH27" s="70">
        <v>0</v>
      </c>
      <c r="EI27" s="355">
        <f t="shared" si="18"/>
        <v>0</v>
      </c>
      <c r="EL27" s="103"/>
      <c r="EM27" s="15">
        <v>20</v>
      </c>
      <c r="EN27" s="68">
        <v>929.9</v>
      </c>
      <c r="EO27" s="238"/>
      <c r="EP27" s="68"/>
      <c r="EQ27" s="69"/>
      <c r="ER27" s="70"/>
      <c r="ES27" s="355">
        <f t="shared" si="19"/>
        <v>0</v>
      </c>
      <c r="EV27" s="820" t="s">
        <v>518</v>
      </c>
      <c r="EW27" s="15">
        <v>20</v>
      </c>
      <c r="EX27" s="91">
        <v>933.5</v>
      </c>
      <c r="EY27" s="231">
        <v>45248</v>
      </c>
      <c r="EZ27" s="91">
        <v>933.5</v>
      </c>
      <c r="FA27" s="69" t="s">
        <v>650</v>
      </c>
      <c r="FB27" s="70">
        <v>0</v>
      </c>
      <c r="FC27" s="355">
        <f t="shared" si="20"/>
        <v>0</v>
      </c>
      <c r="FF27" s="93"/>
      <c r="FG27" s="15">
        <v>20</v>
      </c>
      <c r="FH27" s="910">
        <v>869.1</v>
      </c>
      <c r="FI27" s="911">
        <v>45245</v>
      </c>
      <c r="FJ27" s="910">
        <v>869.1</v>
      </c>
      <c r="FK27" s="895" t="s">
        <v>625</v>
      </c>
      <c r="FL27" s="912">
        <v>0</v>
      </c>
      <c r="FM27" s="230">
        <f t="shared" si="21"/>
        <v>0</v>
      </c>
      <c r="FP27" s="93"/>
      <c r="FQ27" s="15">
        <v>20</v>
      </c>
      <c r="FR27" s="91">
        <v>930.8</v>
      </c>
      <c r="FS27" s="231">
        <v>45245</v>
      </c>
      <c r="FT27" s="91">
        <v>930.8</v>
      </c>
      <c r="FU27" s="69" t="s">
        <v>630</v>
      </c>
      <c r="FV27" s="70">
        <v>0</v>
      </c>
      <c r="FW27" s="230">
        <f t="shared" si="22"/>
        <v>0</v>
      </c>
      <c r="FX27" s="70"/>
      <c r="FZ27" s="103"/>
      <c r="GA27" s="15">
        <v>20</v>
      </c>
      <c r="GB27" s="91">
        <v>893.6</v>
      </c>
      <c r="GC27" s="231">
        <v>45246</v>
      </c>
      <c r="GD27" s="91">
        <v>893.6</v>
      </c>
      <c r="GE27" s="69" t="s">
        <v>637</v>
      </c>
      <c r="GF27" s="70">
        <v>0</v>
      </c>
      <c r="GG27" s="355">
        <f t="shared" si="23"/>
        <v>0</v>
      </c>
      <c r="GJ27" s="103"/>
      <c r="GK27" s="15">
        <v>20</v>
      </c>
      <c r="GL27" s="329">
        <v>876.3</v>
      </c>
      <c r="GM27" s="231">
        <v>45247</v>
      </c>
      <c r="GN27" s="329">
        <v>876.3</v>
      </c>
      <c r="GO27" s="94" t="s">
        <v>646</v>
      </c>
      <c r="GP27" s="70">
        <v>0</v>
      </c>
      <c r="GQ27" s="355">
        <f t="shared" si="24"/>
        <v>0</v>
      </c>
      <c r="GT27" s="103"/>
      <c r="GU27" s="15">
        <v>20</v>
      </c>
      <c r="GV27" s="91">
        <v>937.1</v>
      </c>
      <c r="GW27" s="231"/>
      <c r="GX27" s="91"/>
      <c r="GY27" s="94"/>
      <c r="GZ27" s="70"/>
      <c r="HA27" s="355">
        <f t="shared" si="25"/>
        <v>0</v>
      </c>
      <c r="HD27" s="93" t="s">
        <v>559</v>
      </c>
      <c r="HE27" s="15">
        <v>20</v>
      </c>
      <c r="HF27" s="91">
        <v>884.5</v>
      </c>
      <c r="HG27" s="231">
        <v>45252</v>
      </c>
      <c r="HH27" s="91">
        <v>884.5</v>
      </c>
      <c r="HI27" s="94" t="s">
        <v>676</v>
      </c>
      <c r="HJ27" s="70">
        <v>0</v>
      </c>
      <c r="HK27" s="230">
        <f t="shared" si="26"/>
        <v>0</v>
      </c>
      <c r="HN27" s="202"/>
      <c r="HO27" s="15">
        <v>20</v>
      </c>
      <c r="HP27" s="91">
        <v>875</v>
      </c>
      <c r="HQ27" s="231">
        <v>45252</v>
      </c>
      <c r="HR27" s="91">
        <v>875</v>
      </c>
      <c r="HS27" s="901" t="s">
        <v>671</v>
      </c>
      <c r="HT27" s="70">
        <v>0</v>
      </c>
      <c r="HU27" s="230">
        <f t="shared" si="27"/>
        <v>0</v>
      </c>
      <c r="HX27" s="103"/>
      <c r="HY27" s="15">
        <v>20</v>
      </c>
      <c r="HZ27" s="68">
        <v>897.2</v>
      </c>
      <c r="IA27" s="238">
        <v>45253</v>
      </c>
      <c r="IB27" s="68">
        <v>897.2</v>
      </c>
      <c r="IC27" s="69" t="s">
        <v>690</v>
      </c>
      <c r="ID27" s="70">
        <v>0</v>
      </c>
      <c r="IE27" s="355">
        <f t="shared" si="6"/>
        <v>0</v>
      </c>
      <c r="IH27" s="103"/>
      <c r="II27" s="15">
        <v>20</v>
      </c>
      <c r="IJ27" s="68">
        <v>866.4</v>
      </c>
      <c r="IK27" s="238">
        <v>45254</v>
      </c>
      <c r="IL27" s="68">
        <v>866.4</v>
      </c>
      <c r="IM27" s="69" t="s">
        <v>696</v>
      </c>
      <c r="IN27" s="70">
        <v>0</v>
      </c>
      <c r="IO27" s="230">
        <f t="shared" si="28"/>
        <v>0</v>
      </c>
      <c r="IR27" s="103"/>
      <c r="IS27" s="15">
        <v>20</v>
      </c>
      <c r="IT27" s="68">
        <v>885.4</v>
      </c>
      <c r="IU27" s="238">
        <v>45255</v>
      </c>
      <c r="IV27" s="68">
        <v>885.4</v>
      </c>
      <c r="IW27" s="69" t="s">
        <v>706</v>
      </c>
      <c r="IX27" s="70">
        <v>0</v>
      </c>
      <c r="IY27" s="230">
        <f t="shared" si="29"/>
        <v>0</v>
      </c>
      <c r="JA27" s="68"/>
      <c r="JB27" s="103"/>
      <c r="JC27" s="15">
        <v>20</v>
      </c>
      <c r="JD27" s="91">
        <v>867.3</v>
      </c>
      <c r="JE27" s="238">
        <v>45255</v>
      </c>
      <c r="JF27" s="91">
        <v>867.3</v>
      </c>
      <c r="JG27" s="69" t="s">
        <v>703</v>
      </c>
      <c r="JH27" s="70">
        <v>0</v>
      </c>
      <c r="JI27" s="355">
        <f t="shared" si="30"/>
        <v>0</v>
      </c>
      <c r="JL27" s="103"/>
      <c r="JM27" s="15">
        <v>20</v>
      </c>
      <c r="JN27" s="91"/>
      <c r="JO27" s="231"/>
      <c r="JP27" s="91"/>
      <c r="JQ27" s="1149"/>
      <c r="JR27" s="70"/>
      <c r="JS27" s="355">
        <f t="shared" si="31"/>
        <v>0</v>
      </c>
      <c r="JV27" s="890"/>
      <c r="JW27" s="15">
        <v>20</v>
      </c>
      <c r="JX27" s="68"/>
      <c r="JY27" s="238"/>
      <c r="JZ27" s="68"/>
      <c r="KA27" s="69"/>
      <c r="KB27" s="70"/>
      <c r="KC27" s="355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5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5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5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5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5">
        <f t="shared" si="37"/>
        <v>0</v>
      </c>
      <c r="MB27" s="355"/>
      <c r="MD27" s="103"/>
      <c r="ME27" s="15">
        <v>20</v>
      </c>
      <c r="MF27" s="280"/>
      <c r="MG27" s="231"/>
      <c r="MH27" s="280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3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79"/>
      <c r="TQ27" s="162"/>
      <c r="TR27" s="276"/>
      <c r="TS27" s="275"/>
      <c r="TT27" s="275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 xml:space="preserve">PED. </v>
      </c>
      <c r="E28" s="131">
        <f t="shared" si="76"/>
        <v>45255</v>
      </c>
      <c r="F28" s="85">
        <f t="shared" si="76"/>
        <v>17805.79</v>
      </c>
      <c r="G28" s="72">
        <f t="shared" si="76"/>
        <v>20</v>
      </c>
      <c r="H28" s="48">
        <f t="shared" si="76"/>
        <v>17757.3</v>
      </c>
      <c r="I28" s="102">
        <f t="shared" si="76"/>
        <v>48.490000000001601</v>
      </c>
      <c r="L28" s="103"/>
      <c r="M28" s="15">
        <v>21</v>
      </c>
      <c r="N28" s="91">
        <v>899.9</v>
      </c>
      <c r="O28" s="777">
        <v>45230</v>
      </c>
      <c r="P28" s="91">
        <v>899.9</v>
      </c>
      <c r="Q28" s="924" t="s">
        <v>508</v>
      </c>
      <c r="R28" s="767">
        <v>0</v>
      </c>
      <c r="S28" s="355">
        <f t="shared" si="8"/>
        <v>0</v>
      </c>
      <c r="V28" s="103"/>
      <c r="W28" s="15">
        <v>21</v>
      </c>
      <c r="X28" s="910">
        <v>870.9</v>
      </c>
      <c r="Y28" s="911"/>
      <c r="Z28" s="910"/>
      <c r="AA28" s="918"/>
      <c r="AB28" s="912"/>
      <c r="AC28" s="355">
        <f t="shared" si="9"/>
        <v>0</v>
      </c>
      <c r="AF28" s="103" t="s">
        <v>516</v>
      </c>
      <c r="AG28" s="15">
        <v>21</v>
      </c>
      <c r="AH28" s="280">
        <v>922.6</v>
      </c>
      <c r="AI28" s="231">
        <v>45231</v>
      </c>
      <c r="AJ28" s="280">
        <v>922.6</v>
      </c>
      <c r="AK28" s="94" t="s">
        <v>515</v>
      </c>
      <c r="AL28" s="70">
        <v>0</v>
      </c>
      <c r="AM28" s="70">
        <f t="shared" si="10"/>
        <v>0</v>
      </c>
      <c r="AP28" s="103"/>
      <c r="AQ28" s="15">
        <v>21</v>
      </c>
      <c r="AR28" s="91">
        <v>895.4</v>
      </c>
      <c r="AS28" s="231">
        <v>45231</v>
      </c>
      <c r="AT28" s="91">
        <v>895.4</v>
      </c>
      <c r="AU28" s="94" t="s">
        <v>521</v>
      </c>
      <c r="AV28" s="70">
        <v>0</v>
      </c>
      <c r="AW28" s="70">
        <f t="shared" si="11"/>
        <v>0</v>
      </c>
      <c r="AZ28" s="890"/>
      <c r="BA28" s="15">
        <v>21</v>
      </c>
      <c r="BB28" s="91">
        <v>921.7</v>
      </c>
      <c r="BC28" s="231">
        <v>45232</v>
      </c>
      <c r="BD28" s="91">
        <v>921.7</v>
      </c>
      <c r="BE28" s="94" t="s">
        <v>528</v>
      </c>
      <c r="BF28" s="70">
        <v>0</v>
      </c>
      <c r="BG28" s="355">
        <f t="shared" si="12"/>
        <v>0</v>
      </c>
      <c r="BJ28" s="103"/>
      <c r="BK28" s="15">
        <v>21</v>
      </c>
      <c r="BL28" s="91">
        <v>868.2</v>
      </c>
      <c r="BM28" s="231">
        <v>45234</v>
      </c>
      <c r="BN28" s="91">
        <v>868.2</v>
      </c>
      <c r="BO28" s="94" t="s">
        <v>548</v>
      </c>
      <c r="BP28" s="70">
        <v>0</v>
      </c>
      <c r="BQ28" s="365">
        <f t="shared" si="13"/>
        <v>0</v>
      </c>
      <c r="BR28" s="355"/>
      <c r="BT28" s="103"/>
      <c r="BU28" s="15">
        <v>21</v>
      </c>
      <c r="BV28" s="168">
        <v>938.9</v>
      </c>
      <c r="BW28" s="274">
        <v>45234</v>
      </c>
      <c r="BX28" s="168">
        <v>938.9</v>
      </c>
      <c r="BY28" s="490" t="s">
        <v>546</v>
      </c>
      <c r="BZ28" s="275">
        <v>0</v>
      </c>
      <c r="CA28" s="355">
        <f t="shared" si="5"/>
        <v>0</v>
      </c>
      <c r="CD28" s="437"/>
      <c r="CE28" s="15">
        <v>21</v>
      </c>
      <c r="CF28" s="91">
        <v>938.9</v>
      </c>
      <c r="CG28" s="274">
        <v>45237</v>
      </c>
      <c r="CH28" s="91">
        <v>938.9</v>
      </c>
      <c r="CI28" s="276" t="s">
        <v>563</v>
      </c>
      <c r="CJ28" s="275">
        <v>0</v>
      </c>
      <c r="CK28" s="355">
        <f t="shared" si="14"/>
        <v>0</v>
      </c>
      <c r="CN28" s="369"/>
      <c r="CO28" s="15">
        <v>21</v>
      </c>
      <c r="CP28" s="91">
        <v>899.9</v>
      </c>
      <c r="CQ28" s="274"/>
      <c r="CR28" s="91"/>
      <c r="CS28" s="276"/>
      <c r="CT28" s="275"/>
      <c r="CU28" s="360">
        <f t="shared" si="58"/>
        <v>0</v>
      </c>
      <c r="CX28" s="103" t="s">
        <v>559</v>
      </c>
      <c r="CY28" s="15">
        <v>21</v>
      </c>
      <c r="CZ28" s="91">
        <v>887.2</v>
      </c>
      <c r="DA28" s="231">
        <v>45237</v>
      </c>
      <c r="DB28" s="91">
        <v>887.2</v>
      </c>
      <c r="DC28" s="94" t="s">
        <v>558</v>
      </c>
      <c r="DD28" s="70">
        <v>0</v>
      </c>
      <c r="DE28" s="355">
        <f t="shared" si="15"/>
        <v>0</v>
      </c>
      <c r="DH28" s="103"/>
      <c r="DI28" s="15">
        <v>21</v>
      </c>
      <c r="DJ28" s="91">
        <v>900.5</v>
      </c>
      <c r="DK28" s="231">
        <v>45238</v>
      </c>
      <c r="DL28" s="91">
        <v>900.5</v>
      </c>
      <c r="DM28" s="94" t="s">
        <v>581</v>
      </c>
      <c r="DN28" s="70">
        <v>0</v>
      </c>
      <c r="DO28" s="355">
        <f t="shared" si="16"/>
        <v>0</v>
      </c>
      <c r="DR28" s="103"/>
      <c r="DS28" s="15">
        <v>21</v>
      </c>
      <c r="DT28" s="91">
        <v>909</v>
      </c>
      <c r="DU28" s="274">
        <v>45239</v>
      </c>
      <c r="DV28" s="91">
        <v>909</v>
      </c>
      <c r="DW28" s="276" t="s">
        <v>588</v>
      </c>
      <c r="DX28" s="275">
        <v>0</v>
      </c>
      <c r="DY28" s="355">
        <f t="shared" si="17"/>
        <v>0</v>
      </c>
      <c r="EB28" s="103"/>
      <c r="EC28" s="15">
        <v>21</v>
      </c>
      <c r="ED28" s="68">
        <v>893.6</v>
      </c>
      <c r="EE28" s="238">
        <v>45240</v>
      </c>
      <c r="EF28" s="68">
        <v>893.6</v>
      </c>
      <c r="EG28" s="895" t="s">
        <v>594</v>
      </c>
      <c r="EH28" s="70">
        <v>0</v>
      </c>
      <c r="EI28" s="355">
        <f t="shared" si="18"/>
        <v>0</v>
      </c>
      <c r="EL28" s="103"/>
      <c r="EM28" s="15">
        <v>21</v>
      </c>
      <c r="EN28" s="68">
        <v>862.7</v>
      </c>
      <c r="EO28" s="238"/>
      <c r="EP28" s="68"/>
      <c r="EQ28" s="69"/>
      <c r="ER28" s="70"/>
      <c r="ES28" s="355">
        <f t="shared" si="19"/>
        <v>0</v>
      </c>
      <c r="EV28" s="820" t="s">
        <v>518</v>
      </c>
      <c r="EW28" s="15">
        <v>21</v>
      </c>
      <c r="EX28" s="91">
        <v>937.1</v>
      </c>
      <c r="EY28" s="231">
        <v>45215</v>
      </c>
      <c r="EZ28" s="91">
        <v>937.1</v>
      </c>
      <c r="FA28" s="69" t="s">
        <v>636</v>
      </c>
      <c r="FB28" s="70">
        <v>0</v>
      </c>
      <c r="FC28" s="355">
        <f t="shared" si="20"/>
        <v>0</v>
      </c>
      <c r="FF28" s="93"/>
      <c r="FG28" s="15">
        <v>21</v>
      </c>
      <c r="FH28" s="910"/>
      <c r="FI28" s="911"/>
      <c r="FJ28" s="910"/>
      <c r="FK28" s="895"/>
      <c r="FL28" s="912"/>
      <c r="FM28" s="230">
        <f t="shared" si="21"/>
        <v>0</v>
      </c>
      <c r="FP28" s="93"/>
      <c r="FQ28" s="15">
        <v>21</v>
      </c>
      <c r="FR28" s="91"/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>
        <v>0</v>
      </c>
      <c r="GG28" s="355">
        <f t="shared" si="23"/>
        <v>0</v>
      </c>
      <c r="GJ28" s="103"/>
      <c r="GK28" s="15">
        <v>21</v>
      </c>
      <c r="GL28" s="329">
        <v>886.3</v>
      </c>
      <c r="GM28" s="231">
        <v>45247</v>
      </c>
      <c r="GN28" s="329">
        <v>886.3</v>
      </c>
      <c r="GO28" s="94" t="s">
        <v>646</v>
      </c>
      <c r="GP28" s="70">
        <v>0</v>
      </c>
      <c r="GQ28" s="355">
        <f t="shared" si="24"/>
        <v>0</v>
      </c>
      <c r="GT28" s="103"/>
      <c r="GU28" s="15">
        <v>21</v>
      </c>
      <c r="GV28" s="91">
        <v>911.7</v>
      </c>
      <c r="GW28" s="231"/>
      <c r="GX28" s="91"/>
      <c r="GY28" s="94"/>
      <c r="GZ28" s="70"/>
      <c r="HA28" s="355">
        <f t="shared" si="25"/>
        <v>0</v>
      </c>
      <c r="HD28" s="93" t="s">
        <v>559</v>
      </c>
      <c r="HE28" s="15">
        <v>21</v>
      </c>
      <c r="HF28" s="91">
        <v>919.9</v>
      </c>
      <c r="HG28" s="231">
        <v>45253</v>
      </c>
      <c r="HH28" s="91">
        <v>919.9</v>
      </c>
      <c r="HI28" s="94" t="s">
        <v>685</v>
      </c>
      <c r="HJ28" s="70">
        <v>0</v>
      </c>
      <c r="HK28" s="230">
        <f t="shared" si="26"/>
        <v>0</v>
      </c>
      <c r="HN28" s="103"/>
      <c r="HO28" s="15">
        <v>21</v>
      </c>
      <c r="HP28" s="91"/>
      <c r="HQ28" s="231"/>
      <c r="HR28" s="91"/>
      <c r="HS28" s="901"/>
      <c r="HT28" s="70"/>
      <c r="HU28" s="355">
        <f t="shared" si="27"/>
        <v>0</v>
      </c>
      <c r="HX28" s="103"/>
      <c r="HY28" s="15">
        <v>21</v>
      </c>
      <c r="HZ28" s="68"/>
      <c r="IA28" s="238"/>
      <c r="IB28" s="68"/>
      <c r="IC28" s="69"/>
      <c r="ID28" s="70"/>
      <c r="IE28" s="355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5">
        <f t="shared" si="30"/>
        <v>0</v>
      </c>
      <c r="JL28" s="103"/>
      <c r="JM28" s="15">
        <v>21</v>
      </c>
      <c r="JN28" s="91"/>
      <c r="JO28" s="231"/>
      <c r="JP28" s="91"/>
      <c r="JQ28" s="1149"/>
      <c r="JR28" s="70"/>
      <c r="JS28" s="355">
        <f>JR28*JP28</f>
        <v>0</v>
      </c>
      <c r="JV28" s="890"/>
      <c r="JW28" s="15">
        <v>21</v>
      </c>
      <c r="JX28" s="68"/>
      <c r="JY28" s="238"/>
      <c r="JZ28" s="68"/>
      <c r="KA28" s="69"/>
      <c r="KB28" s="70"/>
      <c r="KC28" s="355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5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5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5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5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5">
        <f t="shared" si="37"/>
        <v>0</v>
      </c>
      <c r="MB28" s="355"/>
      <c r="MD28" s="103"/>
      <c r="ME28" s="15">
        <v>21</v>
      </c>
      <c r="MF28" s="280"/>
      <c r="MG28" s="231"/>
      <c r="MH28" s="280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3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106465096</v>
      </c>
      <c r="E29" s="131">
        <f t="shared" si="77"/>
        <v>45255</v>
      </c>
      <c r="F29" s="85">
        <f t="shared" si="77"/>
        <v>17637.7</v>
      </c>
      <c r="G29" s="72">
        <f t="shared" si="77"/>
        <v>20</v>
      </c>
      <c r="H29" s="48">
        <f t="shared" si="77"/>
        <v>17613.900000000001</v>
      </c>
      <c r="I29" s="102">
        <f t="shared" si="77"/>
        <v>23.799999999999272</v>
      </c>
      <c r="L29" s="103"/>
      <c r="M29" s="15"/>
      <c r="N29" s="91"/>
      <c r="O29" s="231"/>
      <c r="P29" s="91"/>
      <c r="Q29" s="94"/>
      <c r="R29" s="70"/>
      <c r="S29" s="355">
        <f t="shared" si="8"/>
        <v>0</v>
      </c>
      <c r="V29" s="103"/>
      <c r="W29" s="15"/>
      <c r="X29" s="910"/>
      <c r="Y29" s="911"/>
      <c r="Z29" s="910"/>
      <c r="AA29" s="918"/>
      <c r="AB29" s="912"/>
      <c r="AC29" s="355">
        <f t="shared" si="9"/>
        <v>0</v>
      </c>
      <c r="AF29" s="103"/>
      <c r="AG29" s="15">
        <v>22</v>
      </c>
      <c r="AH29" s="280"/>
      <c r="AI29" s="231"/>
      <c r="AJ29" s="280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890"/>
      <c r="BA29" s="15"/>
      <c r="BB29" s="91"/>
      <c r="BC29" s="231"/>
      <c r="BD29" s="91"/>
      <c r="BE29" s="94"/>
      <c r="BF29" s="70"/>
      <c r="BG29" s="355">
        <f t="shared" si="12"/>
        <v>0</v>
      </c>
      <c r="BJ29" s="103"/>
      <c r="BK29" s="15"/>
      <c r="BL29" s="91"/>
      <c r="BM29" s="231"/>
      <c r="BN29" s="91"/>
      <c r="BO29" s="94"/>
      <c r="BP29" s="70"/>
      <c r="BQ29" s="365">
        <f t="shared" si="13"/>
        <v>0</v>
      </c>
      <c r="BT29" s="103"/>
      <c r="BU29" s="15">
        <v>22</v>
      </c>
      <c r="BV29" s="280"/>
      <c r="BW29" s="78"/>
      <c r="BX29" s="91"/>
      <c r="BY29" s="94"/>
      <c r="BZ29" s="70"/>
      <c r="CA29" s="355">
        <v>0</v>
      </c>
      <c r="CD29" s="103"/>
      <c r="CE29" s="15">
        <v>22</v>
      </c>
      <c r="CF29" s="91"/>
      <c r="CG29" s="274"/>
      <c r="CH29" s="91"/>
      <c r="CI29" s="282"/>
      <c r="CJ29" s="275"/>
      <c r="CK29" s="355">
        <f t="shared" si="14"/>
        <v>0</v>
      </c>
      <c r="CN29" s="369"/>
      <c r="CO29" s="15">
        <v>22</v>
      </c>
      <c r="CP29" s="91"/>
      <c r="CQ29" s="274"/>
      <c r="CR29" s="91"/>
      <c r="CS29" s="276"/>
      <c r="CT29" s="275"/>
      <c r="CU29" s="360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5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5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5">
        <f t="shared" si="17"/>
        <v>0</v>
      </c>
      <c r="EB29" s="103"/>
      <c r="EC29" s="15">
        <v>22</v>
      </c>
      <c r="ED29" s="68"/>
      <c r="EE29" s="238"/>
      <c r="EF29" s="68"/>
      <c r="EG29" s="895"/>
      <c r="EH29" s="70"/>
      <c r="EI29" s="355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5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5">
        <f t="shared" si="20"/>
        <v>0</v>
      </c>
      <c r="FF29" s="93"/>
      <c r="FG29" s="15">
        <v>22</v>
      </c>
      <c r="FH29" s="910"/>
      <c r="FI29" s="911"/>
      <c r="FJ29" s="910"/>
      <c r="FK29" s="895"/>
      <c r="FL29" s="912"/>
      <c r="FM29" s="355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5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5">
        <f t="shared" si="23"/>
        <v>0</v>
      </c>
      <c r="GJ29" s="103"/>
      <c r="GK29" s="15"/>
      <c r="GL29" s="329"/>
      <c r="GM29" s="231"/>
      <c r="GN29" s="91"/>
      <c r="GO29" s="94"/>
      <c r="GP29" s="70"/>
      <c r="GQ29" s="355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5">
        <f>SUM(HA8:HA28)</f>
        <v>0</v>
      </c>
      <c r="HD29" s="103"/>
      <c r="HE29" s="15"/>
      <c r="HF29" s="91"/>
      <c r="HG29" s="231"/>
      <c r="HH29" s="91"/>
      <c r="HI29" s="94"/>
      <c r="HJ29" s="70"/>
      <c r="HK29" s="355">
        <f>SUM(HK8:HK28)</f>
        <v>0</v>
      </c>
      <c r="HN29" s="103"/>
      <c r="HO29" s="15">
        <v>22</v>
      </c>
      <c r="HP29" s="91"/>
      <c r="HQ29" s="231"/>
      <c r="HR29" s="91"/>
      <c r="HS29" s="895"/>
      <c r="HT29" s="70"/>
      <c r="HU29" s="355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5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5">
        <f t="shared" si="30"/>
        <v>0</v>
      </c>
      <c r="JL29" s="103"/>
      <c r="JM29" s="15"/>
      <c r="JN29" s="91"/>
      <c r="JO29" s="231"/>
      <c r="JP29" s="91"/>
      <c r="JQ29" s="329"/>
      <c r="JR29" s="70"/>
      <c r="JS29" s="355">
        <f>SUM(JS8:JS28)</f>
        <v>0</v>
      </c>
      <c r="JV29" s="103"/>
      <c r="JW29" s="15"/>
      <c r="JX29" s="68"/>
      <c r="JY29" s="238"/>
      <c r="JZ29" s="68"/>
      <c r="KA29" s="69"/>
      <c r="KB29" s="70"/>
      <c r="KC29" s="355">
        <f>SUM(KC8:KC28)</f>
        <v>0</v>
      </c>
      <c r="KF29" s="103"/>
      <c r="KG29" s="15"/>
      <c r="KH29" s="68"/>
      <c r="KI29" s="238"/>
      <c r="KJ29" s="68"/>
      <c r="KK29" s="69"/>
      <c r="KL29" s="70"/>
      <c r="KM29" s="355">
        <f>SUM(KM8:KM28)</f>
        <v>0</v>
      </c>
      <c r="KP29" s="103"/>
      <c r="KQ29" s="15"/>
      <c r="KR29" s="68"/>
      <c r="KS29" s="238"/>
      <c r="KT29" s="68"/>
      <c r="KU29" s="69"/>
      <c r="KV29" s="70"/>
      <c r="KW29" s="355">
        <f>SUM(KW8:KW28)</f>
        <v>0</v>
      </c>
      <c r="KZ29" s="103"/>
      <c r="LA29" s="15"/>
      <c r="LB29" s="91"/>
      <c r="LC29" s="231"/>
      <c r="LD29" s="91"/>
      <c r="LE29" s="94"/>
      <c r="LF29" s="70"/>
      <c r="LG29" s="355">
        <f>LF29*LD29</f>
        <v>0</v>
      </c>
      <c r="LJ29" s="103"/>
      <c r="LK29" s="15"/>
      <c r="LL29" s="91"/>
      <c r="LM29" s="231"/>
      <c r="LN29" s="91"/>
      <c r="LO29" s="94"/>
      <c r="LP29" s="70"/>
      <c r="LQ29" s="355">
        <f t="shared" si="36"/>
        <v>0</v>
      </c>
      <c r="LT29" s="103"/>
      <c r="LU29" s="15"/>
      <c r="LV29" s="91"/>
      <c r="LW29" s="231"/>
      <c r="LX29" s="91"/>
      <c r="LY29" s="94"/>
      <c r="LZ29" s="70"/>
      <c r="MA29" s="355">
        <f t="shared" si="37"/>
        <v>0</v>
      </c>
      <c r="MB29" s="355"/>
      <c r="MD29" s="103"/>
      <c r="ME29" s="15">
        <v>22</v>
      </c>
      <c r="MF29" s="280"/>
      <c r="MG29" s="231"/>
      <c r="MH29" s="280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5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5">
        <v>0</v>
      </c>
      <c r="PN29" s="231"/>
      <c r="PO29" s="91"/>
      <c r="PP29" s="94"/>
      <c r="PQ29" s="70"/>
      <c r="PT29" s="103"/>
      <c r="PU29" s="15"/>
      <c r="PV29" s="91"/>
      <c r="PW29" s="231"/>
      <c r="PX29" s="601">
        <f>SUM(PX8:PX28)</f>
        <v>0</v>
      </c>
      <c r="PY29" s="91"/>
      <c r="PZ29" s="94"/>
      <c r="QA29" s="70"/>
      <c r="QD29" s="103"/>
      <c r="QE29" s="15"/>
      <c r="QF29" s="91"/>
      <c r="QG29" s="131"/>
      <c r="QH29" s="355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3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5">
        <f>SUM(S8:S29)</f>
        <v>0</v>
      </c>
      <c r="V30" s="103"/>
      <c r="W30" s="15"/>
      <c r="X30" s="91"/>
      <c r="Y30" s="231"/>
      <c r="Z30" s="91"/>
      <c r="AA30" s="94"/>
      <c r="AB30" s="70"/>
      <c r="AC30" s="355">
        <f>SUM(AC8:AC29)</f>
        <v>0</v>
      </c>
      <c r="AF30" s="103"/>
      <c r="AG30" s="15"/>
      <c r="AH30" s="280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890"/>
      <c r="BA30" s="15"/>
      <c r="BB30" s="91"/>
      <c r="BC30" s="231"/>
      <c r="BD30" s="91"/>
      <c r="BE30" s="94"/>
      <c r="BF30" s="70"/>
      <c r="BG30" s="355">
        <f>SUM(BG8:BG29)</f>
        <v>0</v>
      </c>
      <c r="BJ30" s="103"/>
      <c r="BK30" s="15"/>
      <c r="BL30" s="91"/>
      <c r="BM30" s="231"/>
      <c r="BN30" s="91"/>
      <c r="BO30" s="94"/>
      <c r="BP30" s="70"/>
      <c r="BQ30" s="355">
        <f>SUM(BQ8:BQ29)</f>
        <v>0</v>
      </c>
      <c r="BT30" s="103"/>
      <c r="BU30" s="15"/>
      <c r="BV30" s="280"/>
      <c r="BW30" s="78"/>
      <c r="BX30" s="68"/>
      <c r="BY30" s="94"/>
      <c r="BZ30" s="70"/>
      <c r="CA30" s="355">
        <f>SUM(CA8:CA29)</f>
        <v>0</v>
      </c>
      <c r="CD30" s="103"/>
      <c r="CE30" s="15">
        <v>23</v>
      </c>
      <c r="CF30" s="68"/>
      <c r="CG30" s="274"/>
      <c r="CH30" s="68"/>
      <c r="CI30" s="282"/>
      <c r="CJ30" s="275"/>
      <c r="CK30" s="355">
        <f>SUM(CK8:CK29)</f>
        <v>0</v>
      </c>
      <c r="CN30" s="103"/>
      <c r="CO30" s="15"/>
      <c r="CP30" s="68"/>
      <c r="CQ30" s="231"/>
      <c r="CR30" s="68"/>
      <c r="CS30" s="94"/>
      <c r="CT30" s="70"/>
      <c r="CU30" s="360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5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5">
        <f t="shared" si="16"/>
        <v>0</v>
      </c>
      <c r="DR30" s="103"/>
      <c r="DS30" s="15"/>
      <c r="DT30" s="68"/>
      <c r="DU30" s="231"/>
      <c r="DV30" s="68"/>
      <c r="DW30" s="94"/>
      <c r="DX30" s="70"/>
      <c r="DY30" s="355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5">
        <f>SUM(FC8:FC29)</f>
        <v>0</v>
      </c>
      <c r="FF30" s="93"/>
      <c r="FG30" s="15"/>
      <c r="FH30" s="91"/>
      <c r="FI30" s="231"/>
      <c r="FJ30" s="102"/>
      <c r="FK30" s="69"/>
      <c r="FL30" s="70"/>
      <c r="FM30" s="355">
        <f>SUM(FM8:FM29)</f>
        <v>0</v>
      </c>
      <c r="FP30" s="93"/>
      <c r="FQ30" s="15"/>
      <c r="FR30" s="91"/>
      <c r="FS30" s="231"/>
      <c r="FT30" s="102"/>
      <c r="FU30" s="69"/>
      <c r="FV30" s="70"/>
      <c r="FW30" s="355">
        <f>SUM(FW8:FW29)</f>
        <v>0</v>
      </c>
      <c r="FZ30" s="103"/>
      <c r="GA30" s="15"/>
      <c r="GB30" s="91"/>
      <c r="GC30" s="231"/>
      <c r="GD30" s="91"/>
      <c r="GE30" s="69"/>
      <c r="GF30" s="70"/>
      <c r="GG30" s="355">
        <f>SUM(GG8:GG29)</f>
        <v>0</v>
      </c>
      <c r="GJ30" s="103"/>
      <c r="GK30" s="15"/>
      <c r="GL30" s="329"/>
      <c r="GM30" s="231"/>
      <c r="GN30" s="68"/>
      <c r="GO30" s="94"/>
      <c r="GP30" s="70"/>
      <c r="GQ30" s="355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4"/>
      <c r="HH30" s="162"/>
      <c r="HI30" s="276"/>
      <c r="HJ30" s="275"/>
      <c r="HK30" s="360"/>
      <c r="HN30" s="103"/>
      <c r="HO30" s="15"/>
      <c r="HP30" s="91"/>
      <c r="HQ30" s="231"/>
      <c r="HR30" s="102"/>
      <c r="HS30" s="69"/>
      <c r="HT30" s="70"/>
      <c r="HU30" s="355">
        <f>SUM(HU8:HU29)</f>
        <v>0</v>
      </c>
      <c r="HX30" s="103"/>
      <c r="HY30" s="15"/>
      <c r="HZ30" s="68"/>
      <c r="IA30" s="238"/>
      <c r="IB30" s="102"/>
      <c r="IC30" s="69"/>
      <c r="ID30" s="70"/>
      <c r="IE30" s="355">
        <f>SUM(IE8:IE29)</f>
        <v>0</v>
      </c>
      <c r="IH30" s="103"/>
      <c r="II30" s="15"/>
      <c r="IJ30" s="68"/>
      <c r="IK30" s="238"/>
      <c r="IL30" s="102"/>
      <c r="IM30" s="69"/>
      <c r="IN30" s="70"/>
      <c r="IO30" s="355">
        <f>SUM(IO8:IO29)</f>
        <v>0</v>
      </c>
      <c r="IR30" s="103"/>
      <c r="IS30" s="15"/>
      <c r="IT30" s="68"/>
      <c r="IU30" s="238"/>
      <c r="IV30" s="102"/>
      <c r="IW30" s="69"/>
      <c r="IX30" s="70"/>
      <c r="IY30" s="355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5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5">
        <f>SUM(LG8:LG29)</f>
        <v>0</v>
      </c>
      <c r="LJ30" s="103"/>
      <c r="LK30" s="15"/>
      <c r="LL30" s="91"/>
      <c r="LM30" s="231"/>
      <c r="LN30" s="91"/>
      <c r="LO30" s="94"/>
      <c r="LP30" s="70"/>
      <c r="LQ30" s="355">
        <f>SUM(LQ8:LQ29)</f>
        <v>0</v>
      </c>
      <c r="LT30" s="103"/>
      <c r="LU30" s="15"/>
      <c r="LV30" s="68"/>
      <c r="LW30" s="231"/>
      <c r="LX30" s="68"/>
      <c r="LY30" s="94"/>
      <c r="LZ30" s="70"/>
      <c r="MA30" s="355">
        <f>SUM(MA8:MA29)</f>
        <v>0</v>
      </c>
      <c r="MB30" s="355"/>
      <c r="MD30" s="103"/>
      <c r="ME30" s="15"/>
      <c r="MF30" s="280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2"/>
      <c r="O31" s="285"/>
      <c r="P31" s="292"/>
      <c r="Q31" s="299"/>
      <c r="R31" s="189"/>
      <c r="S31" s="359"/>
      <c r="V31" s="175"/>
      <c r="W31" s="37"/>
      <c r="X31" s="292"/>
      <c r="Y31" s="285"/>
      <c r="Z31" s="292"/>
      <c r="AA31" s="299"/>
      <c r="AB31" s="189"/>
      <c r="AC31" s="359"/>
      <c r="AF31" s="175"/>
      <c r="AG31" s="37"/>
      <c r="AH31" s="177"/>
      <c r="AI31" s="192"/>
      <c r="AJ31" s="284"/>
      <c r="AK31" s="94"/>
      <c r="AL31" s="70"/>
      <c r="AM31" s="70"/>
      <c r="AP31" s="175"/>
      <c r="AQ31" s="37"/>
      <c r="AR31" s="284"/>
      <c r="AS31" s="286"/>
      <c r="AT31" s="287"/>
      <c r="AU31" s="288"/>
      <c r="AV31" s="275"/>
      <c r="AW31" s="275"/>
      <c r="AZ31" s="175"/>
      <c r="BA31" s="37"/>
      <c r="BB31" s="292"/>
      <c r="BC31" s="285"/>
      <c r="BD31" s="292"/>
      <c r="BE31" s="299"/>
      <c r="BF31" s="189"/>
      <c r="BG31" s="359"/>
      <c r="BJ31" s="175"/>
      <c r="BK31" s="37"/>
      <c r="BL31" s="292"/>
      <c r="BM31" s="285"/>
      <c r="BN31" s="292"/>
      <c r="BO31" s="299"/>
      <c r="BP31" s="189"/>
      <c r="BT31" s="175"/>
      <c r="BU31" s="37"/>
      <c r="BV31" s="177"/>
      <c r="BW31" s="192"/>
      <c r="BX31" s="284"/>
      <c r="BY31" s="264"/>
      <c r="BZ31" s="189"/>
      <c r="CD31" s="175"/>
      <c r="CE31" s="37">
        <v>24</v>
      </c>
      <c r="CF31" s="284"/>
      <c r="CG31" s="336"/>
      <c r="CH31" s="284"/>
      <c r="CI31" s="337"/>
      <c r="CJ31" s="338"/>
      <c r="CN31" s="175"/>
      <c r="CO31" s="37"/>
      <c r="CP31" s="284"/>
      <c r="CQ31" s="291"/>
      <c r="CR31" s="284"/>
      <c r="CS31" s="264"/>
      <c r="CT31" s="70"/>
      <c r="CU31" s="360">
        <f>SUM(CU8:CU30)</f>
        <v>0</v>
      </c>
      <c r="CX31" s="175"/>
      <c r="CY31" s="37">
        <v>24</v>
      </c>
      <c r="CZ31" s="284"/>
      <c r="DA31" s="291"/>
      <c r="DB31" s="284"/>
      <c r="DC31" s="299"/>
      <c r="DD31" s="189"/>
      <c r="DE31" s="759">
        <f t="shared" si="15"/>
        <v>0</v>
      </c>
      <c r="DH31" s="175"/>
      <c r="DI31" s="37">
        <v>24</v>
      </c>
      <c r="DJ31" s="284"/>
      <c r="DK31" s="291"/>
      <c r="DL31" s="284"/>
      <c r="DM31" s="299"/>
      <c r="DN31" s="189"/>
      <c r="DO31" s="759">
        <f t="shared" si="16"/>
        <v>0</v>
      </c>
      <c r="DR31" s="175"/>
      <c r="DS31" s="37"/>
      <c r="DT31" s="284"/>
      <c r="DU31" s="291"/>
      <c r="DV31" s="284"/>
      <c r="DW31" s="264"/>
      <c r="DX31" s="189"/>
      <c r="EB31" s="175"/>
      <c r="EC31" s="37"/>
      <c r="ED31" s="284"/>
      <c r="EE31" s="285"/>
      <c r="EF31" s="193"/>
      <c r="EG31" s="135"/>
      <c r="EH31" s="189"/>
      <c r="EI31" s="359"/>
      <c r="EL31" s="175"/>
      <c r="EM31" s="37"/>
      <c r="EN31" s="284"/>
      <c r="EO31" s="285"/>
      <c r="EP31" s="193"/>
      <c r="EQ31" s="135"/>
      <c r="ER31" s="189"/>
      <c r="ES31" s="359"/>
      <c r="EV31" s="175"/>
      <c r="EW31" s="37"/>
      <c r="EX31" s="284"/>
      <c r="EY31" s="285"/>
      <c r="EZ31" s="193"/>
      <c r="FA31" s="135"/>
      <c r="FB31" s="189"/>
      <c r="FC31" s="359"/>
      <c r="FF31" s="293"/>
      <c r="FG31" s="37"/>
      <c r="FH31" s="284"/>
      <c r="FI31" s="192"/>
      <c r="FJ31" s="284"/>
      <c r="FK31" s="135"/>
      <c r="FL31" s="189"/>
      <c r="FM31" s="359"/>
      <c r="FP31" s="293"/>
      <c r="FQ31" s="37"/>
      <c r="FR31" s="284"/>
      <c r="FS31" s="192"/>
      <c r="FT31" s="284"/>
      <c r="FU31" s="135"/>
      <c r="FV31" s="189"/>
      <c r="FW31" s="359"/>
      <c r="FZ31" s="175"/>
      <c r="GA31" s="37"/>
      <c r="GB31" s="292"/>
      <c r="GC31" s="285"/>
      <c r="GD31" s="292"/>
      <c r="GE31" s="135"/>
      <c r="GF31" s="189"/>
      <c r="GG31" s="359"/>
      <c r="GJ31" s="175"/>
      <c r="GK31" s="289"/>
      <c r="GL31" s="330"/>
      <c r="GM31" s="290"/>
      <c r="GN31" s="284"/>
      <c r="GO31" s="264"/>
      <c r="GT31" s="247"/>
      <c r="GU31" s="52"/>
      <c r="GV31" s="294"/>
      <c r="GW31" s="295"/>
      <c r="GX31" s="296"/>
      <c r="GY31" s="297"/>
      <c r="GZ31" s="298"/>
      <c r="HA31" s="362"/>
      <c r="HD31" s="247"/>
      <c r="HE31" s="52"/>
      <c r="HF31" s="294"/>
      <c r="HG31" s="295"/>
      <c r="HH31" s="296"/>
      <c r="HI31" s="297"/>
      <c r="HJ31" s="298"/>
      <c r="HK31" s="362"/>
      <c r="HN31" s="175"/>
      <c r="HO31" s="37"/>
      <c r="HP31" s="292"/>
      <c r="HQ31" s="285"/>
      <c r="HR31" s="193"/>
      <c r="HS31" s="135"/>
      <c r="HT31" s="189"/>
      <c r="HU31" s="359"/>
      <c r="HX31" s="175"/>
      <c r="HY31" s="37"/>
      <c r="HZ31" s="284"/>
      <c r="IA31" s="285"/>
      <c r="IB31" s="193"/>
      <c r="IC31" s="135"/>
      <c r="ID31" s="189"/>
      <c r="IE31" s="359"/>
      <c r="IH31" s="175"/>
      <c r="II31" s="37"/>
      <c r="IJ31" s="284"/>
      <c r="IK31" s="285"/>
      <c r="IL31" s="193"/>
      <c r="IM31" s="135"/>
      <c r="IN31" s="189"/>
      <c r="IO31" s="359"/>
      <c r="IR31" s="175"/>
      <c r="IS31" s="37"/>
      <c r="IT31" s="284"/>
      <c r="IU31" s="285"/>
      <c r="IV31" s="193"/>
      <c r="IW31" s="135"/>
      <c r="IX31" s="189"/>
      <c r="IY31" s="359"/>
      <c r="JB31" s="175"/>
      <c r="JC31" s="37"/>
      <c r="JD31" s="284"/>
      <c r="JE31" s="285"/>
      <c r="JF31" s="193"/>
      <c r="JG31" s="135"/>
      <c r="JH31" s="189"/>
      <c r="JI31" s="359"/>
      <c r="JL31" s="175"/>
      <c r="JM31" s="37"/>
      <c r="JN31" s="292"/>
      <c r="JO31" s="285"/>
      <c r="JP31" s="193"/>
      <c r="JQ31" s="135"/>
      <c r="JR31" s="189"/>
      <c r="JS31" s="359"/>
      <c r="JV31" s="175"/>
      <c r="JW31" s="37"/>
      <c r="JX31" s="284"/>
      <c r="JY31" s="285"/>
      <c r="JZ31" s="193"/>
      <c r="KA31" s="135"/>
      <c r="KB31" s="189"/>
      <c r="KC31" s="359"/>
      <c r="KF31" s="175"/>
      <c r="KG31" s="37"/>
      <c r="KH31" s="284"/>
      <c r="KI31" s="285"/>
      <c r="KJ31" s="193"/>
      <c r="KK31" s="135"/>
      <c r="KL31" s="189"/>
      <c r="KM31" s="359"/>
      <c r="KP31" s="175"/>
      <c r="KQ31" s="37"/>
      <c r="KR31" s="284"/>
      <c r="KS31" s="285"/>
      <c r="KT31" s="193"/>
      <c r="KU31" s="135"/>
      <c r="KV31" s="189"/>
      <c r="KW31" s="359"/>
      <c r="KZ31" s="175"/>
      <c r="LA31" s="289"/>
      <c r="LB31" s="284"/>
      <c r="LC31" s="192"/>
      <c r="LD31" s="284"/>
      <c r="LE31" s="299"/>
      <c r="LF31" s="189"/>
      <c r="LG31" s="359"/>
      <c r="LJ31" s="175"/>
      <c r="LK31" s="37"/>
      <c r="LL31" s="292"/>
      <c r="LM31" s="285"/>
      <c r="LN31" s="292"/>
      <c r="LO31" s="299"/>
      <c r="LP31" s="189"/>
      <c r="LQ31" s="359"/>
      <c r="LT31" s="175"/>
      <c r="LU31" s="37"/>
      <c r="LV31" s="193"/>
      <c r="LW31" s="192"/>
      <c r="LX31" s="284"/>
      <c r="LY31" s="299"/>
      <c r="LZ31" s="300"/>
      <c r="MA31" s="359"/>
      <c r="MB31" s="359"/>
      <c r="MD31" s="175"/>
      <c r="ME31" s="37"/>
      <c r="MF31" s="177"/>
      <c r="MG31" s="192"/>
      <c r="MH31" s="284"/>
      <c r="MI31" s="94"/>
      <c r="MJ31" s="70"/>
      <c r="MK31" s="70"/>
      <c r="MN31" s="175"/>
      <c r="MO31" s="37"/>
      <c r="MP31" s="284"/>
      <c r="MQ31" s="286"/>
      <c r="MR31" s="287"/>
      <c r="MS31" s="288"/>
      <c r="MT31" s="275"/>
      <c r="MU31" s="275"/>
      <c r="MX31" s="175"/>
      <c r="MY31" s="37"/>
      <c r="MZ31" s="284"/>
      <c r="NA31" s="286"/>
      <c r="NB31" s="287"/>
      <c r="NC31" s="288"/>
      <c r="ND31" s="275"/>
      <c r="NE31" s="275"/>
      <c r="NH31" s="289"/>
      <c r="NI31" s="37"/>
      <c r="NJ31" s="264"/>
      <c r="NK31" s="192"/>
      <c r="NL31" s="264"/>
      <c r="NM31" s="299"/>
      <c r="NN31" s="189"/>
      <c r="NO31" s="70"/>
      <c r="NR31" s="175"/>
      <c r="NS31" s="37"/>
      <c r="NT31" s="284"/>
      <c r="NU31" s="286"/>
      <c r="NV31" s="287"/>
      <c r="NW31" s="288"/>
      <c r="NX31" s="275"/>
      <c r="NY31" s="275"/>
      <c r="OB31" s="289"/>
      <c r="OC31" s="37"/>
      <c r="OD31" s="264"/>
      <c r="OE31" s="192"/>
      <c r="OF31" s="264"/>
      <c r="OG31" s="299"/>
      <c r="OH31" s="189"/>
      <c r="OI31" s="70"/>
      <c r="OL31" s="175"/>
      <c r="OM31" s="37"/>
      <c r="ON31" s="284"/>
      <c r="OO31" s="192"/>
      <c r="OP31" s="284"/>
      <c r="OQ31" s="299"/>
      <c r="OR31" s="70"/>
      <c r="OS31" s="70"/>
      <c r="OV31" s="175"/>
      <c r="OW31" s="289"/>
      <c r="OX31" s="284"/>
      <c r="OY31" s="192"/>
      <c r="OZ31" s="284"/>
      <c r="PA31" s="299"/>
      <c r="PB31" s="70"/>
      <c r="PC31" s="70"/>
      <c r="PF31" s="289"/>
      <c r="PG31" s="37"/>
      <c r="PH31" s="264"/>
      <c r="PI31" s="192"/>
      <c r="PJ31" s="264"/>
      <c r="PK31" s="299"/>
      <c r="PL31" s="189"/>
      <c r="PM31" s="70"/>
      <c r="PN31" s="70"/>
      <c r="PQ31" s="175"/>
      <c r="PR31" s="289"/>
      <c r="PS31" s="284"/>
      <c r="PT31" s="291"/>
      <c r="PU31" s="284"/>
      <c r="PV31" s="264"/>
      <c r="QA31" s="175"/>
      <c r="QB31" s="289"/>
      <c r="QC31" s="284"/>
      <c r="QD31" s="290"/>
      <c r="QE31" s="284"/>
      <c r="QF31" s="264"/>
      <c r="QK31" s="175"/>
      <c r="QL31" s="289"/>
      <c r="QM31" s="284"/>
      <c r="QN31" s="291"/>
      <c r="QO31" s="284"/>
      <c r="QP31" s="299"/>
      <c r="QQ31" s="70"/>
      <c r="QR31" s="70"/>
      <c r="QU31" s="175"/>
      <c r="QV31" s="289"/>
      <c r="QW31" s="284"/>
      <c r="QX31" s="192"/>
      <c r="QY31" s="284"/>
      <c r="QZ31" s="299"/>
      <c r="RA31" s="70"/>
      <c r="RB31" s="70"/>
      <c r="RE31" s="175"/>
      <c r="RF31" s="289"/>
      <c r="RG31" s="284"/>
      <c r="RH31" s="192"/>
      <c r="RI31" s="284"/>
      <c r="RJ31" s="299"/>
      <c r="RK31" s="70"/>
      <c r="RL31" s="70"/>
      <c r="RO31" s="175"/>
      <c r="RP31" s="289"/>
      <c r="RQ31" s="284"/>
      <c r="RR31" s="290"/>
      <c r="RS31" s="284"/>
      <c r="RT31" s="264"/>
      <c r="RV31" s="70"/>
      <c r="RY31" s="301"/>
      <c r="RZ31" s="302"/>
      <c r="SA31" s="284"/>
      <c r="SB31" s="290"/>
      <c r="SC31" s="284"/>
      <c r="SD31" s="264"/>
      <c r="SF31" s="70"/>
      <c r="SI31" s="301"/>
      <c r="SJ31" s="302"/>
      <c r="SK31" s="284"/>
      <c r="SL31" s="290"/>
      <c r="SM31" s="284"/>
      <c r="SN31" s="264"/>
      <c r="SP31" s="70"/>
      <c r="SS31" s="301"/>
      <c r="ST31" s="302"/>
      <c r="SU31" s="284"/>
      <c r="SV31" s="290"/>
      <c r="SW31" s="284"/>
      <c r="SX31" s="264"/>
      <c r="SZ31" s="70"/>
      <c r="TC31" s="301"/>
      <c r="TD31" s="302"/>
      <c r="TE31" s="284"/>
      <c r="TF31" s="290"/>
      <c r="TG31" s="284"/>
      <c r="TH31" s="264"/>
      <c r="TJ31" s="70"/>
      <c r="TM31" s="301"/>
      <c r="TN31" s="302"/>
      <c r="TO31" s="284"/>
      <c r="TP31" s="290"/>
      <c r="TQ31" s="284"/>
      <c r="TR31" s="264"/>
      <c r="TW31" s="301"/>
      <c r="TX31" s="302"/>
      <c r="TY31" s="284"/>
      <c r="TZ31" s="290"/>
      <c r="UA31" s="284"/>
      <c r="UB31" s="264"/>
      <c r="UF31" s="301"/>
      <c r="UG31" s="302"/>
      <c r="UH31" s="284"/>
      <c r="UI31" s="290"/>
      <c r="UJ31" s="284"/>
      <c r="UK31" s="264"/>
      <c r="UO31" s="301"/>
      <c r="UP31" s="302"/>
      <c r="UQ31" s="284"/>
      <c r="UR31" s="290"/>
      <c r="US31" s="284"/>
      <c r="UT31" s="264"/>
      <c r="UX31" s="301"/>
      <c r="UY31" s="302"/>
      <c r="UZ31" s="284"/>
      <c r="VA31" s="290"/>
      <c r="VB31" s="284"/>
      <c r="VC31" s="264"/>
      <c r="VG31" s="301"/>
      <c r="VH31" s="302"/>
      <c r="VI31" s="284"/>
      <c r="VJ31" s="290"/>
      <c r="VK31" s="284"/>
      <c r="VL31" s="264"/>
      <c r="VP31" s="301"/>
      <c r="VQ31" s="132">
        <v>24</v>
      </c>
      <c r="VR31" s="284"/>
      <c r="VS31" s="290"/>
      <c r="VT31" s="284"/>
      <c r="VU31" s="264"/>
      <c r="VY31" s="301"/>
      <c r="VZ31" s="132">
        <v>24</v>
      </c>
      <c r="WA31" s="284"/>
      <c r="WB31" s="78"/>
      <c r="WC31" s="284"/>
      <c r="WD31" s="264"/>
      <c r="WE31" s="70"/>
      <c r="WH31" s="301"/>
      <c r="WI31" s="132">
        <v>24</v>
      </c>
      <c r="WJ31" s="284"/>
      <c r="WK31" s="78"/>
      <c r="WL31" s="284"/>
      <c r="WM31" s="264"/>
      <c r="WN31" s="70"/>
      <c r="WQ31" s="301"/>
      <c r="WR31" s="132">
        <v>24</v>
      </c>
      <c r="WS31" s="284"/>
      <c r="WT31" s="78"/>
      <c r="WU31" s="284"/>
      <c r="WV31" s="264"/>
      <c r="WW31" s="70"/>
      <c r="WZ31" s="301"/>
      <c r="XA31" s="132">
        <v>24</v>
      </c>
      <c r="XB31" s="284"/>
      <c r="XC31" s="78"/>
      <c r="XD31" s="284"/>
      <c r="XE31" s="264"/>
      <c r="XF31" s="70"/>
      <c r="XI31" s="301"/>
      <c r="XJ31" s="132">
        <v>24</v>
      </c>
      <c r="XK31" s="284"/>
      <c r="XL31" s="78"/>
      <c r="XM31" s="284"/>
      <c r="XN31" s="264"/>
      <c r="XO31" s="70"/>
      <c r="XR31" s="301"/>
      <c r="XS31" s="132">
        <v>24</v>
      </c>
      <c r="XT31" s="284"/>
      <c r="XU31" s="78"/>
      <c r="XV31" s="284"/>
      <c r="XW31" s="264"/>
      <c r="XX31" s="70"/>
      <c r="YA31" s="301"/>
      <c r="YB31" s="132">
        <v>24</v>
      </c>
      <c r="YC31" s="284"/>
      <c r="YD31" s="78"/>
      <c r="YE31" s="284"/>
      <c r="YF31" s="264"/>
      <c r="YG31" s="70"/>
      <c r="YJ31" s="301"/>
      <c r="YK31" s="132">
        <v>24</v>
      </c>
      <c r="YL31" s="284"/>
      <c r="YM31" s="78"/>
      <c r="YN31" s="284"/>
      <c r="YO31" s="264"/>
      <c r="YP31" s="70"/>
      <c r="YS31" s="301"/>
      <c r="YT31" s="132">
        <v>24</v>
      </c>
      <c r="YU31" s="284"/>
      <c r="YV31" s="78"/>
      <c r="YW31" s="284"/>
      <c r="YX31" s="264"/>
      <c r="YY31" s="70"/>
      <c r="ZB31" s="301"/>
      <c r="ZC31" s="132"/>
      <c r="ZD31" s="284"/>
      <c r="ZE31" s="78"/>
      <c r="ZF31" s="284"/>
      <c r="ZG31" s="264"/>
      <c r="ZH31" s="70"/>
      <c r="ZK31" s="301"/>
      <c r="ZL31" s="132">
        <v>24</v>
      </c>
      <c r="ZM31" s="284"/>
      <c r="ZN31" s="78"/>
      <c r="ZO31" s="284"/>
      <c r="ZP31" s="264"/>
      <c r="ZQ31" s="70"/>
      <c r="ZT31" s="301"/>
      <c r="ZU31" s="132">
        <v>24</v>
      </c>
      <c r="ZV31" s="284"/>
      <c r="ZW31" s="78"/>
      <c r="ZX31" s="284"/>
      <c r="ZY31" s="264"/>
      <c r="ZZ31" s="70"/>
      <c r="AAC31" s="301"/>
      <c r="AAD31" s="132">
        <v>24</v>
      </c>
      <c r="AAE31" s="284"/>
      <c r="AAF31" s="78"/>
      <c r="AAG31" s="284"/>
      <c r="AAH31" s="264"/>
      <c r="AAI31" s="70"/>
      <c r="AAL31" s="301"/>
      <c r="AAM31" s="132">
        <v>24</v>
      </c>
      <c r="AAN31" s="284"/>
      <c r="AAO31" s="78"/>
      <c r="AAP31" s="284"/>
      <c r="AAQ31" s="264"/>
      <c r="AAR31" s="70"/>
      <c r="AAU31" s="301"/>
      <c r="AAV31" s="132">
        <v>24</v>
      </c>
      <c r="AAW31" s="284"/>
      <c r="AAX31" s="78"/>
      <c r="AAY31" s="284"/>
      <c r="AAZ31" s="264"/>
      <c r="ABA31" s="70"/>
      <c r="ABD31" s="301"/>
      <c r="ABE31" s="132">
        <v>24</v>
      </c>
      <c r="ABF31" s="284"/>
      <c r="ABG31" s="78"/>
      <c r="ABH31" s="284"/>
      <c r="ABI31" s="264"/>
      <c r="ABJ31" s="70"/>
      <c r="ABM31" s="301"/>
      <c r="ABN31" s="132">
        <v>24</v>
      </c>
      <c r="ABO31" s="284"/>
      <c r="ABP31" s="78"/>
      <c r="ABQ31" s="284"/>
      <c r="ABR31" s="264"/>
      <c r="ABS31" s="70"/>
      <c r="ABV31" s="301"/>
      <c r="ABW31" s="132">
        <v>24</v>
      </c>
      <c r="ABX31" s="284"/>
      <c r="ABY31" s="78"/>
      <c r="ABZ31" s="284"/>
      <c r="ACA31" s="264"/>
      <c r="ACB31" s="70"/>
      <c r="ACE31" s="301"/>
      <c r="ACF31" s="132">
        <v>24</v>
      </c>
      <c r="ACG31" s="284"/>
      <c r="ACH31" s="78"/>
      <c r="ACI31" s="284"/>
      <c r="ACJ31" s="264"/>
      <c r="ACK31" s="70"/>
      <c r="ACN31" s="301"/>
      <c r="ACO31" s="132">
        <v>24</v>
      </c>
      <c r="ACP31" s="284"/>
      <c r="ACQ31" s="78"/>
      <c r="ACR31" s="284"/>
      <c r="ACS31" s="264"/>
      <c r="ACT31" s="70"/>
      <c r="ACW31" s="301"/>
      <c r="ACX31" s="132">
        <v>24</v>
      </c>
      <c r="ACY31" s="284"/>
      <c r="ACZ31" s="78"/>
      <c r="ADA31" s="284"/>
      <c r="ADB31" s="264"/>
      <c r="ADC31" s="70"/>
      <c r="ADF31" s="301"/>
      <c r="ADG31" s="132">
        <v>24</v>
      </c>
      <c r="ADH31" s="284"/>
      <c r="ADI31" s="78"/>
      <c r="ADJ31" s="284"/>
      <c r="ADK31" s="264"/>
      <c r="ADL31" s="70"/>
      <c r="ADO31" s="301"/>
      <c r="ADP31" s="132">
        <v>24</v>
      </c>
      <c r="ADQ31" s="284"/>
      <c r="ADR31" s="78"/>
      <c r="ADS31" s="284"/>
      <c r="ADT31" s="264"/>
      <c r="ADU31" s="70"/>
      <c r="ADX31" s="301"/>
      <c r="ADY31" s="132">
        <v>24</v>
      </c>
      <c r="ADZ31" s="284"/>
      <c r="AEA31" s="78"/>
      <c r="AEB31" s="284"/>
      <c r="AEC31" s="264"/>
      <c r="AED31" s="70"/>
      <c r="AEG31" s="301"/>
      <c r="AEH31" s="132">
        <v>24</v>
      </c>
      <c r="AEI31" s="284"/>
      <c r="AEJ31" s="78"/>
      <c r="AEK31" s="284"/>
      <c r="AEL31" s="264"/>
      <c r="AEM31" s="70"/>
      <c r="AEP31" s="301"/>
      <c r="AEQ31" s="132">
        <v>24</v>
      </c>
      <c r="AER31" s="284"/>
      <c r="AES31" s="78"/>
      <c r="AET31" s="284"/>
      <c r="AEU31" s="264"/>
      <c r="AEV31" s="70"/>
      <c r="AEY31" s="301"/>
      <c r="AEZ31" s="132">
        <v>24</v>
      </c>
      <c r="AFA31" s="284"/>
      <c r="AFB31" s="78"/>
      <c r="AFC31" s="284"/>
      <c r="AFD31" s="264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18944.700000000004</v>
      </c>
      <c r="P32" s="102">
        <f>SUM(P8:P31)</f>
        <v>18944.700000000004</v>
      </c>
      <c r="S32" s="355"/>
      <c r="X32" s="85">
        <f>SUM(X8:X31)</f>
        <v>19097.100000000002</v>
      </c>
      <c r="Z32" s="102">
        <f>SUM(Z8:Z31)</f>
        <v>0</v>
      </c>
      <c r="AH32" s="102">
        <f>SUM(AH8:AH31)</f>
        <v>19016.299999999996</v>
      </c>
      <c r="AJ32" s="102">
        <f>SUM(AJ8:AJ31)</f>
        <v>19016.299999999996</v>
      </c>
      <c r="AR32" s="85">
        <f>SUM(AR8:AR31)</f>
        <v>19129.600000000006</v>
      </c>
      <c r="AT32" s="85">
        <f>SUM(AT8:AT31)</f>
        <v>19129.600000000006</v>
      </c>
      <c r="AW32" s="74"/>
      <c r="AZ32" s="74"/>
      <c r="BB32" s="85">
        <f>SUM(BB8:BB31)</f>
        <v>18651.8</v>
      </c>
      <c r="BD32" s="102">
        <f>SUM(BD8:BD31)</f>
        <v>18651.8</v>
      </c>
      <c r="BL32" s="85">
        <f>SUM(BL8:BL31)</f>
        <v>18573.500000000004</v>
      </c>
      <c r="BN32" s="102">
        <f>SUM(BN8:BN31)</f>
        <v>18573.500000000004</v>
      </c>
      <c r="BV32" s="102">
        <f>SUM(BV8:BV31)</f>
        <v>19055.200000000004</v>
      </c>
      <c r="BX32" s="102">
        <f>SUM(BX8:BX31)</f>
        <v>19055.200000000004</v>
      </c>
      <c r="CE32" s="15"/>
      <c r="CF32" s="102">
        <f>SUM(CF8:CF31)</f>
        <v>19027.2</v>
      </c>
      <c r="CH32" s="102">
        <f>SUM(CH8:CH31)</f>
        <v>19027.2</v>
      </c>
      <c r="CP32" s="102">
        <f>SUM(CP8:CP31)</f>
        <v>19111.800000000003</v>
      </c>
      <c r="CR32" s="102">
        <f>SUM(CR8:CR31)</f>
        <v>0</v>
      </c>
      <c r="CZ32" s="102">
        <f>SUM(CZ8:CZ31)</f>
        <v>19080.600000000002</v>
      </c>
      <c r="DB32" s="102">
        <f>SUM(DB8:DB31)</f>
        <v>19080.600000000002</v>
      </c>
      <c r="DE32" s="355">
        <f>SUM(DE8:DE31)</f>
        <v>0</v>
      </c>
      <c r="DJ32" s="102">
        <f>SUM(DJ8:DJ31)</f>
        <v>19112.100000000006</v>
      </c>
      <c r="DL32" s="102">
        <f>SUM(DL8:DL31)</f>
        <v>19112.100000000006</v>
      </c>
      <c r="DO32" s="355">
        <f>SUM(DO8:DO31)</f>
        <v>0</v>
      </c>
      <c r="DT32" s="102">
        <f>SUM(DT8:DT31)</f>
        <v>18847.8</v>
      </c>
      <c r="DV32" s="102">
        <f>SUM(DV8:DV31)</f>
        <v>18847.8</v>
      </c>
      <c r="ED32" s="102">
        <f>SUM(ED8:ED31)</f>
        <v>18839.2</v>
      </c>
      <c r="EF32" s="102">
        <f>SUM(EF8:EF31)</f>
        <v>18839.2</v>
      </c>
      <c r="EN32" s="102">
        <f>SUM(EN8:EN31)</f>
        <v>18977.500000000004</v>
      </c>
      <c r="EP32" s="102">
        <f>SUM(EP8:EP31)</f>
        <v>0</v>
      </c>
      <c r="EX32" s="102">
        <f>SUM(EX8:EX31)</f>
        <v>19172.3</v>
      </c>
      <c r="EZ32" s="102">
        <f>SUM(EZ8:EZ31)</f>
        <v>19172.3</v>
      </c>
      <c r="FH32" s="128">
        <f>SUM(FH8:FH31)</f>
        <v>18036.399999999998</v>
      </c>
      <c r="FJ32" s="102">
        <f>SUM(FJ8:FJ31)</f>
        <v>18036.399999999998</v>
      </c>
      <c r="FR32" s="128">
        <f>SUM(FR8:FR31)</f>
        <v>18111.699999999997</v>
      </c>
      <c r="FT32" s="102">
        <f>SUM(FT8:FT31)</f>
        <v>18111.699999999997</v>
      </c>
      <c r="GB32" s="102">
        <f>SUM(GB8:GB31)</f>
        <v>17978.699999999997</v>
      </c>
      <c r="GC32" s="102"/>
      <c r="GD32" s="102">
        <f>SUM(GD8:GD31)</f>
        <v>17978.699999999997</v>
      </c>
      <c r="GE32" s="74" t="s">
        <v>36</v>
      </c>
      <c r="GL32" s="102">
        <f>SUM(GL8:GL31)</f>
        <v>18650.099999999999</v>
      </c>
      <c r="GN32" s="102">
        <f>SUM(GN8:GN31)</f>
        <v>18650.099999999999</v>
      </c>
      <c r="GV32" s="102">
        <f>SUM(GV8:GV31)</f>
        <v>18967.099999999999</v>
      </c>
      <c r="GX32" s="102">
        <f>SUM(GX8:GX31)</f>
        <v>0</v>
      </c>
      <c r="HF32" s="102">
        <f>SUM(HF8:HF31)</f>
        <v>19020.099999999999</v>
      </c>
      <c r="HH32" s="102">
        <f>SUM(HH8:HH31)</f>
        <v>19020.099999999999</v>
      </c>
      <c r="HP32" s="102">
        <f>SUM(HP8:HP31)</f>
        <v>17897.5</v>
      </c>
      <c r="HR32" s="102">
        <f>SUM(HR8:HR31)</f>
        <v>17897.5</v>
      </c>
      <c r="HZ32" s="102">
        <f>SUM(HZ8:HZ31)</f>
        <v>18144.400000000001</v>
      </c>
      <c r="IB32" s="102">
        <f>SUM(IB8:IB31)</f>
        <v>18144.400000000001</v>
      </c>
      <c r="IJ32" s="102">
        <f>SUM(IJ8:IJ31)</f>
        <v>17949.400000000001</v>
      </c>
      <c r="IL32" s="102">
        <f>SUM(IL8:IL31)</f>
        <v>17949.400000000001</v>
      </c>
      <c r="IT32" s="102">
        <f>SUM(IT8:IT31)</f>
        <v>17757.3</v>
      </c>
      <c r="IV32" s="102">
        <f>SUM(IV8:IV31)</f>
        <v>17757.3</v>
      </c>
      <c r="JD32" s="102">
        <f>SUM(JD8:JD31)</f>
        <v>17613.899999999998</v>
      </c>
      <c r="JF32" s="102">
        <f>SUM(JF8:JF31)</f>
        <v>17613.899999999998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5"/>
      <c r="MB32" s="355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875" t="s">
        <v>21</v>
      </c>
      <c r="O33" s="876"/>
      <c r="P33" s="137">
        <f>Q5-P32</f>
        <v>0</v>
      </c>
      <c r="S33" s="355"/>
      <c r="X33" s="245" t="s">
        <v>21</v>
      </c>
      <c r="Y33" s="246"/>
      <c r="Z33" s="137">
        <f>AA5-Z32</f>
        <v>19097.099999999999</v>
      </c>
      <c r="AH33" s="245" t="s">
        <v>21</v>
      </c>
      <c r="AI33" s="246"/>
      <c r="AJ33" s="137">
        <f>AK5-AJ32</f>
        <v>0</v>
      </c>
      <c r="AR33" s="245" t="s">
        <v>21</v>
      </c>
      <c r="AS33" s="246"/>
      <c r="AT33" s="137">
        <f>AU5-AT32</f>
        <v>0</v>
      </c>
      <c r="AW33" s="74"/>
      <c r="AZ33" s="74"/>
      <c r="BB33" s="245" t="s">
        <v>21</v>
      </c>
      <c r="BC33" s="246"/>
      <c r="BD33" s="137">
        <f>BE5-BD32</f>
        <v>0</v>
      </c>
      <c r="BL33" s="245" t="s">
        <v>21</v>
      </c>
      <c r="BM33" s="246"/>
      <c r="BN33" s="137">
        <f>BO5-BN32</f>
        <v>0</v>
      </c>
      <c r="BV33" s="245" t="s">
        <v>21</v>
      </c>
      <c r="BW33" s="246"/>
      <c r="BX33" s="137">
        <f>BV32-BX32</f>
        <v>0</v>
      </c>
      <c r="CE33" s="15"/>
      <c r="CF33" s="245" t="s">
        <v>21</v>
      </c>
      <c r="CG33" s="246"/>
      <c r="CH33" s="137">
        <f>CF32-CH32</f>
        <v>0</v>
      </c>
      <c r="CP33" s="245" t="s">
        <v>21</v>
      </c>
      <c r="CQ33" s="246"/>
      <c r="CR33" s="137">
        <f>CP32-CR32</f>
        <v>19111.800000000003</v>
      </c>
      <c r="CZ33" s="245" t="s">
        <v>21</v>
      </c>
      <c r="DA33" s="246"/>
      <c r="DB33" s="137">
        <f>CZ32-DB32</f>
        <v>0</v>
      </c>
      <c r="DJ33" s="245" t="s">
        <v>21</v>
      </c>
      <c r="DK33" s="246"/>
      <c r="DL33" s="137">
        <f>DJ32-DL32</f>
        <v>0</v>
      </c>
      <c r="DT33" s="245" t="s">
        <v>21</v>
      </c>
      <c r="DU33" s="246"/>
      <c r="DV33" s="137">
        <f>DT32-DV32</f>
        <v>0</v>
      </c>
      <c r="ED33" s="245" t="s">
        <v>21</v>
      </c>
      <c r="EE33" s="246"/>
      <c r="EF33" s="137">
        <f>ED32-EF32</f>
        <v>0</v>
      </c>
      <c r="EN33" s="245" t="s">
        <v>21</v>
      </c>
      <c r="EO33" s="246"/>
      <c r="EP33" s="137">
        <f>EN32-EP32</f>
        <v>18977.500000000004</v>
      </c>
      <c r="EX33" s="245" t="s">
        <v>21</v>
      </c>
      <c r="EY33" s="246"/>
      <c r="EZ33" s="205">
        <f>EX32-EZ32</f>
        <v>0</v>
      </c>
      <c r="FH33" s="245" t="s">
        <v>21</v>
      </c>
      <c r="FI33" s="246"/>
      <c r="FJ33" s="205">
        <f>FH32-FJ32</f>
        <v>0</v>
      </c>
      <c r="FR33" s="245" t="s">
        <v>21</v>
      </c>
      <c r="FS33" s="246"/>
      <c r="FT33" s="205">
        <f>FR32-FT32</f>
        <v>0</v>
      </c>
      <c r="GB33" s="245" t="s">
        <v>21</v>
      </c>
      <c r="GC33" s="246"/>
      <c r="GD33" s="137">
        <f>GB32-GD32</f>
        <v>0</v>
      </c>
      <c r="GL33" s="245" t="s">
        <v>21</v>
      </c>
      <c r="GM33" s="246"/>
      <c r="GN33" s="137">
        <f>GL32-GN32</f>
        <v>0</v>
      </c>
      <c r="GV33" s="245" t="s">
        <v>21</v>
      </c>
      <c r="GW33" s="246"/>
      <c r="GX33" s="137">
        <f>GV32-GX32</f>
        <v>18967.099999999999</v>
      </c>
      <c r="HF33" s="245" t="s">
        <v>21</v>
      </c>
      <c r="HG33" s="246"/>
      <c r="HH33" s="137">
        <f>HF32-HH32</f>
        <v>0</v>
      </c>
      <c r="HP33" s="245" t="s">
        <v>21</v>
      </c>
      <c r="HQ33" s="246"/>
      <c r="HR33" s="137">
        <f>HP32-HR32</f>
        <v>0</v>
      </c>
      <c r="HZ33" s="245" t="s">
        <v>21</v>
      </c>
      <c r="IA33" s="246"/>
      <c r="IB33" s="137">
        <f>IC5-IB32</f>
        <v>0</v>
      </c>
      <c r="IJ33" s="245" t="s">
        <v>21</v>
      </c>
      <c r="IK33" s="246"/>
      <c r="IL33" s="137">
        <f>IM5-IL32</f>
        <v>0</v>
      </c>
      <c r="IT33" s="245" t="s">
        <v>21</v>
      </c>
      <c r="IU33" s="246"/>
      <c r="IV33" s="137">
        <f>IW5-IV32</f>
        <v>0</v>
      </c>
      <c r="JD33" s="245" t="s">
        <v>21</v>
      </c>
      <c r="JE33" s="246"/>
      <c r="JF33" s="137">
        <f>JD32-JF32</f>
        <v>0</v>
      </c>
      <c r="JN33" s="245" t="s">
        <v>21</v>
      </c>
      <c r="JO33" s="246"/>
      <c r="JP33" s="137">
        <f>JN32-JP32</f>
        <v>0</v>
      </c>
      <c r="JX33" s="245" t="s">
        <v>21</v>
      </c>
      <c r="JY33" s="246"/>
      <c r="JZ33" s="137">
        <f>KA5-JZ32</f>
        <v>0</v>
      </c>
      <c r="KH33" s="245" t="s">
        <v>21</v>
      </c>
      <c r="KI33" s="246"/>
      <c r="KJ33" s="137">
        <f>KK5-KJ32</f>
        <v>0</v>
      </c>
      <c r="KR33" s="245" t="s">
        <v>21</v>
      </c>
      <c r="KS33" s="246"/>
      <c r="KT33" s="137">
        <f>KU5-KT32</f>
        <v>0</v>
      </c>
      <c r="LB33" s="245" t="s">
        <v>21</v>
      </c>
      <c r="LC33" s="246"/>
      <c r="LD33" s="205">
        <f>LE5-LD32</f>
        <v>0</v>
      </c>
      <c r="LL33" s="245" t="s">
        <v>21</v>
      </c>
      <c r="LM33" s="246"/>
      <c r="LN33" s="137">
        <f>LO5-LN32</f>
        <v>0</v>
      </c>
      <c r="MA33" s="355"/>
      <c r="MB33" s="355"/>
      <c r="MF33" s="245" t="s">
        <v>21</v>
      </c>
      <c r="MG33" s="246"/>
      <c r="MH33" s="137">
        <f>MI5-MH32</f>
        <v>0</v>
      </c>
      <c r="MP33" s="245" t="s">
        <v>21</v>
      </c>
      <c r="MQ33" s="246"/>
      <c r="MR33" s="137">
        <f>MS5-MR32</f>
        <v>0</v>
      </c>
      <c r="MZ33" s="245" t="s">
        <v>21</v>
      </c>
      <c r="NA33" s="246"/>
      <c r="NB33" s="137">
        <f>NC5-NB32</f>
        <v>0</v>
      </c>
      <c r="NJ33" s="245" t="s">
        <v>21</v>
      </c>
      <c r="NK33" s="246"/>
      <c r="NL33" s="137">
        <f>NM5-NL32</f>
        <v>0</v>
      </c>
      <c r="NT33" s="245" t="s">
        <v>21</v>
      </c>
      <c r="NU33" s="246"/>
      <c r="NV33" s="137">
        <f>NW5-NV32</f>
        <v>0</v>
      </c>
      <c r="OD33" s="245" t="s">
        <v>21</v>
      </c>
      <c r="OE33" s="246"/>
      <c r="OF33" s="137">
        <f>OG5-OF32</f>
        <v>0</v>
      </c>
      <c r="ON33" s="245" t="s">
        <v>21</v>
      </c>
      <c r="OO33" s="246"/>
      <c r="OP33" s="137">
        <f>OQ5-OP32</f>
        <v>0</v>
      </c>
      <c r="OX33" s="245" t="s">
        <v>21</v>
      </c>
      <c r="OY33" s="246"/>
      <c r="OZ33" s="137">
        <f>PA5-OZ32</f>
        <v>0</v>
      </c>
      <c r="PH33" s="245" t="s">
        <v>21</v>
      </c>
      <c r="PI33" s="246"/>
      <c r="PJ33" s="137">
        <f>PJ32-PH32</f>
        <v>0</v>
      </c>
      <c r="PS33" s="245" t="s">
        <v>21</v>
      </c>
      <c r="PT33" s="246"/>
      <c r="PU33" s="137">
        <f>PV5-PU32</f>
        <v>0</v>
      </c>
      <c r="QC33" s="245" t="s">
        <v>21</v>
      </c>
      <c r="QD33" s="246"/>
      <c r="QE33" s="137">
        <f>QF5-QE32</f>
        <v>0</v>
      </c>
      <c r="QM33" s="245" t="s">
        <v>21</v>
      </c>
      <c r="QN33" s="246"/>
      <c r="QO33" s="137">
        <f>QP5-QO32</f>
        <v>0</v>
      </c>
      <c r="QW33" s="245" t="s">
        <v>21</v>
      </c>
      <c r="QX33" s="246"/>
      <c r="QY33" s="137">
        <f>QZ5-QY32</f>
        <v>0</v>
      </c>
      <c r="RG33" s="245" t="s">
        <v>21</v>
      </c>
      <c r="RH33" s="246"/>
      <c r="RI33" s="137">
        <f>RJ5-RI32</f>
        <v>0</v>
      </c>
      <c r="RQ33" s="245" t="s">
        <v>21</v>
      </c>
      <c r="RR33" s="246"/>
      <c r="RS33" s="137">
        <f>SUM(RT5-RS32)</f>
        <v>0</v>
      </c>
      <c r="SA33" s="1511" t="s">
        <v>21</v>
      </c>
      <c r="SB33" s="1512"/>
      <c r="SC33" s="137">
        <f>SUM(SD5-SC32)</f>
        <v>0</v>
      </c>
      <c r="SK33" s="1511" t="s">
        <v>21</v>
      </c>
      <c r="SL33" s="1512"/>
      <c r="SM33" s="137">
        <f>SUM(SN5-SM32)</f>
        <v>0</v>
      </c>
      <c r="SU33" s="1511" t="s">
        <v>21</v>
      </c>
      <c r="SV33" s="1512"/>
      <c r="SW33" s="205">
        <f>SUM(SX5-SW32)</f>
        <v>0</v>
      </c>
      <c r="TE33" s="1511" t="s">
        <v>21</v>
      </c>
      <c r="TF33" s="1512"/>
      <c r="TG33" s="137">
        <f>SUM(TH5-TG32)</f>
        <v>0</v>
      </c>
      <c r="TO33" s="1511" t="s">
        <v>21</v>
      </c>
      <c r="TP33" s="1512"/>
      <c r="TQ33" s="137">
        <f>SUM(TR5-TQ32)</f>
        <v>0</v>
      </c>
      <c r="TY33" s="1511" t="s">
        <v>21</v>
      </c>
      <c r="TZ33" s="1512"/>
      <c r="UA33" s="137">
        <f>SUM(UB5-UA32)</f>
        <v>0</v>
      </c>
      <c r="UH33" s="1511" t="s">
        <v>21</v>
      </c>
      <c r="UI33" s="1512"/>
      <c r="UJ33" s="137">
        <f>SUM(UK5-UJ32)</f>
        <v>0</v>
      </c>
      <c r="UQ33" s="1511" t="s">
        <v>21</v>
      </c>
      <c r="UR33" s="1512"/>
      <c r="US33" s="137">
        <f>SUM(UT5-US32)</f>
        <v>0</v>
      </c>
      <c r="UZ33" s="1511" t="s">
        <v>21</v>
      </c>
      <c r="VA33" s="1512"/>
      <c r="VB33" s="137">
        <f>SUM(VC5-VB32)</f>
        <v>0</v>
      </c>
      <c r="VI33" s="245" t="s">
        <v>21</v>
      </c>
      <c r="VJ33" s="246"/>
      <c r="VK33" s="137">
        <f>SUM(VL5-VK32)</f>
        <v>0</v>
      </c>
      <c r="VR33" s="245" t="s">
        <v>21</v>
      </c>
      <c r="VS33" s="246"/>
      <c r="VT33" s="137">
        <f>SUM(VU5-VT32)</f>
        <v>-22</v>
      </c>
      <c r="WA33" s="1511" t="s">
        <v>21</v>
      </c>
      <c r="WB33" s="1512"/>
      <c r="WC33" s="137">
        <f>WD5-WC32</f>
        <v>-22</v>
      </c>
      <c r="WJ33" s="1511" t="s">
        <v>21</v>
      </c>
      <c r="WK33" s="1512"/>
      <c r="WL33" s="137">
        <f>WM5-WL32</f>
        <v>-22</v>
      </c>
      <c r="WS33" s="1511" t="s">
        <v>21</v>
      </c>
      <c r="WT33" s="1512"/>
      <c r="WU33" s="137">
        <f>WV5-WU32</f>
        <v>-22</v>
      </c>
      <c r="XB33" s="1511" t="s">
        <v>21</v>
      </c>
      <c r="XC33" s="1512"/>
      <c r="XD33" s="137">
        <f>XE5-XD32</f>
        <v>-22</v>
      </c>
      <c r="XK33" s="1511" t="s">
        <v>21</v>
      </c>
      <c r="XL33" s="1512"/>
      <c r="XM33" s="137">
        <f>XN5-XM32</f>
        <v>-22</v>
      </c>
      <c r="XT33" s="1511" t="s">
        <v>21</v>
      </c>
      <c r="XU33" s="1512"/>
      <c r="XV33" s="137">
        <f>XW5-XV32</f>
        <v>-22</v>
      </c>
      <c r="YC33" s="1511" t="s">
        <v>21</v>
      </c>
      <c r="YD33" s="1512"/>
      <c r="YE33" s="137">
        <f>YF5-YE32</f>
        <v>-22</v>
      </c>
      <c r="YL33" s="1511" t="s">
        <v>21</v>
      </c>
      <c r="YM33" s="1512"/>
      <c r="YN33" s="137">
        <f>YO5-YN32</f>
        <v>-22</v>
      </c>
      <c r="YU33" s="1511" t="s">
        <v>21</v>
      </c>
      <c r="YV33" s="1512"/>
      <c r="YW33" s="137">
        <f>YX5-YW32</f>
        <v>-22</v>
      </c>
      <c r="ZD33" s="1511" t="s">
        <v>21</v>
      </c>
      <c r="ZE33" s="1512"/>
      <c r="ZF33" s="137">
        <f>ZG5-ZF32</f>
        <v>-22</v>
      </c>
      <c r="ZM33" s="1511" t="s">
        <v>21</v>
      </c>
      <c r="ZN33" s="1512"/>
      <c r="ZO33" s="137">
        <f>ZP5-ZO32</f>
        <v>-22</v>
      </c>
      <c r="ZV33" s="1511" t="s">
        <v>21</v>
      </c>
      <c r="ZW33" s="1512"/>
      <c r="ZX33" s="137">
        <f>ZY5-ZX32</f>
        <v>-22</v>
      </c>
      <c r="AAE33" s="1511" t="s">
        <v>21</v>
      </c>
      <c r="AAF33" s="1512"/>
      <c r="AAG33" s="137">
        <f>AAH5-AAG32</f>
        <v>-22</v>
      </c>
      <c r="AAN33" s="1511" t="s">
        <v>21</v>
      </c>
      <c r="AAO33" s="1512"/>
      <c r="AAP33" s="137">
        <f>AAQ5-AAP32</f>
        <v>-22</v>
      </c>
      <c r="AAW33" s="1511" t="s">
        <v>21</v>
      </c>
      <c r="AAX33" s="1512"/>
      <c r="AAY33" s="137">
        <f>AAZ5-AAY32</f>
        <v>-22</v>
      </c>
      <c r="ABF33" s="1511" t="s">
        <v>21</v>
      </c>
      <c r="ABG33" s="1512"/>
      <c r="ABH33" s="137">
        <f>ABH32-ABF32</f>
        <v>22</v>
      </c>
      <c r="ABO33" s="1511" t="s">
        <v>21</v>
      </c>
      <c r="ABP33" s="1512"/>
      <c r="ABQ33" s="137">
        <f>ABR5-ABQ32</f>
        <v>-22</v>
      </c>
      <c r="ABX33" s="1511" t="s">
        <v>21</v>
      </c>
      <c r="ABY33" s="1512"/>
      <c r="ABZ33" s="137">
        <f>ACA5-ABZ32</f>
        <v>-22</v>
      </c>
      <c r="ACG33" s="1511" t="s">
        <v>21</v>
      </c>
      <c r="ACH33" s="1512"/>
      <c r="ACI33" s="137">
        <f>ACJ5-ACI32</f>
        <v>-22</v>
      </c>
      <c r="ACP33" s="1511" t="s">
        <v>21</v>
      </c>
      <c r="ACQ33" s="1512"/>
      <c r="ACR33" s="137">
        <f>ACS5-ACR32</f>
        <v>-22</v>
      </c>
      <c r="ACY33" s="1511" t="s">
        <v>21</v>
      </c>
      <c r="ACZ33" s="1512"/>
      <c r="ADA33" s="137">
        <f>ADB5-ADA32</f>
        <v>-22</v>
      </c>
      <c r="ADH33" s="1511" t="s">
        <v>21</v>
      </c>
      <c r="ADI33" s="1512"/>
      <c r="ADJ33" s="137">
        <f>ADK5-ADJ32</f>
        <v>-22</v>
      </c>
      <c r="ADQ33" s="1511" t="s">
        <v>21</v>
      </c>
      <c r="ADR33" s="1512"/>
      <c r="ADS33" s="137">
        <f>ADT5-ADS32</f>
        <v>-22</v>
      </c>
      <c r="ADZ33" s="1511" t="s">
        <v>21</v>
      </c>
      <c r="AEA33" s="1512"/>
      <c r="AEB33" s="137">
        <f>AEC5-AEB32</f>
        <v>-22</v>
      </c>
      <c r="AEI33" s="1511" t="s">
        <v>21</v>
      </c>
      <c r="AEJ33" s="1512"/>
      <c r="AEK33" s="137">
        <f>AEL5-AEK32</f>
        <v>-22</v>
      </c>
      <c r="AER33" s="1511" t="s">
        <v>21</v>
      </c>
      <c r="AES33" s="1512"/>
      <c r="AET33" s="137">
        <f>AEU5-AET32</f>
        <v>-22</v>
      </c>
      <c r="AFA33" s="1511" t="s">
        <v>21</v>
      </c>
      <c r="AFB33" s="1512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873" t="s">
        <v>4</v>
      </c>
      <c r="O34" s="874"/>
      <c r="P34" s="49"/>
      <c r="S34" s="355"/>
      <c r="X34" s="247" t="s">
        <v>4</v>
      </c>
      <c r="Y34" s="248"/>
      <c r="Z34" s="49"/>
      <c r="AH34" s="247" t="s">
        <v>4</v>
      </c>
      <c r="AI34" s="248"/>
      <c r="AJ34" s="49"/>
      <c r="AR34" s="247" t="s">
        <v>4</v>
      </c>
      <c r="AS34" s="248"/>
      <c r="AT34" s="49"/>
      <c r="AW34" s="74"/>
      <c r="AZ34" s="74"/>
      <c r="BB34" s="247" t="s">
        <v>4</v>
      </c>
      <c r="BC34" s="248"/>
      <c r="BD34" s="49"/>
      <c r="BL34" s="247" t="s">
        <v>4</v>
      </c>
      <c r="BM34" s="248"/>
      <c r="BN34" s="49"/>
      <c r="BV34" s="247" t="s">
        <v>4</v>
      </c>
      <c r="BW34" s="248"/>
      <c r="BX34" s="49"/>
      <c r="CE34" s="15"/>
      <c r="CF34" s="247" t="s">
        <v>4</v>
      </c>
      <c r="CG34" s="248"/>
      <c r="CH34" s="49"/>
      <c r="CP34" s="247" t="s">
        <v>4</v>
      </c>
      <c r="CQ34" s="248"/>
      <c r="CR34" s="49"/>
      <c r="CZ34" s="247" t="s">
        <v>4</v>
      </c>
      <c r="DA34" s="248"/>
      <c r="DB34" s="49"/>
      <c r="DJ34" s="247" t="s">
        <v>4</v>
      </c>
      <c r="DK34" s="248"/>
      <c r="DL34" s="49"/>
      <c r="DT34" s="247" t="s">
        <v>4</v>
      </c>
      <c r="DU34" s="248"/>
      <c r="DV34" s="49"/>
      <c r="ED34" s="247" t="s">
        <v>4</v>
      </c>
      <c r="EE34" s="248"/>
      <c r="EF34" s="49"/>
      <c r="EN34" s="247" t="s">
        <v>4</v>
      </c>
      <c r="EO34" s="248"/>
      <c r="EP34" s="49"/>
      <c r="EX34" s="247" t="s">
        <v>4</v>
      </c>
      <c r="EY34" s="248"/>
      <c r="EZ34" s="49"/>
      <c r="FH34" s="247" t="s">
        <v>4</v>
      </c>
      <c r="FI34" s="248"/>
      <c r="FJ34" s="49"/>
      <c r="FR34" s="247" t="s">
        <v>4</v>
      </c>
      <c r="FS34" s="248"/>
      <c r="FT34" s="49"/>
      <c r="GB34" s="247" t="s">
        <v>4</v>
      </c>
      <c r="GC34" s="248"/>
      <c r="GD34" s="49"/>
      <c r="GL34" s="247" t="s">
        <v>4</v>
      </c>
      <c r="GM34" s="248"/>
      <c r="GN34" s="49"/>
      <c r="GV34" s="247" t="s">
        <v>4</v>
      </c>
      <c r="GW34" s="248"/>
      <c r="GX34" s="49"/>
      <c r="HF34" s="247" t="s">
        <v>4</v>
      </c>
      <c r="HG34" s="248"/>
      <c r="HH34" s="49"/>
      <c r="HP34" s="247" t="s">
        <v>4</v>
      </c>
      <c r="HQ34" s="248"/>
      <c r="HR34" s="49">
        <v>0</v>
      </c>
      <c r="HZ34" s="247" t="s">
        <v>4</v>
      </c>
      <c r="IA34" s="248"/>
      <c r="IB34" s="49"/>
      <c r="IJ34" s="247" t="s">
        <v>4</v>
      </c>
      <c r="IK34" s="248"/>
      <c r="IL34" s="49"/>
      <c r="IT34" s="247" t="s">
        <v>4</v>
      </c>
      <c r="IU34" s="248"/>
      <c r="IV34" s="49"/>
      <c r="JD34" s="247" t="s">
        <v>4</v>
      </c>
      <c r="JE34" s="248"/>
      <c r="JF34" s="49"/>
      <c r="JN34" s="247" t="s">
        <v>4</v>
      </c>
      <c r="JO34" s="248"/>
      <c r="JP34" s="49">
        <v>0</v>
      </c>
      <c r="JX34" s="247" t="s">
        <v>4</v>
      </c>
      <c r="JY34" s="248"/>
      <c r="JZ34" s="49"/>
      <c r="KH34" s="247" t="s">
        <v>226</v>
      </c>
      <c r="KI34" s="248"/>
      <c r="KJ34" s="49"/>
      <c r="KR34" s="247" t="s">
        <v>4</v>
      </c>
      <c r="KS34" s="248"/>
      <c r="KT34" s="49"/>
      <c r="LB34" s="247" t="s">
        <v>4</v>
      </c>
      <c r="LC34" s="248"/>
      <c r="LD34" s="49"/>
      <c r="LL34" s="247" t="s">
        <v>4</v>
      </c>
      <c r="LM34" s="248"/>
      <c r="LN34" s="49"/>
      <c r="LV34" s="245" t="s">
        <v>21</v>
      </c>
      <c r="LW34" s="246"/>
      <c r="LX34" s="137">
        <f>LY5-LX32</f>
        <v>0</v>
      </c>
      <c r="MA34" s="355"/>
      <c r="MB34" s="355"/>
      <c r="MF34" s="247" t="s">
        <v>4</v>
      </c>
      <c r="MG34" s="248"/>
      <c r="MH34" s="49"/>
      <c r="MP34" s="247" t="s">
        <v>4</v>
      </c>
      <c r="MQ34" s="248"/>
      <c r="MR34" s="49"/>
      <c r="MZ34" s="247" t="s">
        <v>4</v>
      </c>
      <c r="NA34" s="248"/>
      <c r="NB34" s="49"/>
      <c r="NJ34" s="247" t="s">
        <v>4</v>
      </c>
      <c r="NK34" s="248"/>
      <c r="NL34" s="49"/>
      <c r="NT34" s="247" t="s">
        <v>4</v>
      </c>
      <c r="NU34" s="248"/>
      <c r="NV34" s="49"/>
      <c r="OD34" s="247" t="s">
        <v>4</v>
      </c>
      <c r="OE34" s="248"/>
      <c r="OF34" s="49"/>
      <c r="ON34" s="247" t="s">
        <v>4</v>
      </c>
      <c r="OO34" s="248"/>
      <c r="OP34" s="49"/>
      <c r="OX34" s="247" t="s">
        <v>4</v>
      </c>
      <c r="OY34" s="248"/>
      <c r="OZ34" s="49"/>
      <c r="PH34" s="247" t="s">
        <v>4</v>
      </c>
      <c r="PI34" s="248"/>
      <c r="PJ34" s="49"/>
      <c r="PS34" s="247" t="s">
        <v>4</v>
      </c>
      <c r="PT34" s="248"/>
      <c r="PU34" s="49"/>
      <c r="QC34" s="247" t="s">
        <v>4</v>
      </c>
      <c r="QD34" s="248"/>
      <c r="QE34" s="49"/>
      <c r="QM34" s="247" t="s">
        <v>4</v>
      </c>
      <c r="QN34" s="248"/>
      <c r="QO34" s="49"/>
      <c r="QW34" s="247" t="s">
        <v>4</v>
      </c>
      <c r="QX34" s="248"/>
      <c r="QY34" s="49"/>
      <c r="RG34" s="247" t="s">
        <v>4</v>
      </c>
      <c r="RH34" s="248"/>
      <c r="RI34" s="49"/>
      <c r="RQ34" s="247" t="s">
        <v>4</v>
      </c>
      <c r="RR34" s="248"/>
      <c r="RS34" s="49"/>
      <c r="SA34" s="1509" t="s">
        <v>4</v>
      </c>
      <c r="SB34" s="1510"/>
      <c r="SC34" s="49"/>
      <c r="SK34" s="1509" t="s">
        <v>4</v>
      </c>
      <c r="SL34" s="1510"/>
      <c r="SM34" s="49"/>
      <c r="SU34" s="1509" t="s">
        <v>4</v>
      </c>
      <c r="SV34" s="1510"/>
      <c r="SW34" s="49"/>
      <c r="TE34" s="1509" t="s">
        <v>4</v>
      </c>
      <c r="TF34" s="1510"/>
      <c r="TG34" s="49"/>
      <c r="TO34" s="1509" t="s">
        <v>4</v>
      </c>
      <c r="TP34" s="1510"/>
      <c r="TQ34" s="49"/>
      <c r="TY34" s="1509" t="s">
        <v>4</v>
      </c>
      <c r="TZ34" s="1510"/>
      <c r="UA34" s="49"/>
      <c r="UH34" s="1509" t="s">
        <v>4</v>
      </c>
      <c r="UI34" s="1510"/>
      <c r="UJ34" s="49"/>
      <c r="UQ34" s="1509" t="s">
        <v>4</v>
      </c>
      <c r="UR34" s="1510"/>
      <c r="US34" s="49"/>
      <c r="UZ34" s="1509" t="s">
        <v>4</v>
      </c>
      <c r="VA34" s="1510"/>
      <c r="VB34" s="49"/>
      <c r="VI34" s="247" t="s">
        <v>4</v>
      </c>
      <c r="VJ34" s="248"/>
      <c r="VK34" s="49"/>
      <c r="VR34" s="247" t="s">
        <v>4</v>
      </c>
      <c r="VS34" s="248"/>
      <c r="VT34" s="49"/>
      <c r="WA34" s="1509" t="s">
        <v>4</v>
      </c>
      <c r="WB34" s="1510"/>
      <c r="WC34" s="49"/>
      <c r="WJ34" s="1509" t="s">
        <v>4</v>
      </c>
      <c r="WK34" s="1510"/>
      <c r="WL34" s="49"/>
      <c r="WS34" s="1509" t="s">
        <v>4</v>
      </c>
      <c r="WT34" s="1510"/>
      <c r="WU34" s="49"/>
      <c r="XB34" s="1509" t="s">
        <v>4</v>
      </c>
      <c r="XC34" s="1510"/>
      <c r="XD34" s="49"/>
      <c r="XK34" s="1509" t="s">
        <v>4</v>
      </c>
      <c r="XL34" s="1510"/>
      <c r="XM34" s="49"/>
      <c r="XT34" s="1509" t="s">
        <v>4</v>
      </c>
      <c r="XU34" s="1510"/>
      <c r="XV34" s="49"/>
      <c r="YC34" s="1509" t="s">
        <v>4</v>
      </c>
      <c r="YD34" s="1510"/>
      <c r="YE34" s="49"/>
      <c r="YL34" s="1509" t="s">
        <v>4</v>
      </c>
      <c r="YM34" s="1510"/>
      <c r="YN34" s="49"/>
      <c r="YU34" s="1509" t="s">
        <v>4</v>
      </c>
      <c r="YV34" s="1510"/>
      <c r="YW34" s="49"/>
      <c r="ZD34" s="1509" t="s">
        <v>4</v>
      </c>
      <c r="ZE34" s="1510"/>
      <c r="ZF34" s="49"/>
      <c r="ZM34" s="1509" t="s">
        <v>4</v>
      </c>
      <c r="ZN34" s="1510"/>
      <c r="ZO34" s="49"/>
      <c r="ZV34" s="1509" t="s">
        <v>4</v>
      </c>
      <c r="ZW34" s="1510"/>
      <c r="ZX34" s="49"/>
      <c r="AAE34" s="1509" t="s">
        <v>4</v>
      </c>
      <c r="AAF34" s="1510"/>
      <c r="AAG34" s="49"/>
      <c r="AAN34" s="1509" t="s">
        <v>4</v>
      </c>
      <c r="AAO34" s="1510"/>
      <c r="AAP34" s="49"/>
      <c r="AAW34" s="1509" t="s">
        <v>4</v>
      </c>
      <c r="AAX34" s="1510"/>
      <c r="AAY34" s="49"/>
      <c r="ABF34" s="1509" t="s">
        <v>4</v>
      </c>
      <c r="ABG34" s="1510"/>
      <c r="ABH34" s="49"/>
      <c r="ABO34" s="1509" t="s">
        <v>4</v>
      </c>
      <c r="ABP34" s="1510"/>
      <c r="ABQ34" s="49"/>
      <c r="ABX34" s="1509" t="s">
        <v>4</v>
      </c>
      <c r="ABY34" s="1510"/>
      <c r="ABZ34" s="49"/>
      <c r="ACG34" s="1509" t="s">
        <v>4</v>
      </c>
      <c r="ACH34" s="1510"/>
      <c r="ACI34" s="49"/>
      <c r="ACP34" s="1509" t="s">
        <v>4</v>
      </c>
      <c r="ACQ34" s="1510"/>
      <c r="ACR34" s="49"/>
      <c r="ACY34" s="1509" t="s">
        <v>4</v>
      </c>
      <c r="ACZ34" s="1510"/>
      <c r="ADA34" s="49"/>
      <c r="ADH34" s="1509" t="s">
        <v>4</v>
      </c>
      <c r="ADI34" s="1510"/>
      <c r="ADJ34" s="49"/>
      <c r="ADQ34" s="1509" t="s">
        <v>4</v>
      </c>
      <c r="ADR34" s="1510"/>
      <c r="ADS34" s="49"/>
      <c r="ADZ34" s="1509" t="s">
        <v>4</v>
      </c>
      <c r="AEA34" s="1510"/>
      <c r="AEB34" s="49"/>
      <c r="AEI34" s="1509" t="s">
        <v>4</v>
      </c>
      <c r="AEJ34" s="1510"/>
      <c r="AEK34" s="49"/>
      <c r="AER34" s="1509" t="s">
        <v>4</v>
      </c>
      <c r="AES34" s="1510"/>
      <c r="AET34" s="49"/>
      <c r="AFA34" s="1509" t="s">
        <v>4</v>
      </c>
      <c r="AFB34" s="1510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5"/>
      <c r="AW35" s="74"/>
      <c r="AZ35" s="74"/>
      <c r="CP35" s="74" t="s">
        <v>41</v>
      </c>
      <c r="LV35" s="247" t="s">
        <v>4</v>
      </c>
      <c r="LW35" s="248"/>
      <c r="LX35" s="49"/>
      <c r="MA35" s="355"/>
      <c r="MB35" s="355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5"/>
      <c r="AW36" s="74"/>
      <c r="AZ36" s="74"/>
      <c r="MA36" s="355"/>
      <c r="MB36" s="355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5"/>
      <c r="AZ37" s="74"/>
      <c r="MA37" s="355"/>
      <c r="MB37" s="355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5"/>
      <c r="AZ38" s="74"/>
      <c r="MA38" s="355"/>
      <c r="MB38" s="355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5"/>
      <c r="AZ39" s="74"/>
      <c r="MA39" s="355"/>
      <c r="MB39" s="355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5"/>
      <c r="AZ40" s="74"/>
      <c r="MA40" s="355"/>
      <c r="MB40" s="355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5"/>
      <c r="AZ41" s="74"/>
      <c r="KI41" s="74">
        <v>0</v>
      </c>
      <c r="MA41" s="355"/>
      <c r="MB41" s="355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5"/>
      <c r="AZ42" s="74"/>
      <c r="MA42" s="355"/>
      <c r="MB42" s="355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5"/>
      <c r="AZ43" s="74"/>
      <c r="MA43" s="355"/>
      <c r="MB43" s="355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5"/>
      <c r="MB44" s="355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3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4">
        <f t="shared" ref="B62:H62" si="110">VO5</f>
        <v>0</v>
      </c>
      <c r="C62" s="304">
        <f t="shared" si="110"/>
        <v>0</v>
      </c>
      <c r="D62" s="305">
        <f t="shared" si="110"/>
        <v>0</v>
      </c>
      <c r="E62" s="306">
        <f t="shared" si="110"/>
        <v>0</v>
      </c>
      <c r="F62" s="307">
        <f t="shared" si="110"/>
        <v>0</v>
      </c>
      <c r="G62" s="308">
        <f t="shared" si="110"/>
        <v>0</v>
      </c>
      <c r="H62" s="303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4">
        <f>VX5</f>
        <v>0</v>
      </c>
      <c r="C63" s="304">
        <f>VY5</f>
        <v>0</v>
      </c>
      <c r="D63" s="305">
        <f>VZ5</f>
        <v>0</v>
      </c>
      <c r="E63" s="306">
        <f>WA5</f>
        <v>0</v>
      </c>
      <c r="F63" s="307">
        <f>WB5</f>
        <v>0</v>
      </c>
      <c r="G63" s="309">
        <f>WL5</f>
        <v>0</v>
      </c>
      <c r="H63" s="303">
        <f>WD5</f>
        <v>0</v>
      </c>
      <c r="I63" s="102">
        <f t="shared" si="80"/>
        <v>0</v>
      </c>
    </row>
    <row r="64" spans="1:265" x14ac:dyDescent="0.25">
      <c r="A64" s="133">
        <v>61</v>
      </c>
      <c r="B64" s="304">
        <f t="shared" ref="B64:H64" si="111">WG5</f>
        <v>0</v>
      </c>
      <c r="C64" s="305">
        <f t="shared" si="111"/>
        <v>0</v>
      </c>
      <c r="D64" s="305">
        <f t="shared" si="111"/>
        <v>0</v>
      </c>
      <c r="E64" s="306">
        <f t="shared" si="111"/>
        <v>0</v>
      </c>
      <c r="F64" s="307">
        <f t="shared" si="111"/>
        <v>0</v>
      </c>
      <c r="G64" s="309">
        <f t="shared" si="111"/>
        <v>0</v>
      </c>
      <c r="H64" s="303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4">
        <f t="shared" ref="B65:H65" si="112">WP5</f>
        <v>0</v>
      </c>
      <c r="C65" s="304">
        <f t="shared" si="112"/>
        <v>0</v>
      </c>
      <c r="D65" s="305">
        <f t="shared" si="112"/>
        <v>0</v>
      </c>
      <c r="E65" s="306">
        <f t="shared" si="112"/>
        <v>0</v>
      </c>
      <c r="F65" s="307">
        <f t="shared" si="112"/>
        <v>0</v>
      </c>
      <c r="G65" s="309">
        <f t="shared" si="112"/>
        <v>0</v>
      </c>
      <c r="H65" s="303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4">
        <f t="shared" ref="B66:H66" si="113">WY5</f>
        <v>0</v>
      </c>
      <c r="C66" s="304">
        <f t="shared" si="113"/>
        <v>0</v>
      </c>
      <c r="D66" s="305">
        <f t="shared" si="113"/>
        <v>0</v>
      </c>
      <c r="E66" s="306">
        <f t="shared" si="113"/>
        <v>0</v>
      </c>
      <c r="F66" s="307">
        <f t="shared" si="113"/>
        <v>0</v>
      </c>
      <c r="G66" s="309">
        <f t="shared" si="113"/>
        <v>0</v>
      </c>
      <c r="H66" s="303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4">
        <f t="shared" ref="B67:H67" si="114">XH5</f>
        <v>0</v>
      </c>
      <c r="C67" s="304">
        <f t="shared" si="114"/>
        <v>0</v>
      </c>
      <c r="D67" s="305">
        <f t="shared" si="114"/>
        <v>0</v>
      </c>
      <c r="E67" s="306">
        <f t="shared" si="114"/>
        <v>0</v>
      </c>
      <c r="F67" s="307">
        <f t="shared" si="114"/>
        <v>0</v>
      </c>
      <c r="G67" s="309">
        <f t="shared" si="114"/>
        <v>0</v>
      </c>
      <c r="H67" s="303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4">
        <f t="shared" ref="B68:H68" si="115">XQ5</f>
        <v>0</v>
      </c>
      <c r="C68" s="304">
        <f t="shared" si="115"/>
        <v>0</v>
      </c>
      <c r="D68" s="305">
        <f t="shared" si="115"/>
        <v>0</v>
      </c>
      <c r="E68" s="306">
        <f t="shared" si="115"/>
        <v>0</v>
      </c>
      <c r="F68" s="307">
        <f t="shared" si="115"/>
        <v>0</v>
      </c>
      <c r="G68" s="309">
        <f t="shared" si="115"/>
        <v>0</v>
      </c>
      <c r="H68" s="303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4">
        <f t="shared" ref="B69:H69" si="116">XZ5</f>
        <v>0</v>
      </c>
      <c r="C69" s="304">
        <f t="shared" si="116"/>
        <v>0</v>
      </c>
      <c r="D69" s="305">
        <f t="shared" si="116"/>
        <v>0</v>
      </c>
      <c r="E69" s="306">
        <f t="shared" si="116"/>
        <v>0</v>
      </c>
      <c r="F69" s="307">
        <f t="shared" si="116"/>
        <v>0</v>
      </c>
      <c r="G69" s="309">
        <f t="shared" si="116"/>
        <v>0</v>
      </c>
      <c r="H69" s="303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4">
        <f t="shared" ref="B70:H70" si="117">YI5</f>
        <v>0</v>
      </c>
      <c r="C70" s="304">
        <f t="shared" si="117"/>
        <v>0</v>
      </c>
      <c r="D70" s="305">
        <f t="shared" si="117"/>
        <v>0</v>
      </c>
      <c r="E70" s="306">
        <f t="shared" si="117"/>
        <v>0</v>
      </c>
      <c r="F70" s="307">
        <f t="shared" si="117"/>
        <v>0</v>
      </c>
      <c r="G70" s="309">
        <f t="shared" si="117"/>
        <v>0</v>
      </c>
      <c r="H70" s="303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0">
        <f t="shared" ref="B71:H71" si="118">YR5</f>
        <v>0</v>
      </c>
      <c r="C71" s="304">
        <f t="shared" si="118"/>
        <v>0</v>
      </c>
      <c r="D71" s="305">
        <f t="shared" si="118"/>
        <v>0</v>
      </c>
      <c r="E71" s="306">
        <f t="shared" si="118"/>
        <v>0</v>
      </c>
      <c r="F71" s="307">
        <f t="shared" si="118"/>
        <v>0</v>
      </c>
      <c r="G71" s="309">
        <f t="shared" si="118"/>
        <v>0</v>
      </c>
      <c r="H71" s="303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4">
        <f t="shared" ref="B72:H72" si="119">ZA5</f>
        <v>0</v>
      </c>
      <c r="C72" s="304">
        <f t="shared" si="119"/>
        <v>0</v>
      </c>
      <c r="D72" s="305">
        <f t="shared" si="119"/>
        <v>0</v>
      </c>
      <c r="E72" s="306">
        <f t="shared" si="119"/>
        <v>0</v>
      </c>
      <c r="F72" s="307">
        <f t="shared" si="119"/>
        <v>0</v>
      </c>
      <c r="G72" s="309">
        <f t="shared" si="119"/>
        <v>0</v>
      </c>
      <c r="H72" s="303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4">
        <f t="shared" ref="B73:H73" si="120">ZJ5</f>
        <v>0</v>
      </c>
      <c r="C73" s="304">
        <f t="shared" si="120"/>
        <v>0</v>
      </c>
      <c r="D73" s="305">
        <f t="shared" si="120"/>
        <v>0</v>
      </c>
      <c r="E73" s="306">
        <f t="shared" si="120"/>
        <v>0</v>
      </c>
      <c r="F73" s="307">
        <f t="shared" si="120"/>
        <v>0</v>
      </c>
      <c r="G73" s="309">
        <f t="shared" si="120"/>
        <v>0</v>
      </c>
      <c r="H73" s="303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4">
        <f t="shared" ref="B74:H74" si="121">ZS5</f>
        <v>0</v>
      </c>
      <c r="C74" s="304">
        <f t="shared" si="121"/>
        <v>0</v>
      </c>
      <c r="D74" s="305">
        <f t="shared" si="121"/>
        <v>0</v>
      </c>
      <c r="E74" s="306">
        <f t="shared" si="121"/>
        <v>0</v>
      </c>
      <c r="F74" s="307">
        <f t="shared" si="121"/>
        <v>0</v>
      </c>
      <c r="G74" s="309">
        <f t="shared" si="121"/>
        <v>0</v>
      </c>
      <c r="H74" s="303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4">
        <f t="shared" ref="B75:H75" si="122">AAB5</f>
        <v>0</v>
      </c>
      <c r="C75" s="304">
        <f t="shared" si="122"/>
        <v>0</v>
      </c>
      <c r="D75" s="305">
        <f t="shared" si="122"/>
        <v>0</v>
      </c>
      <c r="E75" s="306">
        <f t="shared" si="122"/>
        <v>0</v>
      </c>
      <c r="F75" s="307">
        <f t="shared" si="122"/>
        <v>0</v>
      </c>
      <c r="G75" s="309">
        <f t="shared" si="122"/>
        <v>0</v>
      </c>
      <c r="H75" s="303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4">
        <f t="shared" ref="B76:G76" si="123">AAK5</f>
        <v>0</v>
      </c>
      <c r="C76" s="304">
        <f t="shared" si="123"/>
        <v>0</v>
      </c>
      <c r="D76" s="305">
        <f t="shared" si="123"/>
        <v>0</v>
      </c>
      <c r="E76" s="306">
        <f t="shared" si="123"/>
        <v>0</v>
      </c>
      <c r="F76" s="307">
        <f t="shared" si="123"/>
        <v>0</v>
      </c>
      <c r="G76" s="309">
        <f t="shared" si="123"/>
        <v>0</v>
      </c>
      <c r="H76" s="303">
        <f>AAZ5</f>
        <v>0</v>
      </c>
      <c r="I76" s="102">
        <f t="shared" si="80"/>
        <v>0</v>
      </c>
    </row>
    <row r="77" spans="1:9" x14ac:dyDescent="0.25">
      <c r="A77" s="133">
        <v>74</v>
      </c>
      <c r="B77" s="304">
        <f t="shared" ref="B77:H77" si="124">AAT5</f>
        <v>0</v>
      </c>
      <c r="C77" s="304">
        <f t="shared" si="124"/>
        <v>0</v>
      </c>
      <c r="D77" s="305">
        <f t="shared" si="124"/>
        <v>0</v>
      </c>
      <c r="E77" s="306">
        <f t="shared" si="124"/>
        <v>0</v>
      </c>
      <c r="F77" s="307">
        <f t="shared" si="124"/>
        <v>0</v>
      </c>
      <c r="G77" s="309">
        <f t="shared" si="124"/>
        <v>0</v>
      </c>
      <c r="H77" s="303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4">
        <f t="shared" ref="B78:H78" si="125">ABC5</f>
        <v>0</v>
      </c>
      <c r="C78" s="304">
        <f t="shared" si="125"/>
        <v>0</v>
      </c>
      <c r="D78" s="305">
        <f t="shared" si="125"/>
        <v>0</v>
      </c>
      <c r="E78" s="306">
        <f t="shared" si="125"/>
        <v>0</v>
      </c>
      <c r="F78" s="307">
        <f t="shared" si="125"/>
        <v>0</v>
      </c>
      <c r="G78" s="309">
        <f t="shared" si="125"/>
        <v>0</v>
      </c>
      <c r="H78" s="303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4">
        <f>ABL5</f>
        <v>0</v>
      </c>
      <c r="C79" s="304">
        <f>ABM5</f>
        <v>0</v>
      </c>
      <c r="D79" s="305">
        <f>ABN5</f>
        <v>0</v>
      </c>
      <c r="E79" s="306">
        <f>ABO5</f>
        <v>0</v>
      </c>
      <c r="F79" s="307">
        <f>ABP5</f>
        <v>0</v>
      </c>
      <c r="G79" s="309">
        <f>ABZ5</f>
        <v>0</v>
      </c>
      <c r="H79" s="303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4">
        <f t="shared" ref="B81:H81" si="127">ACD5</f>
        <v>0</v>
      </c>
      <c r="C81" s="304">
        <f t="shared" si="127"/>
        <v>0</v>
      </c>
      <c r="D81" s="305">
        <f t="shared" si="127"/>
        <v>0</v>
      </c>
      <c r="E81" s="306">
        <f t="shared" si="127"/>
        <v>0</v>
      </c>
      <c r="F81" s="307">
        <f t="shared" si="127"/>
        <v>0</v>
      </c>
      <c r="G81" s="309">
        <f t="shared" si="127"/>
        <v>0</v>
      </c>
      <c r="H81" s="303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4">
        <f>ACM5</f>
        <v>0</v>
      </c>
      <c r="C82" s="304">
        <f>ACN5</f>
        <v>0</v>
      </c>
      <c r="D82" s="305">
        <f>ACO5</f>
        <v>0</v>
      </c>
      <c r="E82" s="306">
        <f>ACG5</f>
        <v>0</v>
      </c>
      <c r="F82" s="307">
        <f>ACQ5</f>
        <v>0</v>
      </c>
      <c r="G82" s="311">
        <f>ACR5</f>
        <v>0</v>
      </c>
      <c r="H82" s="303">
        <f>ACS5</f>
        <v>0</v>
      </c>
      <c r="I82" s="102">
        <f t="shared" si="80"/>
        <v>0</v>
      </c>
    </row>
    <row r="83" spans="1:9" x14ac:dyDescent="0.25">
      <c r="A83" s="133">
        <v>80</v>
      </c>
      <c r="B83" s="304">
        <f t="shared" ref="B83:H83" si="128">ACV5</f>
        <v>0</v>
      </c>
      <c r="C83" s="304">
        <f t="shared" si="128"/>
        <v>0</v>
      </c>
      <c r="D83" s="305">
        <f t="shared" si="128"/>
        <v>0</v>
      </c>
      <c r="E83" s="306">
        <f t="shared" si="128"/>
        <v>0</v>
      </c>
      <c r="F83" s="307">
        <f t="shared" si="128"/>
        <v>0</v>
      </c>
      <c r="G83" s="309">
        <f t="shared" si="128"/>
        <v>0</v>
      </c>
      <c r="H83" s="303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4">
        <f>ADE5</f>
        <v>0</v>
      </c>
      <c r="C84" s="304">
        <f>ADF5</f>
        <v>0</v>
      </c>
      <c r="D84" s="305">
        <f>ADG5</f>
        <v>0</v>
      </c>
      <c r="E84" s="306">
        <f>ADH5</f>
        <v>0</v>
      </c>
      <c r="F84" s="307">
        <f>ADI5</f>
        <v>0</v>
      </c>
      <c r="G84" s="311">
        <f>AEB5</f>
        <v>0</v>
      </c>
      <c r="H84" s="303">
        <f>ADK5</f>
        <v>0</v>
      </c>
      <c r="I84" s="102">
        <f t="shared" si="80"/>
        <v>0</v>
      </c>
    </row>
    <row r="85" spans="1:9" x14ac:dyDescent="0.25">
      <c r="A85" s="133">
        <v>82</v>
      </c>
      <c r="B85" s="304">
        <f>ADN5</f>
        <v>0</v>
      </c>
      <c r="C85" s="304">
        <f>ADO5</f>
        <v>0</v>
      </c>
      <c r="D85" s="305">
        <f>ADP5</f>
        <v>0</v>
      </c>
      <c r="E85" s="306">
        <f>ADQ5</f>
        <v>0</v>
      </c>
      <c r="F85" s="307">
        <f>AEJ5</f>
        <v>0</v>
      </c>
      <c r="G85" s="311">
        <f>ADS5</f>
        <v>0</v>
      </c>
      <c r="H85" s="303">
        <f>ADT5</f>
        <v>0</v>
      </c>
      <c r="I85" s="102">
        <f t="shared" si="80"/>
        <v>0</v>
      </c>
    </row>
    <row r="86" spans="1:9" x14ac:dyDescent="0.25">
      <c r="A86" s="133">
        <v>83</v>
      </c>
      <c r="B86" s="304">
        <f t="shared" ref="B86:H86" si="129">ADW5</f>
        <v>0</v>
      </c>
      <c r="C86" s="304">
        <f t="shared" si="129"/>
        <v>0</v>
      </c>
      <c r="D86" s="305">
        <f t="shared" si="129"/>
        <v>0</v>
      </c>
      <c r="E86" s="306">
        <f t="shared" si="129"/>
        <v>0</v>
      </c>
      <c r="F86" s="307">
        <f t="shared" si="129"/>
        <v>0</v>
      </c>
      <c r="G86" s="309">
        <f t="shared" si="129"/>
        <v>0</v>
      </c>
      <c r="H86" s="303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4">
        <f t="shared" ref="B87:H87" si="130">AEF5</f>
        <v>0</v>
      </c>
      <c r="C87" s="304">
        <f t="shared" si="130"/>
        <v>0</v>
      </c>
      <c r="D87" s="305">
        <f t="shared" si="130"/>
        <v>0</v>
      </c>
      <c r="E87" s="306">
        <f t="shared" si="130"/>
        <v>0</v>
      </c>
      <c r="F87" s="307">
        <f t="shared" si="130"/>
        <v>0</v>
      </c>
      <c r="G87" s="309">
        <f t="shared" si="130"/>
        <v>0</v>
      </c>
      <c r="H87" s="303">
        <f t="shared" si="130"/>
        <v>0</v>
      </c>
      <c r="I87" s="307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19"/>
      <c r="B6" s="1543" t="s">
        <v>87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19"/>
      <c r="B7" s="1544"/>
      <c r="C7" s="152"/>
      <c r="D7" s="145"/>
      <c r="E7" s="128"/>
      <c r="F7" s="72"/>
    </row>
    <row r="8" spans="1:10" ht="16.5" customHeight="1" thickTop="1" thickBot="1" x14ac:dyDescent="0.3">
      <c r="A8" s="315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4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36">
        <f>E5+E6+E7-F9+E4</f>
        <v>0</v>
      </c>
      <c r="J9" s="410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2">
        <f>I9-F10</f>
        <v>0</v>
      </c>
      <c r="J10" s="411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2">
        <f t="shared" ref="I11:I39" si="5">I10-F11</f>
        <v>0</v>
      </c>
      <c r="J11" s="411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2">
        <f t="shared" si="5"/>
        <v>0</v>
      </c>
      <c r="J12" s="411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2">
        <f t="shared" si="5"/>
        <v>0</v>
      </c>
      <c r="J13" s="411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2">
        <f t="shared" si="5"/>
        <v>0</v>
      </c>
      <c r="J14" s="411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2">
        <f t="shared" si="5"/>
        <v>0</v>
      </c>
      <c r="J15" s="411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2">
        <f t="shared" si="5"/>
        <v>0</v>
      </c>
      <c r="J16" s="411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2">
        <f t="shared" si="5"/>
        <v>0</v>
      </c>
      <c r="J17" s="411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2">
        <f t="shared" si="5"/>
        <v>0</v>
      </c>
      <c r="J18" s="411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2">
        <f t="shared" si="5"/>
        <v>0</v>
      </c>
      <c r="J19" s="411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2">
        <f t="shared" si="5"/>
        <v>0</v>
      </c>
      <c r="J20" s="411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2">
        <f t="shared" si="5"/>
        <v>0</v>
      </c>
      <c r="J21" s="411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2">
        <f t="shared" si="5"/>
        <v>0</v>
      </c>
      <c r="J22" s="411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2">
        <f t="shared" si="5"/>
        <v>0</v>
      </c>
      <c r="J23" s="411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2">
        <f t="shared" si="5"/>
        <v>0</v>
      </c>
      <c r="J24" s="411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2">
        <f t="shared" si="5"/>
        <v>0</v>
      </c>
      <c r="J25" s="411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2">
        <f t="shared" si="5"/>
        <v>0</v>
      </c>
      <c r="J26" s="411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2">
        <f t="shared" si="5"/>
        <v>0</v>
      </c>
      <c r="J27" s="411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2">
        <f t="shared" si="5"/>
        <v>0</v>
      </c>
      <c r="J28" s="411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2">
        <f t="shared" si="5"/>
        <v>0</v>
      </c>
      <c r="J29" s="411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2">
        <f t="shared" si="5"/>
        <v>0</v>
      </c>
      <c r="J30" s="411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2">
        <f t="shared" si="5"/>
        <v>0</v>
      </c>
      <c r="J31" s="411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2">
        <f t="shared" si="5"/>
        <v>0</v>
      </c>
      <c r="J32" s="411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3"/>
      <c r="I33" s="422">
        <f t="shared" si="5"/>
        <v>0</v>
      </c>
      <c r="J33" s="411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3"/>
      <c r="I34" s="422">
        <f t="shared" si="5"/>
        <v>0</v>
      </c>
      <c r="J34" s="411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3"/>
      <c r="I35" s="422">
        <f t="shared" si="5"/>
        <v>0</v>
      </c>
      <c r="J35" s="411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3"/>
      <c r="I36" s="422">
        <f t="shared" si="5"/>
        <v>0</v>
      </c>
      <c r="J36" s="411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2">
        <f t="shared" si="5"/>
        <v>0</v>
      </c>
      <c r="J37" s="411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2">
        <f t="shared" si="5"/>
        <v>0</v>
      </c>
      <c r="J38" s="411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2">
        <f t="shared" si="5"/>
        <v>0</v>
      </c>
      <c r="J39" s="411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08"/>
      <c r="J40" s="409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11" t="s">
        <v>21</v>
      </c>
      <c r="E43" s="1512"/>
      <c r="F43" s="137">
        <f>E5+E6-F41+E7</f>
        <v>0</v>
      </c>
    </row>
    <row r="44" spans="1:10" ht="15.75" thickBot="1" x14ac:dyDescent="0.3">
      <c r="A44" s="121"/>
      <c r="D44" s="247" t="s">
        <v>4</v>
      </c>
      <c r="E44" s="24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15" ht="16.5" thickBot="1" x14ac:dyDescent="0.3">
      <c r="K2" s="393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19"/>
      <c r="B5" s="1545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19"/>
      <c r="B6" s="1546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3">
        <f>E5+E6-F8+E4</f>
        <v>0</v>
      </c>
      <c r="J8" s="404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3">
        <f>I8-F9</f>
        <v>0</v>
      </c>
      <c r="J9" s="404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5">
        <f t="shared" ref="I10:I27" si="3">I9-F10</f>
        <v>0</v>
      </c>
      <c r="J10" s="404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5">
        <f t="shared" si="3"/>
        <v>0</v>
      </c>
      <c r="J11" s="404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5">
        <f t="shared" si="3"/>
        <v>0</v>
      </c>
      <c r="J12" s="404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1">
        <f t="shared" si="3"/>
        <v>0</v>
      </c>
      <c r="J13" s="404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1">
        <f t="shared" si="3"/>
        <v>0</v>
      </c>
      <c r="J14" s="404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1">
        <f t="shared" si="3"/>
        <v>0</v>
      </c>
      <c r="J15" s="404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1">
        <f t="shared" si="3"/>
        <v>0</v>
      </c>
      <c r="J16" s="404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1">
        <f t="shared" si="3"/>
        <v>0</v>
      </c>
      <c r="J17" s="404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1">
        <f t="shared" si="3"/>
        <v>0</v>
      </c>
      <c r="J18" s="404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1">
        <f t="shared" si="3"/>
        <v>0</v>
      </c>
      <c r="J19" s="404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1">
        <f t="shared" si="3"/>
        <v>0</v>
      </c>
      <c r="J20" s="404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1">
        <f t="shared" si="3"/>
        <v>0</v>
      </c>
      <c r="J21" s="404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1">
        <f t="shared" si="3"/>
        <v>0</v>
      </c>
      <c r="J22" s="404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1">
        <f t="shared" si="3"/>
        <v>0</v>
      </c>
      <c r="J23" s="404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1">
        <f t="shared" si="3"/>
        <v>0</v>
      </c>
      <c r="J24" s="404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1">
        <f t="shared" si="3"/>
        <v>0</v>
      </c>
      <c r="J25" s="404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1">
        <f t="shared" si="3"/>
        <v>0</v>
      </c>
      <c r="J26" s="404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1">
        <f t="shared" si="3"/>
        <v>0</v>
      </c>
      <c r="J27" s="404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6"/>
      <c r="J28" s="407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11" t="s">
        <v>21</v>
      </c>
      <c r="E31" s="1512"/>
      <c r="F31" s="137">
        <f>E4+E5-F29+E6</f>
        <v>0</v>
      </c>
    </row>
    <row r="32" spans="1:10" ht="15.7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15" ht="16.5" thickBot="1" x14ac:dyDescent="0.3">
      <c r="K2" s="393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47" t="s">
        <v>73</v>
      </c>
      <c r="C4" s="124"/>
      <c r="D4" s="130"/>
      <c r="E4" s="172"/>
      <c r="F4" s="133"/>
      <c r="G4" s="38"/>
    </row>
    <row r="5" spans="1:15" ht="15.75" x14ac:dyDescent="0.25">
      <c r="A5" s="1519"/>
      <c r="B5" s="1545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19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3">
        <f>E5+E6-F8+E4</f>
        <v>0</v>
      </c>
      <c r="J8" s="404">
        <f>H8*F8</f>
        <v>0</v>
      </c>
    </row>
    <row r="9" spans="1:15" x14ac:dyDescent="0.25">
      <c r="B9" s="174"/>
      <c r="C9" s="15"/>
      <c r="D9" s="68">
        <v>0</v>
      </c>
      <c r="E9" s="130"/>
      <c r="F9" s="1041">
        <f t="shared" si="0"/>
        <v>0</v>
      </c>
      <c r="G9" s="895"/>
      <c r="H9" s="912"/>
      <c r="I9" s="1055">
        <f>I8-F9</f>
        <v>0</v>
      </c>
      <c r="J9" s="1056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41">
        <f t="shared" si="0"/>
        <v>0</v>
      </c>
      <c r="G10" s="895"/>
      <c r="H10" s="912"/>
      <c r="I10" s="1055">
        <f t="shared" ref="I10:I27" si="2">I9-F10</f>
        <v>0</v>
      </c>
      <c r="J10" s="1056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41">
        <f t="shared" si="0"/>
        <v>0</v>
      </c>
      <c r="G11" s="895"/>
      <c r="H11" s="912"/>
      <c r="I11" s="1055">
        <f t="shared" si="2"/>
        <v>0</v>
      </c>
      <c r="J11" s="1056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41">
        <f t="shared" si="0"/>
        <v>0</v>
      </c>
      <c r="G12" s="895"/>
      <c r="H12" s="912"/>
      <c r="I12" s="1055">
        <f t="shared" si="2"/>
        <v>0</v>
      </c>
      <c r="J12" s="1056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41">
        <f t="shared" si="0"/>
        <v>0</v>
      </c>
      <c r="G13" s="895"/>
      <c r="H13" s="912"/>
      <c r="I13" s="1057">
        <f t="shared" si="2"/>
        <v>0</v>
      </c>
      <c r="J13" s="1056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41">
        <f t="shared" si="0"/>
        <v>0</v>
      </c>
      <c r="G14" s="895"/>
      <c r="H14" s="912"/>
      <c r="I14" s="1057">
        <f t="shared" si="2"/>
        <v>0</v>
      </c>
      <c r="J14" s="1056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41">
        <f t="shared" si="0"/>
        <v>0</v>
      </c>
      <c r="G15" s="895"/>
      <c r="H15" s="912"/>
      <c r="I15" s="1057">
        <f t="shared" si="2"/>
        <v>0</v>
      </c>
      <c r="J15" s="1056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5">
        <f t="shared" si="2"/>
        <v>0</v>
      </c>
      <c r="J16" s="404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5">
        <f t="shared" si="2"/>
        <v>0</v>
      </c>
      <c r="J17" s="404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5">
        <f t="shared" si="2"/>
        <v>0</v>
      </c>
      <c r="J18" s="404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5">
        <f t="shared" si="2"/>
        <v>0</v>
      </c>
      <c r="J19" s="404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5">
        <f t="shared" si="2"/>
        <v>0</v>
      </c>
      <c r="J20" s="404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5">
        <f t="shared" si="2"/>
        <v>0</v>
      </c>
      <c r="J21" s="404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5">
        <f t="shared" si="2"/>
        <v>0</v>
      </c>
      <c r="J22" s="404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5">
        <f t="shared" si="2"/>
        <v>0</v>
      </c>
      <c r="J23" s="404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5">
        <f t="shared" si="2"/>
        <v>0</v>
      </c>
      <c r="J24" s="404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5">
        <f t="shared" si="2"/>
        <v>0</v>
      </c>
      <c r="J25" s="404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5">
        <f t="shared" si="2"/>
        <v>0</v>
      </c>
      <c r="J26" s="404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3">
        <f t="shared" si="2"/>
        <v>0</v>
      </c>
      <c r="J27" s="404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6"/>
      <c r="J28" s="407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11" t="s">
        <v>21</v>
      </c>
      <c r="E31" s="1512"/>
      <c r="F31" s="137">
        <f>E4+E5-F29+E6</f>
        <v>0</v>
      </c>
    </row>
    <row r="32" spans="1:10" ht="15.7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3"/>
    <col min="10" max="10" width="17.5703125" customWidth="1"/>
  </cols>
  <sheetData>
    <row r="1" spans="1:11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11" ht="16.5" thickBot="1" x14ac:dyDescent="0.3">
      <c r="K2" s="393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39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9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0">
        <f>E5+E6-F8+E4</f>
        <v>0</v>
      </c>
      <c r="J8" s="404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0">
        <f>I8-F9</f>
        <v>0</v>
      </c>
      <c r="J9" s="404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0">
        <f t="shared" ref="I10:I27" si="4">I9-F10</f>
        <v>0</v>
      </c>
      <c r="J10" s="404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0">
        <f t="shared" si="4"/>
        <v>0</v>
      </c>
      <c r="J11" s="404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0">
        <f t="shared" si="4"/>
        <v>0</v>
      </c>
      <c r="J12" s="404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0">
        <f t="shared" si="4"/>
        <v>0</v>
      </c>
      <c r="J13" s="404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0">
        <f t="shared" si="4"/>
        <v>0</v>
      </c>
      <c r="J14" s="404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0">
        <f t="shared" si="4"/>
        <v>0</v>
      </c>
      <c r="J15" s="404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0">
        <f t="shared" si="4"/>
        <v>0</v>
      </c>
      <c r="J16" s="404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0">
        <f t="shared" si="4"/>
        <v>0</v>
      </c>
      <c r="J17" s="404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0">
        <f t="shared" si="4"/>
        <v>0</v>
      </c>
      <c r="J18" s="404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0">
        <f t="shared" si="4"/>
        <v>0</v>
      </c>
      <c r="J19" s="404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0">
        <f t="shared" si="4"/>
        <v>0</v>
      </c>
      <c r="J20" s="404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0">
        <f t="shared" si="4"/>
        <v>0</v>
      </c>
      <c r="J21" s="404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0">
        <f t="shared" si="4"/>
        <v>0</v>
      </c>
      <c r="J22" s="404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0">
        <f t="shared" si="4"/>
        <v>0</v>
      </c>
      <c r="J23" s="404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0">
        <f t="shared" si="4"/>
        <v>0</v>
      </c>
      <c r="J24" s="404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0">
        <f t="shared" si="4"/>
        <v>0</v>
      </c>
      <c r="J25" s="404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0">
        <f t="shared" si="4"/>
        <v>0</v>
      </c>
      <c r="J26" s="404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0">
        <f t="shared" si="4"/>
        <v>0</v>
      </c>
      <c r="J27" s="404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1"/>
      <c r="J28" s="407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11" t="s">
        <v>21</v>
      </c>
      <c r="E31" s="1512"/>
      <c r="F31" s="137">
        <f>E4+E5-F29+E6</f>
        <v>0</v>
      </c>
    </row>
    <row r="32" spans="1:10" ht="16.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519" t="s">
        <v>94</v>
      </c>
      <c r="B5" s="1543" t="s">
        <v>95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519"/>
      <c r="B6" s="1544"/>
      <c r="C6" s="124"/>
      <c r="D6" s="145"/>
      <c r="E6" s="85"/>
      <c r="F6" s="72"/>
    </row>
    <row r="7" spans="1:10" ht="17.25" thickTop="1" thickBot="1" x14ac:dyDescent="0.3">
      <c r="A7" s="315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4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36">
        <f>E4+E5+E6-F8</f>
        <v>0</v>
      </c>
      <c r="J8" s="410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2">
        <f>I8-F9</f>
        <v>0</v>
      </c>
      <c r="J9" s="411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2">
        <f t="shared" ref="I10:I38" si="3">I9-F10</f>
        <v>0</v>
      </c>
      <c r="J10" s="411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2">
        <f t="shared" si="3"/>
        <v>0</v>
      </c>
      <c r="J11" s="411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2">
        <f t="shared" si="3"/>
        <v>0</v>
      </c>
      <c r="J12" s="411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2">
        <f t="shared" si="3"/>
        <v>0</v>
      </c>
      <c r="J13" s="411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2">
        <f t="shared" si="3"/>
        <v>0</v>
      </c>
      <c r="J14" s="411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2">
        <f t="shared" si="3"/>
        <v>0</v>
      </c>
      <c r="J15" s="411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2">
        <f t="shared" si="3"/>
        <v>0</v>
      </c>
      <c r="J16" s="411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2">
        <f t="shared" si="3"/>
        <v>0</v>
      </c>
      <c r="J17" s="411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2">
        <f t="shared" si="3"/>
        <v>0</v>
      </c>
      <c r="J18" s="411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2">
        <f t="shared" si="3"/>
        <v>0</v>
      </c>
      <c r="J19" s="411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2">
        <f t="shared" si="3"/>
        <v>0</v>
      </c>
      <c r="J20" s="411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2">
        <f t="shared" si="3"/>
        <v>0</v>
      </c>
      <c r="J21" s="411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2">
        <f t="shared" si="3"/>
        <v>0</v>
      </c>
      <c r="J22" s="411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2">
        <f t="shared" si="3"/>
        <v>0</v>
      </c>
      <c r="J23" s="411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2">
        <f t="shared" si="3"/>
        <v>0</v>
      </c>
      <c r="J24" s="411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2">
        <f t="shared" si="3"/>
        <v>0</v>
      </c>
      <c r="J25" s="411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2">
        <f t="shared" si="3"/>
        <v>0</v>
      </c>
      <c r="J26" s="411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2">
        <f t="shared" si="3"/>
        <v>0</v>
      </c>
      <c r="J27" s="411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2">
        <f t="shared" si="3"/>
        <v>0</v>
      </c>
      <c r="J28" s="411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2">
        <f t="shared" si="3"/>
        <v>0</v>
      </c>
      <c r="J29" s="411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2">
        <f t="shared" si="3"/>
        <v>0</v>
      </c>
      <c r="J30" s="411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2">
        <f t="shared" si="3"/>
        <v>0</v>
      </c>
      <c r="J31" s="411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3"/>
      <c r="I32" s="422">
        <f t="shared" si="3"/>
        <v>0</v>
      </c>
      <c r="J32" s="411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3"/>
      <c r="I33" s="422">
        <f t="shared" si="3"/>
        <v>0</v>
      </c>
      <c r="J33" s="411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3"/>
      <c r="I34" s="422">
        <f t="shared" si="3"/>
        <v>0</v>
      </c>
      <c r="J34" s="411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3"/>
      <c r="I35" s="422">
        <f t="shared" si="3"/>
        <v>0</v>
      </c>
      <c r="J35" s="411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2">
        <f t="shared" si="3"/>
        <v>0</v>
      </c>
      <c r="J36" s="411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2">
        <f t="shared" si="3"/>
        <v>0</v>
      </c>
      <c r="J37" s="411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2">
        <f t="shared" si="3"/>
        <v>0</v>
      </c>
      <c r="J38" s="411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08"/>
      <c r="J39" s="409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11" t="s">
        <v>21</v>
      </c>
      <c r="E42" s="1512"/>
      <c r="F42" s="137">
        <f>E4+E5-F40+E6</f>
        <v>0</v>
      </c>
    </row>
    <row r="43" spans="1:10" ht="15.75" thickBot="1" x14ac:dyDescent="0.3">
      <c r="A43" s="121"/>
      <c r="D43" s="247" t="s">
        <v>4</v>
      </c>
      <c r="E43" s="24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548"/>
      <c r="B1" s="1548"/>
      <c r="C1" s="1548"/>
      <c r="D1" s="1548"/>
      <c r="E1" s="1548"/>
      <c r="F1" s="1548"/>
      <c r="G1" s="1548"/>
      <c r="H1" s="253">
        <v>1</v>
      </c>
      <c r="I1" s="356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1" ht="16.5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1" ht="15.75" customHeight="1" thickTop="1" x14ac:dyDescent="0.25">
      <c r="A4" s="74"/>
      <c r="B4" s="628"/>
      <c r="C4" s="230"/>
      <c r="D4" s="130"/>
      <c r="E4" s="349"/>
      <c r="F4" s="72"/>
      <c r="G4" s="224"/>
      <c r="H4" s="144"/>
      <c r="I4" s="361"/>
    </row>
    <row r="5" spans="1:11" ht="14.25" customHeight="1" x14ac:dyDescent="0.25">
      <c r="A5" s="1518" t="s">
        <v>88</v>
      </c>
      <c r="B5" s="1549" t="s">
        <v>105</v>
      </c>
      <c r="C5" s="354"/>
      <c r="D5" s="130"/>
      <c r="E5" s="85"/>
      <c r="F5" s="72"/>
      <c r="G5" s="48">
        <f>F87</f>
        <v>0</v>
      </c>
      <c r="H5" s="134">
        <f>E5-G5+E4+E6+E7</f>
        <v>0</v>
      </c>
      <c r="I5" s="358"/>
    </row>
    <row r="6" spans="1:11" x14ac:dyDescent="0.25">
      <c r="A6" s="1518"/>
      <c r="B6" s="1549"/>
      <c r="C6" s="355"/>
      <c r="D6" s="130"/>
      <c r="E6" s="74"/>
      <c r="F6" s="72"/>
      <c r="G6" s="72"/>
      <c r="H6" s="74"/>
      <c r="I6" s="230"/>
    </row>
    <row r="7" spans="1:11" ht="15.75" thickBot="1" x14ac:dyDescent="0.3">
      <c r="A7" s="213"/>
      <c r="B7" s="1549"/>
      <c r="C7" s="355"/>
      <c r="D7" s="130"/>
      <c r="E7" s="74"/>
      <c r="F7" s="72"/>
      <c r="G7" s="72"/>
      <c r="H7" s="74"/>
      <c r="I7" s="230"/>
    </row>
    <row r="8" spans="1:11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1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1" x14ac:dyDescent="0.25">
      <c r="A10" s="74"/>
      <c r="B10" s="1115">
        <f>B9-C10</f>
        <v>0</v>
      </c>
      <c r="C10" s="1051"/>
      <c r="D10" s="923">
        <f>C10*10</f>
        <v>0</v>
      </c>
      <c r="E10" s="845"/>
      <c r="F10" s="910">
        <f t="shared" ref="F10:F86" si="0">D10</f>
        <v>0</v>
      </c>
      <c r="G10" s="895"/>
      <c r="H10" s="912"/>
      <c r="I10" s="230">
        <f>I9-F10</f>
        <v>0</v>
      </c>
      <c r="J10" s="1049">
        <f t="shared" ref="J10:J73" si="1">H10*F10</f>
        <v>0</v>
      </c>
      <c r="K10" s="843"/>
    </row>
    <row r="11" spans="1:11" x14ac:dyDescent="0.25">
      <c r="A11" s="74"/>
      <c r="B11" s="1115">
        <f t="shared" ref="B11:B74" si="2">B10-C11</f>
        <v>0</v>
      </c>
      <c r="C11" s="1051"/>
      <c r="D11" s="923">
        <f t="shared" ref="D11:D86" si="3">C11*10</f>
        <v>0</v>
      </c>
      <c r="E11" s="845"/>
      <c r="F11" s="910">
        <f t="shared" si="0"/>
        <v>0</v>
      </c>
      <c r="G11" s="895"/>
      <c r="H11" s="912"/>
      <c r="I11" s="230">
        <f t="shared" ref="I11:I42" si="4">I10-F11</f>
        <v>0</v>
      </c>
      <c r="J11" s="1049">
        <f t="shared" si="1"/>
        <v>0</v>
      </c>
      <c r="K11" s="843"/>
    </row>
    <row r="12" spans="1:11" x14ac:dyDescent="0.25">
      <c r="A12" s="60"/>
      <c r="B12" s="1115">
        <f t="shared" si="2"/>
        <v>0</v>
      </c>
      <c r="C12" s="1051"/>
      <c r="D12" s="923">
        <f t="shared" si="3"/>
        <v>0</v>
      </c>
      <c r="E12" s="845"/>
      <c r="F12" s="910">
        <f t="shared" si="0"/>
        <v>0</v>
      </c>
      <c r="G12" s="895"/>
      <c r="H12" s="912"/>
      <c r="I12" s="230">
        <f t="shared" si="4"/>
        <v>0</v>
      </c>
      <c r="J12" s="1049">
        <f t="shared" si="1"/>
        <v>0</v>
      </c>
      <c r="K12" s="843"/>
    </row>
    <row r="13" spans="1:11" x14ac:dyDescent="0.25">
      <c r="A13" s="74"/>
      <c r="B13" s="1115">
        <f t="shared" si="2"/>
        <v>0</v>
      </c>
      <c r="C13" s="1051"/>
      <c r="D13" s="923">
        <f t="shared" si="3"/>
        <v>0</v>
      </c>
      <c r="E13" s="845"/>
      <c r="F13" s="910">
        <f t="shared" si="0"/>
        <v>0</v>
      </c>
      <c r="G13" s="895"/>
      <c r="H13" s="912"/>
      <c r="I13" s="230">
        <f t="shared" si="4"/>
        <v>0</v>
      </c>
      <c r="J13" s="1049">
        <f t="shared" si="1"/>
        <v>0</v>
      </c>
      <c r="K13" s="843"/>
    </row>
    <row r="14" spans="1:11" x14ac:dyDescent="0.25">
      <c r="A14" s="74"/>
      <c r="B14" s="1115">
        <f t="shared" si="2"/>
        <v>0</v>
      </c>
      <c r="C14" s="1051"/>
      <c r="D14" s="923">
        <f t="shared" si="3"/>
        <v>0</v>
      </c>
      <c r="E14" s="845"/>
      <c r="F14" s="910">
        <f t="shared" si="0"/>
        <v>0</v>
      </c>
      <c r="G14" s="895"/>
      <c r="H14" s="912"/>
      <c r="I14" s="230">
        <f t="shared" si="4"/>
        <v>0</v>
      </c>
      <c r="J14" s="1049">
        <f t="shared" si="1"/>
        <v>0</v>
      </c>
      <c r="K14" s="843"/>
    </row>
    <row r="15" spans="1:11" x14ac:dyDescent="0.25">
      <c r="A15" s="74"/>
      <c r="B15" s="1115">
        <f t="shared" si="2"/>
        <v>0</v>
      </c>
      <c r="C15" s="1051"/>
      <c r="D15" s="923">
        <f t="shared" si="3"/>
        <v>0</v>
      </c>
      <c r="E15" s="845"/>
      <c r="F15" s="910">
        <f t="shared" si="0"/>
        <v>0</v>
      </c>
      <c r="G15" s="895"/>
      <c r="H15" s="912"/>
      <c r="I15" s="230">
        <f t="shared" si="4"/>
        <v>0</v>
      </c>
      <c r="J15" s="1049">
        <f t="shared" si="1"/>
        <v>0</v>
      </c>
      <c r="K15" s="843"/>
    </row>
    <row r="16" spans="1:11" x14ac:dyDescent="0.25">
      <c r="A16" s="74"/>
      <c r="B16" s="1115">
        <f t="shared" si="2"/>
        <v>0</v>
      </c>
      <c r="C16" s="1051"/>
      <c r="D16" s="923">
        <f t="shared" si="3"/>
        <v>0</v>
      </c>
      <c r="E16" s="845"/>
      <c r="F16" s="910">
        <f t="shared" si="0"/>
        <v>0</v>
      </c>
      <c r="G16" s="895"/>
      <c r="H16" s="912"/>
      <c r="I16" s="230">
        <f t="shared" si="4"/>
        <v>0</v>
      </c>
      <c r="J16" s="1049">
        <f t="shared" si="1"/>
        <v>0</v>
      </c>
      <c r="K16" s="843"/>
    </row>
    <row r="17" spans="1:11" x14ac:dyDescent="0.25">
      <c r="A17" s="74"/>
      <c r="B17" s="1115">
        <f t="shared" si="2"/>
        <v>0</v>
      </c>
      <c r="C17" s="1051"/>
      <c r="D17" s="923">
        <f t="shared" si="3"/>
        <v>0</v>
      </c>
      <c r="E17" s="845"/>
      <c r="F17" s="910">
        <f t="shared" si="0"/>
        <v>0</v>
      </c>
      <c r="G17" s="895"/>
      <c r="H17" s="912"/>
      <c r="I17" s="230">
        <f t="shared" si="4"/>
        <v>0</v>
      </c>
      <c r="J17" s="1049">
        <f t="shared" si="1"/>
        <v>0</v>
      </c>
      <c r="K17" s="843"/>
    </row>
    <row r="18" spans="1:11" x14ac:dyDescent="0.25">
      <c r="A18" s="74"/>
      <c r="B18" s="1115">
        <f t="shared" si="2"/>
        <v>0</v>
      </c>
      <c r="C18" s="1051"/>
      <c r="D18" s="923">
        <f t="shared" si="3"/>
        <v>0</v>
      </c>
      <c r="E18" s="845"/>
      <c r="F18" s="910">
        <f t="shared" si="0"/>
        <v>0</v>
      </c>
      <c r="G18" s="895"/>
      <c r="H18" s="912"/>
      <c r="I18" s="230">
        <f t="shared" si="4"/>
        <v>0</v>
      </c>
      <c r="J18" s="1049">
        <f t="shared" si="1"/>
        <v>0</v>
      </c>
      <c r="K18" s="843"/>
    </row>
    <row r="19" spans="1:11" x14ac:dyDescent="0.25">
      <c r="A19" s="74"/>
      <c r="B19" s="1115">
        <f t="shared" si="2"/>
        <v>0</v>
      </c>
      <c r="C19" s="1051"/>
      <c r="D19" s="923">
        <f t="shared" si="3"/>
        <v>0</v>
      </c>
      <c r="E19" s="845"/>
      <c r="F19" s="910">
        <f t="shared" si="0"/>
        <v>0</v>
      </c>
      <c r="G19" s="895"/>
      <c r="H19" s="912"/>
      <c r="I19" s="230">
        <f t="shared" si="4"/>
        <v>0</v>
      </c>
      <c r="J19" s="1049">
        <f t="shared" si="1"/>
        <v>0</v>
      </c>
      <c r="K19" s="843"/>
    </row>
    <row r="20" spans="1:11" x14ac:dyDescent="0.25">
      <c r="A20" s="74"/>
      <c r="B20" s="1115">
        <f t="shared" si="2"/>
        <v>0</v>
      </c>
      <c r="C20" s="1051"/>
      <c r="D20" s="923">
        <f t="shared" si="3"/>
        <v>0</v>
      </c>
      <c r="E20" s="845"/>
      <c r="F20" s="910">
        <f t="shared" si="0"/>
        <v>0</v>
      </c>
      <c r="G20" s="895"/>
      <c r="H20" s="912"/>
      <c r="I20" s="230">
        <f t="shared" si="4"/>
        <v>0</v>
      </c>
      <c r="J20" s="1049">
        <f t="shared" si="1"/>
        <v>0</v>
      </c>
      <c r="K20" s="843"/>
    </row>
    <row r="21" spans="1:11" x14ac:dyDescent="0.25">
      <c r="A21" s="74"/>
      <c r="B21" s="1115">
        <f t="shared" si="2"/>
        <v>0</v>
      </c>
      <c r="C21" s="1051"/>
      <c r="D21" s="923">
        <f t="shared" si="3"/>
        <v>0</v>
      </c>
      <c r="E21" s="845"/>
      <c r="F21" s="910">
        <f t="shared" si="0"/>
        <v>0</v>
      </c>
      <c r="G21" s="895"/>
      <c r="H21" s="912"/>
      <c r="I21" s="230">
        <f t="shared" si="4"/>
        <v>0</v>
      </c>
      <c r="J21" s="1049">
        <f t="shared" si="1"/>
        <v>0</v>
      </c>
      <c r="K21" s="843"/>
    </row>
    <row r="22" spans="1:11" x14ac:dyDescent="0.25">
      <c r="A22" s="74"/>
      <c r="B22" s="1115">
        <f t="shared" si="2"/>
        <v>0</v>
      </c>
      <c r="C22" s="1051"/>
      <c r="D22" s="923">
        <f t="shared" si="3"/>
        <v>0</v>
      </c>
      <c r="E22" s="845"/>
      <c r="F22" s="910">
        <f t="shared" si="0"/>
        <v>0</v>
      </c>
      <c r="G22" s="895"/>
      <c r="H22" s="912"/>
      <c r="I22" s="230">
        <f t="shared" si="4"/>
        <v>0</v>
      </c>
      <c r="J22" s="1049">
        <f t="shared" si="1"/>
        <v>0</v>
      </c>
      <c r="K22" s="843"/>
    </row>
    <row r="23" spans="1:11" x14ac:dyDescent="0.25">
      <c r="A23" s="74"/>
      <c r="B23" s="1115">
        <f t="shared" si="2"/>
        <v>0</v>
      </c>
      <c r="C23" s="1051"/>
      <c r="D23" s="923">
        <f t="shared" si="3"/>
        <v>0</v>
      </c>
      <c r="E23" s="845"/>
      <c r="F23" s="910">
        <f t="shared" si="0"/>
        <v>0</v>
      </c>
      <c r="G23" s="895"/>
      <c r="H23" s="912"/>
      <c r="I23" s="230">
        <f t="shared" si="4"/>
        <v>0</v>
      </c>
      <c r="J23" s="1049">
        <f t="shared" si="1"/>
        <v>0</v>
      </c>
      <c r="K23" s="843"/>
    </row>
    <row r="24" spans="1:11" x14ac:dyDescent="0.25">
      <c r="A24" s="74"/>
      <c r="B24" s="1115">
        <f t="shared" si="2"/>
        <v>0</v>
      </c>
      <c r="C24" s="1051"/>
      <c r="D24" s="923">
        <f t="shared" si="3"/>
        <v>0</v>
      </c>
      <c r="E24" s="845"/>
      <c r="F24" s="910">
        <f t="shared" si="0"/>
        <v>0</v>
      </c>
      <c r="G24" s="895"/>
      <c r="H24" s="912"/>
      <c r="I24" s="230">
        <f t="shared" si="4"/>
        <v>0</v>
      </c>
      <c r="J24" s="1049">
        <f t="shared" si="1"/>
        <v>0</v>
      </c>
      <c r="K24" s="843"/>
    </row>
    <row r="25" spans="1:11" x14ac:dyDescent="0.25">
      <c r="A25" s="74"/>
      <c r="B25" s="1115">
        <f t="shared" si="2"/>
        <v>0</v>
      </c>
      <c r="C25" s="1051"/>
      <c r="D25" s="923">
        <f t="shared" si="3"/>
        <v>0</v>
      </c>
      <c r="E25" s="845"/>
      <c r="F25" s="910">
        <f t="shared" si="0"/>
        <v>0</v>
      </c>
      <c r="G25" s="895"/>
      <c r="H25" s="912"/>
      <c r="I25" s="230">
        <f t="shared" si="4"/>
        <v>0</v>
      </c>
      <c r="J25" s="1049">
        <f t="shared" si="1"/>
        <v>0</v>
      </c>
      <c r="K25" s="843"/>
    </row>
    <row r="26" spans="1:11" x14ac:dyDescent="0.25">
      <c r="A26" s="74"/>
      <c r="B26" s="1115">
        <f t="shared" si="2"/>
        <v>0</v>
      </c>
      <c r="C26" s="1051"/>
      <c r="D26" s="923">
        <f t="shared" si="3"/>
        <v>0</v>
      </c>
      <c r="E26" s="845"/>
      <c r="F26" s="910">
        <f t="shared" si="0"/>
        <v>0</v>
      </c>
      <c r="G26" s="895"/>
      <c r="H26" s="912"/>
      <c r="I26" s="230">
        <f t="shared" si="4"/>
        <v>0</v>
      </c>
      <c r="J26" s="1049">
        <f t="shared" si="1"/>
        <v>0</v>
      </c>
      <c r="K26" s="843"/>
    </row>
    <row r="27" spans="1:11" x14ac:dyDescent="0.25">
      <c r="A27" s="74"/>
      <c r="B27" s="1115">
        <f t="shared" si="2"/>
        <v>0</v>
      </c>
      <c r="C27" s="1051"/>
      <c r="D27" s="923">
        <f t="shared" si="3"/>
        <v>0</v>
      </c>
      <c r="E27" s="845"/>
      <c r="F27" s="910">
        <f t="shared" si="0"/>
        <v>0</v>
      </c>
      <c r="G27" s="895"/>
      <c r="H27" s="912"/>
      <c r="I27" s="230">
        <f t="shared" si="4"/>
        <v>0</v>
      </c>
      <c r="J27" s="1049">
        <f t="shared" si="1"/>
        <v>0</v>
      </c>
      <c r="K27" s="843"/>
    </row>
    <row r="28" spans="1:11" x14ac:dyDescent="0.25">
      <c r="A28" s="74"/>
      <c r="B28" s="1115">
        <f t="shared" si="2"/>
        <v>0</v>
      </c>
      <c r="C28" s="1051"/>
      <c r="D28" s="923">
        <f t="shared" si="3"/>
        <v>0</v>
      </c>
      <c r="E28" s="845"/>
      <c r="F28" s="910">
        <f t="shared" si="0"/>
        <v>0</v>
      </c>
      <c r="G28" s="895"/>
      <c r="H28" s="912"/>
      <c r="I28" s="230">
        <f t="shared" si="4"/>
        <v>0</v>
      </c>
      <c r="J28" s="1049">
        <f t="shared" si="1"/>
        <v>0</v>
      </c>
      <c r="K28" s="843"/>
    </row>
    <row r="29" spans="1:11" x14ac:dyDescent="0.25">
      <c r="A29" s="74"/>
      <c r="B29" s="1115">
        <f t="shared" si="2"/>
        <v>0</v>
      </c>
      <c r="C29" s="1051"/>
      <c r="D29" s="923">
        <f t="shared" si="3"/>
        <v>0</v>
      </c>
      <c r="E29" s="845"/>
      <c r="F29" s="910">
        <f t="shared" si="0"/>
        <v>0</v>
      </c>
      <c r="G29" s="895"/>
      <c r="H29" s="912"/>
      <c r="I29" s="230">
        <f t="shared" si="4"/>
        <v>0</v>
      </c>
      <c r="J29" s="1049">
        <f t="shared" si="1"/>
        <v>0</v>
      </c>
      <c r="K29" s="843"/>
    </row>
    <row r="30" spans="1:11" x14ac:dyDescent="0.25">
      <c r="A30" s="74"/>
      <c r="B30" s="1115">
        <f t="shared" si="2"/>
        <v>0</v>
      </c>
      <c r="C30" s="1051"/>
      <c r="D30" s="923">
        <f t="shared" si="3"/>
        <v>0</v>
      </c>
      <c r="E30" s="845"/>
      <c r="F30" s="910">
        <f t="shared" si="0"/>
        <v>0</v>
      </c>
      <c r="G30" s="895"/>
      <c r="H30" s="912"/>
      <c r="I30" s="230">
        <f t="shared" si="4"/>
        <v>0</v>
      </c>
      <c r="J30" s="1049">
        <f t="shared" si="1"/>
        <v>0</v>
      </c>
      <c r="K30" s="843"/>
    </row>
    <row r="31" spans="1:11" x14ac:dyDescent="0.25">
      <c r="A31" s="74"/>
      <c r="B31" s="1115">
        <f t="shared" si="2"/>
        <v>0</v>
      </c>
      <c r="C31" s="1051"/>
      <c r="D31" s="923">
        <f t="shared" si="3"/>
        <v>0</v>
      </c>
      <c r="E31" s="845"/>
      <c r="F31" s="910">
        <f t="shared" si="0"/>
        <v>0</v>
      </c>
      <c r="G31" s="895"/>
      <c r="H31" s="912"/>
      <c r="I31" s="230">
        <f t="shared" si="4"/>
        <v>0</v>
      </c>
      <c r="J31" s="1049">
        <f t="shared" si="1"/>
        <v>0</v>
      </c>
      <c r="K31" s="843"/>
    </row>
    <row r="32" spans="1:11" x14ac:dyDescent="0.25">
      <c r="A32" s="74"/>
      <c r="B32" s="1115">
        <f t="shared" si="2"/>
        <v>0</v>
      </c>
      <c r="C32" s="1051"/>
      <c r="D32" s="923">
        <f t="shared" si="3"/>
        <v>0</v>
      </c>
      <c r="E32" s="845"/>
      <c r="F32" s="910">
        <f t="shared" si="0"/>
        <v>0</v>
      </c>
      <c r="G32" s="895"/>
      <c r="H32" s="912"/>
      <c r="I32" s="230">
        <f t="shared" si="4"/>
        <v>0</v>
      </c>
      <c r="J32" s="1049">
        <f t="shared" si="1"/>
        <v>0</v>
      </c>
      <c r="K32" s="843"/>
    </row>
    <row r="33" spans="1:11" ht="15.75" x14ac:dyDescent="0.25">
      <c r="A33" s="74"/>
      <c r="B33" s="1115">
        <f t="shared" si="2"/>
        <v>0</v>
      </c>
      <c r="C33" s="1051"/>
      <c r="D33" s="1171">
        <f t="shared" si="3"/>
        <v>0</v>
      </c>
      <c r="E33" s="1172"/>
      <c r="F33" s="1173">
        <f t="shared" si="0"/>
        <v>0</v>
      </c>
      <c r="G33" s="1174"/>
      <c r="H33" s="1113"/>
      <c r="I33" s="230">
        <f t="shared" si="4"/>
        <v>0</v>
      </c>
      <c r="J33" s="1049">
        <f t="shared" si="1"/>
        <v>0</v>
      </c>
      <c r="K33" s="843"/>
    </row>
    <row r="34" spans="1:11" ht="15.75" x14ac:dyDescent="0.25">
      <c r="A34" s="74"/>
      <c r="B34" s="1115">
        <f t="shared" si="2"/>
        <v>0</v>
      </c>
      <c r="C34" s="1051"/>
      <c r="D34" s="1171">
        <f t="shared" si="3"/>
        <v>0</v>
      </c>
      <c r="E34" s="1172"/>
      <c r="F34" s="1173">
        <f t="shared" si="0"/>
        <v>0</v>
      </c>
      <c r="G34" s="1174"/>
      <c r="H34" s="1113"/>
      <c r="I34" s="230">
        <f t="shared" si="4"/>
        <v>0</v>
      </c>
      <c r="J34" s="1049">
        <f t="shared" si="1"/>
        <v>0</v>
      </c>
      <c r="K34" s="843"/>
    </row>
    <row r="35" spans="1:11" ht="15.75" x14ac:dyDescent="0.25">
      <c r="A35" s="74"/>
      <c r="B35" s="1115">
        <f t="shared" si="2"/>
        <v>0</v>
      </c>
      <c r="C35" s="1051"/>
      <c r="D35" s="1171">
        <f t="shared" si="3"/>
        <v>0</v>
      </c>
      <c r="E35" s="1172"/>
      <c r="F35" s="1173">
        <f t="shared" si="0"/>
        <v>0</v>
      </c>
      <c r="G35" s="1174"/>
      <c r="H35" s="1113"/>
      <c r="I35" s="230">
        <f t="shared" si="4"/>
        <v>0</v>
      </c>
      <c r="J35" s="1049">
        <f t="shared" si="1"/>
        <v>0</v>
      </c>
      <c r="K35" s="843"/>
    </row>
    <row r="36" spans="1:11" ht="15.75" x14ac:dyDescent="0.25">
      <c r="A36" s="74"/>
      <c r="B36" s="1115">
        <f t="shared" si="2"/>
        <v>0</v>
      </c>
      <c r="C36" s="1051"/>
      <c r="D36" s="1171">
        <f t="shared" si="3"/>
        <v>0</v>
      </c>
      <c r="E36" s="1172"/>
      <c r="F36" s="1173">
        <f t="shared" si="0"/>
        <v>0</v>
      </c>
      <c r="G36" s="1174"/>
      <c r="H36" s="1113"/>
      <c r="I36" s="230">
        <f t="shared" si="4"/>
        <v>0</v>
      </c>
      <c r="J36" s="1049">
        <f t="shared" si="1"/>
        <v>0</v>
      </c>
      <c r="K36" s="843"/>
    </row>
    <row r="37" spans="1:11" ht="15.75" x14ac:dyDescent="0.25">
      <c r="A37" s="74"/>
      <c r="B37" s="1115">
        <f t="shared" si="2"/>
        <v>0</v>
      </c>
      <c r="C37" s="1051"/>
      <c r="D37" s="1171">
        <f t="shared" si="3"/>
        <v>0</v>
      </c>
      <c r="E37" s="1172"/>
      <c r="F37" s="1173">
        <f t="shared" si="0"/>
        <v>0</v>
      </c>
      <c r="G37" s="1174"/>
      <c r="H37" s="1113"/>
      <c r="I37" s="230">
        <f t="shared" si="4"/>
        <v>0</v>
      </c>
      <c r="J37" s="1049">
        <f t="shared" si="1"/>
        <v>0</v>
      </c>
      <c r="K37" s="843"/>
    </row>
    <row r="38" spans="1:11" ht="15.75" x14ac:dyDescent="0.25">
      <c r="A38" s="19"/>
      <c r="B38" s="1115">
        <f t="shared" si="2"/>
        <v>0</v>
      </c>
      <c r="C38" s="872"/>
      <c r="D38" s="1171">
        <f t="shared" si="3"/>
        <v>0</v>
      </c>
      <c r="E38" s="1175"/>
      <c r="F38" s="1173">
        <f t="shared" si="0"/>
        <v>0</v>
      </c>
      <c r="G38" s="1174"/>
      <c r="H38" s="1113"/>
      <c r="I38" s="230">
        <f t="shared" si="4"/>
        <v>0</v>
      </c>
      <c r="J38" s="1049">
        <f t="shared" si="1"/>
        <v>0</v>
      </c>
      <c r="K38" s="843"/>
    </row>
    <row r="39" spans="1:11" ht="15.75" x14ac:dyDescent="0.25">
      <c r="A39" s="19"/>
      <c r="B39" s="1115">
        <f t="shared" si="2"/>
        <v>0</v>
      </c>
      <c r="C39" s="872"/>
      <c r="D39" s="1171">
        <f t="shared" si="3"/>
        <v>0</v>
      </c>
      <c r="E39" s="1175"/>
      <c r="F39" s="1173">
        <f t="shared" si="0"/>
        <v>0</v>
      </c>
      <c r="G39" s="1174"/>
      <c r="H39" s="1113"/>
      <c r="I39" s="230">
        <f t="shared" si="4"/>
        <v>0</v>
      </c>
      <c r="J39" s="1049">
        <f t="shared" si="1"/>
        <v>0</v>
      </c>
      <c r="K39" s="843"/>
    </row>
    <row r="40" spans="1:11" ht="15.75" x14ac:dyDescent="0.25">
      <c r="A40" s="19"/>
      <c r="B40" s="1115">
        <f t="shared" si="2"/>
        <v>0</v>
      </c>
      <c r="C40" s="872"/>
      <c r="D40" s="1171">
        <f t="shared" si="3"/>
        <v>0</v>
      </c>
      <c r="E40" s="1175"/>
      <c r="F40" s="1173">
        <f t="shared" si="0"/>
        <v>0</v>
      </c>
      <c r="G40" s="1174"/>
      <c r="H40" s="1113"/>
      <c r="I40" s="230">
        <f t="shared" si="4"/>
        <v>0</v>
      </c>
      <c r="J40" s="1049">
        <f t="shared" si="1"/>
        <v>0</v>
      </c>
      <c r="K40" s="843"/>
    </row>
    <row r="41" spans="1:11" ht="15.75" x14ac:dyDescent="0.25">
      <c r="A41" s="19"/>
      <c r="B41" s="1115">
        <f t="shared" si="2"/>
        <v>0</v>
      </c>
      <c r="C41" s="1051"/>
      <c r="D41" s="1171">
        <f t="shared" si="3"/>
        <v>0</v>
      </c>
      <c r="E41" s="1175"/>
      <c r="F41" s="1173">
        <f t="shared" si="0"/>
        <v>0</v>
      </c>
      <c r="G41" s="1174"/>
      <c r="H41" s="1113"/>
      <c r="I41" s="230">
        <f t="shared" si="4"/>
        <v>0</v>
      </c>
      <c r="J41" s="1049">
        <f t="shared" si="1"/>
        <v>0</v>
      </c>
      <c r="K41" s="843"/>
    </row>
    <row r="42" spans="1:11" ht="15.75" x14ac:dyDescent="0.25">
      <c r="A42" s="19"/>
      <c r="B42" s="1115">
        <f t="shared" si="2"/>
        <v>0</v>
      </c>
      <c r="C42" s="1051"/>
      <c r="D42" s="1171">
        <f t="shared" si="3"/>
        <v>0</v>
      </c>
      <c r="E42" s="1175"/>
      <c r="F42" s="1173">
        <f t="shared" si="0"/>
        <v>0</v>
      </c>
      <c r="G42" s="1174"/>
      <c r="H42" s="1113"/>
      <c r="I42" s="230">
        <f t="shared" si="4"/>
        <v>0</v>
      </c>
      <c r="J42" s="1049">
        <f t="shared" si="1"/>
        <v>0</v>
      </c>
      <c r="K42" s="843"/>
    </row>
    <row r="43" spans="1:11" ht="15.75" x14ac:dyDescent="0.25">
      <c r="A43" s="19"/>
      <c r="B43" s="1115">
        <f t="shared" si="2"/>
        <v>0</v>
      </c>
      <c r="C43" s="1051"/>
      <c r="D43" s="1171">
        <f t="shared" si="3"/>
        <v>0</v>
      </c>
      <c r="E43" s="1175"/>
      <c r="F43" s="1173">
        <f t="shared" si="0"/>
        <v>0</v>
      </c>
      <c r="G43" s="1174"/>
      <c r="H43" s="1113"/>
      <c r="I43" s="230">
        <f t="shared" ref="I43:I85" si="5">I42-F43</f>
        <v>0</v>
      </c>
      <c r="J43" s="1049">
        <f t="shared" ref="J43:J67" si="6">H43*F43</f>
        <v>0</v>
      </c>
      <c r="K43" s="843"/>
    </row>
    <row r="44" spans="1:11" ht="15.75" x14ac:dyDescent="0.25">
      <c r="A44" s="19"/>
      <c r="B44" s="1115">
        <f t="shared" si="2"/>
        <v>0</v>
      </c>
      <c r="C44" s="1051"/>
      <c r="D44" s="1171">
        <f t="shared" si="3"/>
        <v>0</v>
      </c>
      <c r="E44" s="1175"/>
      <c r="F44" s="1173">
        <f t="shared" si="0"/>
        <v>0</v>
      </c>
      <c r="G44" s="1174"/>
      <c r="H44" s="1113"/>
      <c r="I44" s="230">
        <f t="shared" si="5"/>
        <v>0</v>
      </c>
      <c r="J44" s="1049">
        <f t="shared" si="6"/>
        <v>0</v>
      </c>
      <c r="K44" s="843"/>
    </row>
    <row r="45" spans="1:11" ht="15.75" x14ac:dyDescent="0.25">
      <c r="A45" s="19"/>
      <c r="B45" s="1115">
        <f t="shared" si="2"/>
        <v>0</v>
      </c>
      <c r="C45" s="1051"/>
      <c r="D45" s="1171">
        <f t="shared" si="3"/>
        <v>0</v>
      </c>
      <c r="E45" s="1175"/>
      <c r="F45" s="1173">
        <f t="shared" si="0"/>
        <v>0</v>
      </c>
      <c r="G45" s="1174"/>
      <c r="H45" s="1113"/>
      <c r="I45" s="230">
        <f t="shared" si="5"/>
        <v>0</v>
      </c>
      <c r="J45" s="1049">
        <f t="shared" si="6"/>
        <v>0</v>
      </c>
      <c r="K45" s="843"/>
    </row>
    <row r="46" spans="1:11" ht="15.75" x14ac:dyDescent="0.25">
      <c r="A46" s="19"/>
      <c r="B46" s="1115">
        <f t="shared" si="2"/>
        <v>0</v>
      </c>
      <c r="C46" s="1051"/>
      <c r="D46" s="1171">
        <f t="shared" si="3"/>
        <v>0</v>
      </c>
      <c r="E46" s="1175"/>
      <c r="F46" s="1173">
        <f t="shared" si="0"/>
        <v>0</v>
      </c>
      <c r="G46" s="1174"/>
      <c r="H46" s="1113"/>
      <c r="I46" s="230">
        <f t="shared" si="5"/>
        <v>0</v>
      </c>
      <c r="J46" s="1049">
        <f t="shared" si="6"/>
        <v>0</v>
      </c>
      <c r="K46" s="843"/>
    </row>
    <row r="47" spans="1:11" ht="15.75" x14ac:dyDescent="0.25">
      <c r="A47" s="19"/>
      <c r="B47" s="1115">
        <f t="shared" si="2"/>
        <v>0</v>
      </c>
      <c r="C47" s="1051"/>
      <c r="D47" s="1171">
        <f t="shared" si="3"/>
        <v>0</v>
      </c>
      <c r="E47" s="1175"/>
      <c r="F47" s="1173">
        <f t="shared" si="0"/>
        <v>0</v>
      </c>
      <c r="G47" s="1174"/>
      <c r="H47" s="1113"/>
      <c r="I47" s="230">
        <f t="shared" si="5"/>
        <v>0</v>
      </c>
      <c r="J47" s="1049">
        <f t="shared" si="6"/>
        <v>0</v>
      </c>
      <c r="K47" s="843"/>
    </row>
    <row r="48" spans="1:11" ht="15.75" x14ac:dyDescent="0.25">
      <c r="A48" s="19"/>
      <c r="B48" s="1115">
        <f t="shared" si="2"/>
        <v>0</v>
      </c>
      <c r="C48" s="1051"/>
      <c r="D48" s="1171">
        <f t="shared" si="3"/>
        <v>0</v>
      </c>
      <c r="E48" s="1175"/>
      <c r="F48" s="1173">
        <f t="shared" si="0"/>
        <v>0</v>
      </c>
      <c r="G48" s="1174"/>
      <c r="H48" s="1113"/>
      <c r="I48" s="230">
        <f t="shared" si="5"/>
        <v>0</v>
      </c>
      <c r="J48" s="1049">
        <f t="shared" si="6"/>
        <v>0</v>
      </c>
      <c r="K48" s="843"/>
    </row>
    <row r="49" spans="1:11" ht="15.75" x14ac:dyDescent="0.25">
      <c r="A49" s="19"/>
      <c r="B49" s="1115">
        <f t="shared" si="2"/>
        <v>0</v>
      </c>
      <c r="C49" s="1051"/>
      <c r="D49" s="1171">
        <f t="shared" si="3"/>
        <v>0</v>
      </c>
      <c r="E49" s="1175"/>
      <c r="F49" s="1173">
        <f t="shared" si="0"/>
        <v>0</v>
      </c>
      <c r="G49" s="1174"/>
      <c r="H49" s="1113"/>
      <c r="I49" s="230">
        <f t="shared" si="5"/>
        <v>0</v>
      </c>
      <c r="J49" s="1049">
        <f t="shared" si="6"/>
        <v>0</v>
      </c>
      <c r="K49" s="843"/>
    </row>
    <row r="50" spans="1:11" ht="15.75" x14ac:dyDescent="0.25">
      <c r="A50" s="19"/>
      <c r="B50" s="1115">
        <f t="shared" si="2"/>
        <v>0</v>
      </c>
      <c r="C50" s="1051"/>
      <c r="D50" s="1171">
        <f t="shared" si="3"/>
        <v>0</v>
      </c>
      <c r="E50" s="1175"/>
      <c r="F50" s="1173">
        <f t="shared" si="0"/>
        <v>0</v>
      </c>
      <c r="G50" s="1174"/>
      <c r="H50" s="1113"/>
      <c r="I50" s="230">
        <f t="shared" si="5"/>
        <v>0</v>
      </c>
      <c r="J50" s="1049">
        <f t="shared" si="6"/>
        <v>0</v>
      </c>
      <c r="K50" s="843"/>
    </row>
    <row r="51" spans="1:11" ht="15.75" x14ac:dyDescent="0.25">
      <c r="A51" s="19"/>
      <c r="B51" s="1115">
        <f t="shared" si="2"/>
        <v>0</v>
      </c>
      <c r="C51" s="1051"/>
      <c r="D51" s="1171">
        <f t="shared" si="3"/>
        <v>0</v>
      </c>
      <c r="E51" s="1175"/>
      <c r="F51" s="1173">
        <f t="shared" si="0"/>
        <v>0</v>
      </c>
      <c r="G51" s="1174"/>
      <c r="H51" s="1113"/>
      <c r="I51" s="230">
        <f t="shared" si="5"/>
        <v>0</v>
      </c>
      <c r="J51" s="1049">
        <f t="shared" si="6"/>
        <v>0</v>
      </c>
      <c r="K51" s="843"/>
    </row>
    <row r="52" spans="1:11" ht="15.75" x14ac:dyDescent="0.25">
      <c r="A52" s="19"/>
      <c r="B52" s="1115">
        <f t="shared" si="2"/>
        <v>0</v>
      </c>
      <c r="C52" s="1051"/>
      <c r="D52" s="1171">
        <f t="shared" si="3"/>
        <v>0</v>
      </c>
      <c r="E52" s="1175"/>
      <c r="F52" s="1173">
        <f t="shared" si="0"/>
        <v>0</v>
      </c>
      <c r="G52" s="1174"/>
      <c r="H52" s="1113"/>
      <c r="I52" s="230">
        <f t="shared" si="5"/>
        <v>0</v>
      </c>
      <c r="J52" s="1049">
        <f t="shared" si="6"/>
        <v>0</v>
      </c>
      <c r="K52" s="843"/>
    </row>
    <row r="53" spans="1:11" ht="15.75" x14ac:dyDescent="0.25">
      <c r="A53" s="19"/>
      <c r="B53" s="1115">
        <f t="shared" si="2"/>
        <v>0</v>
      </c>
      <c r="C53" s="1051"/>
      <c r="D53" s="1171">
        <f t="shared" si="3"/>
        <v>0</v>
      </c>
      <c r="E53" s="1175"/>
      <c r="F53" s="1173">
        <f t="shared" si="0"/>
        <v>0</v>
      </c>
      <c r="G53" s="1174"/>
      <c r="H53" s="1113"/>
      <c r="I53" s="230">
        <f t="shared" si="5"/>
        <v>0</v>
      </c>
      <c r="J53" s="1049">
        <f t="shared" si="6"/>
        <v>0</v>
      </c>
      <c r="K53" s="843"/>
    </row>
    <row r="54" spans="1:11" ht="15.75" x14ac:dyDescent="0.25">
      <c r="A54" s="19"/>
      <c r="B54" s="1115">
        <f t="shared" si="2"/>
        <v>0</v>
      </c>
      <c r="C54" s="1051"/>
      <c r="D54" s="1171">
        <f t="shared" si="3"/>
        <v>0</v>
      </c>
      <c r="E54" s="1175"/>
      <c r="F54" s="1173">
        <f t="shared" si="0"/>
        <v>0</v>
      </c>
      <c r="G54" s="1174"/>
      <c r="H54" s="1113"/>
      <c r="I54" s="230">
        <f t="shared" si="5"/>
        <v>0</v>
      </c>
      <c r="J54" s="1049">
        <f t="shared" si="6"/>
        <v>0</v>
      </c>
      <c r="K54" s="843"/>
    </row>
    <row r="55" spans="1:11" ht="15.75" x14ac:dyDescent="0.25">
      <c r="A55" s="19"/>
      <c r="B55" s="1115">
        <f t="shared" si="2"/>
        <v>0</v>
      </c>
      <c r="C55" s="1051"/>
      <c r="D55" s="1171">
        <f t="shared" si="3"/>
        <v>0</v>
      </c>
      <c r="E55" s="1175"/>
      <c r="F55" s="1173">
        <f t="shared" si="0"/>
        <v>0</v>
      </c>
      <c r="G55" s="1174"/>
      <c r="H55" s="1113"/>
      <c r="I55" s="230">
        <f t="shared" si="5"/>
        <v>0</v>
      </c>
      <c r="J55" s="1049">
        <f t="shared" si="6"/>
        <v>0</v>
      </c>
      <c r="K55" s="843"/>
    </row>
    <row r="56" spans="1:11" ht="15.75" x14ac:dyDescent="0.25">
      <c r="A56" s="19"/>
      <c r="B56" s="1115">
        <f t="shared" si="2"/>
        <v>0</v>
      </c>
      <c r="C56" s="1051"/>
      <c r="D56" s="1171">
        <f t="shared" si="3"/>
        <v>0</v>
      </c>
      <c r="E56" s="1175"/>
      <c r="F56" s="1173">
        <f t="shared" si="0"/>
        <v>0</v>
      </c>
      <c r="G56" s="1174"/>
      <c r="H56" s="1113"/>
      <c r="I56" s="230">
        <f t="shared" si="5"/>
        <v>0</v>
      </c>
      <c r="J56" s="1049">
        <f t="shared" si="6"/>
        <v>0</v>
      </c>
      <c r="K56" s="843"/>
    </row>
    <row r="57" spans="1:11" ht="15.75" x14ac:dyDescent="0.25">
      <c r="A57" s="19"/>
      <c r="B57" s="1115">
        <f t="shared" si="2"/>
        <v>0</v>
      </c>
      <c r="C57" s="1051"/>
      <c r="D57" s="1171">
        <f t="shared" si="3"/>
        <v>0</v>
      </c>
      <c r="E57" s="1175"/>
      <c r="F57" s="1173">
        <f t="shared" si="0"/>
        <v>0</v>
      </c>
      <c r="G57" s="1174"/>
      <c r="H57" s="1113"/>
      <c r="I57" s="230">
        <f t="shared" si="5"/>
        <v>0</v>
      </c>
      <c r="J57" s="1049">
        <f t="shared" si="6"/>
        <v>0</v>
      </c>
      <c r="K57" s="843"/>
    </row>
    <row r="58" spans="1:11" ht="15.75" x14ac:dyDescent="0.25">
      <c r="A58" s="19"/>
      <c r="B58" s="1115">
        <f t="shared" si="2"/>
        <v>0</v>
      </c>
      <c r="C58" s="1051"/>
      <c r="D58" s="1171">
        <f t="shared" si="3"/>
        <v>0</v>
      </c>
      <c r="E58" s="1175"/>
      <c r="F58" s="1173">
        <f t="shared" si="0"/>
        <v>0</v>
      </c>
      <c r="G58" s="1174"/>
      <c r="H58" s="1113"/>
      <c r="I58" s="230">
        <f t="shared" si="5"/>
        <v>0</v>
      </c>
      <c r="J58" s="1049">
        <f t="shared" si="6"/>
        <v>0</v>
      </c>
      <c r="K58" s="843"/>
    </row>
    <row r="59" spans="1:11" ht="15.75" x14ac:dyDescent="0.25">
      <c r="A59" s="19"/>
      <c r="B59" s="1115">
        <f t="shared" si="2"/>
        <v>0</v>
      </c>
      <c r="C59" s="1051"/>
      <c r="D59" s="1171">
        <f t="shared" si="3"/>
        <v>0</v>
      </c>
      <c r="E59" s="1175"/>
      <c r="F59" s="1173">
        <f t="shared" si="0"/>
        <v>0</v>
      </c>
      <c r="G59" s="1174"/>
      <c r="H59" s="1113"/>
      <c r="I59" s="230">
        <f t="shared" si="5"/>
        <v>0</v>
      </c>
      <c r="J59" s="1049">
        <f t="shared" si="6"/>
        <v>0</v>
      </c>
      <c r="K59" s="843"/>
    </row>
    <row r="60" spans="1:11" ht="15.75" x14ac:dyDescent="0.25">
      <c r="A60" s="19"/>
      <c r="B60" s="1115">
        <f t="shared" si="2"/>
        <v>0</v>
      </c>
      <c r="C60" s="1051"/>
      <c r="D60" s="1171">
        <f t="shared" si="3"/>
        <v>0</v>
      </c>
      <c r="E60" s="1175"/>
      <c r="F60" s="1173">
        <f t="shared" si="0"/>
        <v>0</v>
      </c>
      <c r="G60" s="1174"/>
      <c r="H60" s="1113"/>
      <c r="I60" s="230">
        <f t="shared" si="5"/>
        <v>0</v>
      </c>
      <c r="J60" s="1049">
        <f t="shared" si="6"/>
        <v>0</v>
      </c>
      <c r="K60" s="843"/>
    </row>
    <row r="61" spans="1:11" ht="15.75" x14ac:dyDescent="0.25">
      <c r="A61" s="19"/>
      <c r="B61" s="1115">
        <f t="shared" si="2"/>
        <v>0</v>
      </c>
      <c r="C61" s="1051"/>
      <c r="D61" s="1171">
        <f t="shared" si="3"/>
        <v>0</v>
      </c>
      <c r="E61" s="1175"/>
      <c r="F61" s="1173">
        <f t="shared" si="0"/>
        <v>0</v>
      </c>
      <c r="G61" s="1174"/>
      <c r="H61" s="1113"/>
      <c r="I61" s="230">
        <f t="shared" si="5"/>
        <v>0</v>
      </c>
      <c r="J61" s="1049">
        <f t="shared" si="6"/>
        <v>0</v>
      </c>
      <c r="K61" s="843"/>
    </row>
    <row r="62" spans="1:11" ht="15.75" x14ac:dyDescent="0.25">
      <c r="A62" s="19"/>
      <c r="B62" s="1115">
        <f t="shared" si="2"/>
        <v>0</v>
      </c>
      <c r="C62" s="1051"/>
      <c r="D62" s="1171">
        <f t="shared" si="3"/>
        <v>0</v>
      </c>
      <c r="E62" s="1175"/>
      <c r="F62" s="1173">
        <f t="shared" si="0"/>
        <v>0</v>
      </c>
      <c r="G62" s="1174"/>
      <c r="H62" s="1113"/>
      <c r="I62" s="230">
        <f t="shared" si="5"/>
        <v>0</v>
      </c>
      <c r="J62" s="1049">
        <f t="shared" si="6"/>
        <v>0</v>
      </c>
      <c r="K62" s="843"/>
    </row>
    <row r="63" spans="1:11" ht="15.75" x14ac:dyDescent="0.25">
      <c r="A63" s="19"/>
      <c r="B63" s="1115">
        <f t="shared" si="2"/>
        <v>0</v>
      </c>
      <c r="C63" s="1051"/>
      <c r="D63" s="1171">
        <f t="shared" si="3"/>
        <v>0</v>
      </c>
      <c r="E63" s="1175"/>
      <c r="F63" s="1173">
        <f t="shared" si="0"/>
        <v>0</v>
      </c>
      <c r="G63" s="1174"/>
      <c r="H63" s="1113"/>
      <c r="I63" s="230">
        <f t="shared" si="5"/>
        <v>0</v>
      </c>
      <c r="J63" s="1049">
        <f t="shared" si="6"/>
        <v>0</v>
      </c>
      <c r="K63" s="843"/>
    </row>
    <row r="64" spans="1:11" ht="15.75" x14ac:dyDescent="0.25">
      <c r="A64" s="19"/>
      <c r="B64" s="1115">
        <f t="shared" si="2"/>
        <v>0</v>
      </c>
      <c r="C64" s="1051"/>
      <c r="D64" s="1171">
        <f t="shared" si="3"/>
        <v>0</v>
      </c>
      <c r="E64" s="1175"/>
      <c r="F64" s="1173">
        <f t="shared" si="0"/>
        <v>0</v>
      </c>
      <c r="G64" s="1174"/>
      <c r="H64" s="1113"/>
      <c r="I64" s="230">
        <f t="shared" si="5"/>
        <v>0</v>
      </c>
      <c r="J64" s="1049">
        <f t="shared" si="6"/>
        <v>0</v>
      </c>
      <c r="K64" s="843"/>
    </row>
    <row r="65" spans="1:11" ht="15.75" x14ac:dyDescent="0.25">
      <c r="A65" s="19"/>
      <c r="B65" s="1115">
        <f t="shared" si="2"/>
        <v>0</v>
      </c>
      <c r="C65" s="1051"/>
      <c r="D65" s="1171">
        <f t="shared" si="3"/>
        <v>0</v>
      </c>
      <c r="E65" s="1175"/>
      <c r="F65" s="1173">
        <f t="shared" si="0"/>
        <v>0</v>
      </c>
      <c r="G65" s="1174"/>
      <c r="H65" s="1113"/>
      <c r="I65" s="230">
        <f t="shared" si="5"/>
        <v>0</v>
      </c>
      <c r="J65" s="1049">
        <f t="shared" si="6"/>
        <v>0</v>
      </c>
      <c r="K65" s="843"/>
    </row>
    <row r="66" spans="1:11" ht="15.75" x14ac:dyDescent="0.25">
      <c r="A66" s="19"/>
      <c r="B66" s="1115">
        <f t="shared" si="2"/>
        <v>0</v>
      </c>
      <c r="C66" s="1051"/>
      <c r="D66" s="1171">
        <f t="shared" si="3"/>
        <v>0</v>
      </c>
      <c r="E66" s="1175"/>
      <c r="F66" s="1173">
        <f t="shared" si="0"/>
        <v>0</v>
      </c>
      <c r="G66" s="1174"/>
      <c r="H66" s="1113"/>
      <c r="I66" s="230">
        <f t="shared" si="5"/>
        <v>0</v>
      </c>
      <c r="J66" s="1049">
        <f t="shared" si="6"/>
        <v>0</v>
      </c>
      <c r="K66" s="843"/>
    </row>
    <row r="67" spans="1:11" ht="15.75" x14ac:dyDescent="0.25">
      <c r="A67" s="19"/>
      <c r="B67" s="1115">
        <f t="shared" si="2"/>
        <v>0</v>
      </c>
      <c r="C67" s="1051"/>
      <c r="D67" s="1171">
        <f t="shared" si="3"/>
        <v>0</v>
      </c>
      <c r="E67" s="1175"/>
      <c r="F67" s="1173">
        <f t="shared" si="0"/>
        <v>0</v>
      </c>
      <c r="G67" s="1174"/>
      <c r="H67" s="1113"/>
      <c r="I67" s="230">
        <f t="shared" si="5"/>
        <v>0</v>
      </c>
      <c r="J67" s="1049">
        <f t="shared" si="6"/>
        <v>0</v>
      </c>
      <c r="K67" s="843"/>
    </row>
    <row r="68" spans="1:11" ht="15.75" x14ac:dyDescent="0.25">
      <c r="B68" s="1115">
        <f t="shared" si="2"/>
        <v>0</v>
      </c>
      <c r="C68" s="1051"/>
      <c r="D68" s="1171">
        <f t="shared" si="3"/>
        <v>0</v>
      </c>
      <c r="E68" s="1175"/>
      <c r="F68" s="1173">
        <f t="shared" si="0"/>
        <v>0</v>
      </c>
      <c r="G68" s="1174"/>
      <c r="H68" s="1113"/>
      <c r="I68" s="230">
        <f t="shared" si="5"/>
        <v>0</v>
      </c>
      <c r="J68" s="1049">
        <f t="shared" si="1"/>
        <v>0</v>
      </c>
      <c r="K68" s="843"/>
    </row>
    <row r="69" spans="1:11" ht="15.75" x14ac:dyDescent="0.25">
      <c r="B69" s="1115">
        <f t="shared" si="2"/>
        <v>0</v>
      </c>
      <c r="C69" s="1051"/>
      <c r="D69" s="1171">
        <f t="shared" si="3"/>
        <v>0</v>
      </c>
      <c r="E69" s="1175"/>
      <c r="F69" s="1173">
        <f t="shared" si="0"/>
        <v>0</v>
      </c>
      <c r="G69" s="1174"/>
      <c r="H69" s="1113"/>
      <c r="I69" s="230">
        <f t="shared" si="5"/>
        <v>0</v>
      </c>
      <c r="J69" s="1049">
        <f t="shared" si="1"/>
        <v>0</v>
      </c>
      <c r="K69" s="843"/>
    </row>
    <row r="70" spans="1:11" ht="15.75" x14ac:dyDescent="0.25">
      <c r="B70" s="1115">
        <f t="shared" si="2"/>
        <v>0</v>
      </c>
      <c r="C70" s="1051"/>
      <c r="D70" s="1171">
        <f t="shared" si="3"/>
        <v>0</v>
      </c>
      <c r="E70" s="1175"/>
      <c r="F70" s="1173">
        <f t="shared" si="0"/>
        <v>0</v>
      </c>
      <c r="G70" s="1174"/>
      <c r="H70" s="1113"/>
      <c r="I70" s="230">
        <f t="shared" si="5"/>
        <v>0</v>
      </c>
      <c r="J70" s="1049">
        <f t="shared" si="1"/>
        <v>0</v>
      </c>
      <c r="K70" s="843"/>
    </row>
    <row r="71" spans="1:11" ht="15.75" x14ac:dyDescent="0.25">
      <c r="B71" s="1115">
        <f t="shared" si="2"/>
        <v>0</v>
      </c>
      <c r="C71" s="1051"/>
      <c r="D71" s="1171">
        <f t="shared" si="3"/>
        <v>0</v>
      </c>
      <c r="E71" s="1175"/>
      <c r="F71" s="1173">
        <f t="shared" si="0"/>
        <v>0</v>
      </c>
      <c r="G71" s="1174"/>
      <c r="H71" s="1113"/>
      <c r="I71" s="230">
        <f t="shared" si="5"/>
        <v>0</v>
      </c>
      <c r="J71" s="1049">
        <f t="shared" si="1"/>
        <v>0</v>
      </c>
      <c r="K71" s="843"/>
    </row>
    <row r="72" spans="1:11" ht="15.75" x14ac:dyDescent="0.25">
      <c r="B72" s="1115">
        <f t="shared" si="2"/>
        <v>0</v>
      </c>
      <c r="C72" s="1051"/>
      <c r="D72" s="1171">
        <f t="shared" si="3"/>
        <v>0</v>
      </c>
      <c r="E72" s="1175"/>
      <c r="F72" s="1173">
        <f t="shared" si="0"/>
        <v>0</v>
      </c>
      <c r="G72" s="1174"/>
      <c r="H72" s="1113"/>
      <c r="I72" s="230">
        <f t="shared" si="5"/>
        <v>0</v>
      </c>
      <c r="J72" s="1049">
        <f t="shared" si="1"/>
        <v>0</v>
      </c>
      <c r="K72" s="843"/>
    </row>
    <row r="73" spans="1:11" ht="15.75" x14ac:dyDescent="0.25">
      <c r="B73" s="1115">
        <f t="shared" si="2"/>
        <v>0</v>
      </c>
      <c r="C73" s="1051"/>
      <c r="D73" s="1171">
        <f t="shared" si="3"/>
        <v>0</v>
      </c>
      <c r="E73" s="1175"/>
      <c r="F73" s="1173">
        <f t="shared" si="0"/>
        <v>0</v>
      </c>
      <c r="G73" s="1174"/>
      <c r="H73" s="1113"/>
      <c r="I73" s="230">
        <f t="shared" si="5"/>
        <v>0</v>
      </c>
      <c r="J73" s="1049">
        <f t="shared" si="1"/>
        <v>0</v>
      </c>
      <c r="K73" s="843"/>
    </row>
    <row r="74" spans="1:11" ht="15.75" x14ac:dyDescent="0.25">
      <c r="B74" s="1115">
        <f t="shared" si="2"/>
        <v>0</v>
      </c>
      <c r="C74" s="1051"/>
      <c r="D74" s="1171">
        <f t="shared" si="3"/>
        <v>0</v>
      </c>
      <c r="E74" s="1175"/>
      <c r="F74" s="1173">
        <f t="shared" si="0"/>
        <v>0</v>
      </c>
      <c r="G74" s="1174"/>
      <c r="H74" s="1113"/>
      <c r="I74" s="230">
        <f t="shared" si="5"/>
        <v>0</v>
      </c>
      <c r="J74" s="1049">
        <f t="shared" ref="J74:J85" si="7">H74*F74</f>
        <v>0</v>
      </c>
      <c r="K74" s="843"/>
    </row>
    <row r="75" spans="1:11" ht="15.75" x14ac:dyDescent="0.25">
      <c r="B75" s="1115">
        <f t="shared" ref="B75:B86" si="8">B74-C75</f>
        <v>0</v>
      </c>
      <c r="C75" s="1051"/>
      <c r="D75" s="1171">
        <f t="shared" si="3"/>
        <v>0</v>
      </c>
      <c r="E75" s="1175"/>
      <c r="F75" s="1173">
        <f t="shared" si="0"/>
        <v>0</v>
      </c>
      <c r="G75" s="1174"/>
      <c r="H75" s="1113"/>
      <c r="I75" s="230">
        <f t="shared" si="5"/>
        <v>0</v>
      </c>
      <c r="J75" s="1049">
        <f t="shared" si="7"/>
        <v>0</v>
      </c>
      <c r="K75" s="843"/>
    </row>
    <row r="76" spans="1:11" ht="15.75" x14ac:dyDescent="0.25">
      <c r="B76" s="1115">
        <f t="shared" si="8"/>
        <v>0</v>
      </c>
      <c r="C76" s="1051"/>
      <c r="D76" s="1171">
        <f t="shared" si="3"/>
        <v>0</v>
      </c>
      <c r="E76" s="1175"/>
      <c r="F76" s="1173">
        <f t="shared" si="0"/>
        <v>0</v>
      </c>
      <c r="G76" s="1174"/>
      <c r="H76" s="1113"/>
      <c r="I76" s="230">
        <f t="shared" si="5"/>
        <v>0</v>
      </c>
      <c r="J76" s="1049">
        <f t="shared" si="7"/>
        <v>0</v>
      </c>
      <c r="K76" s="843"/>
    </row>
    <row r="77" spans="1:11" ht="15.75" x14ac:dyDescent="0.25">
      <c r="B77" s="1115">
        <f t="shared" si="8"/>
        <v>0</v>
      </c>
      <c r="C77" s="1051"/>
      <c r="D77" s="1171">
        <f t="shared" si="3"/>
        <v>0</v>
      </c>
      <c r="E77" s="1175"/>
      <c r="F77" s="1173">
        <f t="shared" si="0"/>
        <v>0</v>
      </c>
      <c r="G77" s="1174"/>
      <c r="H77" s="1113"/>
      <c r="I77" s="230">
        <f t="shared" si="5"/>
        <v>0</v>
      </c>
      <c r="J77" s="1049">
        <f t="shared" si="7"/>
        <v>0</v>
      </c>
      <c r="K77" s="843"/>
    </row>
    <row r="78" spans="1:11" ht="15.75" x14ac:dyDescent="0.25">
      <c r="B78" s="1115">
        <f t="shared" si="8"/>
        <v>0</v>
      </c>
      <c r="C78" s="1051"/>
      <c r="D78" s="1171">
        <f t="shared" si="3"/>
        <v>0</v>
      </c>
      <c r="E78" s="1175"/>
      <c r="F78" s="1173">
        <f t="shared" si="0"/>
        <v>0</v>
      </c>
      <c r="G78" s="1174"/>
      <c r="H78" s="1113"/>
      <c r="I78" s="230">
        <f t="shared" si="5"/>
        <v>0</v>
      </c>
      <c r="J78" s="1049">
        <f t="shared" si="7"/>
        <v>0</v>
      </c>
      <c r="K78" s="843"/>
    </row>
    <row r="79" spans="1:11" ht="15.75" x14ac:dyDescent="0.25">
      <c r="B79" s="1115">
        <f t="shared" si="8"/>
        <v>0</v>
      </c>
      <c r="C79" s="1051"/>
      <c r="D79" s="1171">
        <f t="shared" si="3"/>
        <v>0</v>
      </c>
      <c r="E79" s="1175"/>
      <c r="F79" s="1173">
        <f t="shared" si="0"/>
        <v>0</v>
      </c>
      <c r="G79" s="1174"/>
      <c r="H79" s="1113"/>
      <c r="I79" s="230">
        <f t="shared" si="5"/>
        <v>0</v>
      </c>
      <c r="J79" s="1049">
        <f t="shared" si="7"/>
        <v>0</v>
      </c>
      <c r="K79" s="843"/>
    </row>
    <row r="80" spans="1:11" ht="15.75" x14ac:dyDescent="0.25">
      <c r="B80" s="1115">
        <f t="shared" si="8"/>
        <v>0</v>
      </c>
      <c r="C80" s="1051"/>
      <c r="D80" s="1171">
        <f t="shared" si="3"/>
        <v>0</v>
      </c>
      <c r="E80" s="1175"/>
      <c r="F80" s="1173">
        <f t="shared" si="0"/>
        <v>0</v>
      </c>
      <c r="G80" s="1174"/>
      <c r="H80" s="1113"/>
      <c r="I80" s="230">
        <f t="shared" si="5"/>
        <v>0</v>
      </c>
      <c r="J80" s="1049">
        <f t="shared" si="7"/>
        <v>0</v>
      </c>
      <c r="K80" s="843"/>
    </row>
    <row r="81" spans="1:11" ht="15.75" x14ac:dyDescent="0.25">
      <c r="B81" s="1115">
        <f t="shared" si="8"/>
        <v>0</v>
      </c>
      <c r="C81" s="1051"/>
      <c r="D81" s="1171">
        <f t="shared" si="3"/>
        <v>0</v>
      </c>
      <c r="E81" s="1175"/>
      <c r="F81" s="1173">
        <f t="shared" si="0"/>
        <v>0</v>
      </c>
      <c r="G81" s="1174"/>
      <c r="H81" s="1113"/>
      <c r="I81" s="230">
        <f t="shared" si="5"/>
        <v>0</v>
      </c>
      <c r="J81" s="1049">
        <f t="shared" si="7"/>
        <v>0</v>
      </c>
      <c r="K81" s="843"/>
    </row>
    <row r="82" spans="1:11" ht="15.75" x14ac:dyDescent="0.25">
      <c r="B82" s="1115">
        <f t="shared" si="8"/>
        <v>0</v>
      </c>
      <c r="C82" s="1051"/>
      <c r="D82" s="1171">
        <f t="shared" si="3"/>
        <v>0</v>
      </c>
      <c r="E82" s="1175"/>
      <c r="F82" s="1173">
        <f t="shared" si="0"/>
        <v>0</v>
      </c>
      <c r="G82" s="1174"/>
      <c r="H82" s="1113"/>
      <c r="I82" s="230">
        <f t="shared" si="5"/>
        <v>0</v>
      </c>
      <c r="J82" s="1049">
        <f t="shared" si="7"/>
        <v>0</v>
      </c>
      <c r="K82" s="843"/>
    </row>
    <row r="83" spans="1:11" ht="15.75" x14ac:dyDescent="0.25">
      <c r="B83" s="174">
        <f t="shared" si="8"/>
        <v>0</v>
      </c>
      <c r="C83" s="15"/>
      <c r="D83" s="443">
        <f t="shared" si="3"/>
        <v>0</v>
      </c>
      <c r="E83" s="321"/>
      <c r="F83" s="1176">
        <f t="shared" si="0"/>
        <v>0</v>
      </c>
      <c r="G83" s="1177"/>
      <c r="H83" s="670"/>
      <c r="I83" s="230">
        <f t="shared" si="5"/>
        <v>0</v>
      </c>
      <c r="J83" s="59">
        <f t="shared" si="7"/>
        <v>0</v>
      </c>
    </row>
    <row r="84" spans="1:11" ht="15.75" x14ac:dyDescent="0.25">
      <c r="B84" s="174">
        <f t="shared" si="8"/>
        <v>0</v>
      </c>
      <c r="C84" s="15"/>
      <c r="D84" s="443">
        <f t="shared" si="3"/>
        <v>0</v>
      </c>
      <c r="E84" s="321"/>
      <c r="F84" s="1176">
        <f t="shared" si="0"/>
        <v>0</v>
      </c>
      <c r="G84" s="1177"/>
      <c r="H84" s="670"/>
      <c r="I84" s="230">
        <f t="shared" si="5"/>
        <v>0</v>
      </c>
      <c r="J84" s="59">
        <f t="shared" si="7"/>
        <v>0</v>
      </c>
    </row>
    <row r="85" spans="1:11" ht="15.75" x14ac:dyDescent="0.25">
      <c r="B85" s="174">
        <f t="shared" si="8"/>
        <v>0</v>
      </c>
      <c r="C85" s="15"/>
      <c r="D85" s="443">
        <f t="shared" si="3"/>
        <v>0</v>
      </c>
      <c r="E85" s="321"/>
      <c r="F85" s="1176">
        <f t="shared" si="0"/>
        <v>0</v>
      </c>
      <c r="G85" s="1177"/>
      <c r="H85" s="670"/>
      <c r="I85" s="230">
        <f t="shared" si="5"/>
        <v>0</v>
      </c>
      <c r="J85" s="59">
        <f t="shared" si="7"/>
        <v>0</v>
      </c>
    </row>
    <row r="86" spans="1:11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6">
        <f t="shared" si="0"/>
        <v>0</v>
      </c>
      <c r="G86" s="135"/>
      <c r="H86" s="189"/>
      <c r="I86" s="632"/>
      <c r="J86" s="59">
        <f>SUM(J9:J68)</f>
        <v>0</v>
      </c>
    </row>
    <row r="87" spans="1:11" ht="15.75" thickTop="1" x14ac:dyDescent="0.25">
      <c r="A87" s="47">
        <f>SUM(A86:A86)</f>
        <v>0</v>
      </c>
      <c r="C87" s="72"/>
      <c r="D87" s="102">
        <f>SUM(D9:D86)</f>
        <v>0</v>
      </c>
      <c r="E87" s="130"/>
      <c r="F87" s="102">
        <f>SUM(F9:F86)</f>
        <v>0</v>
      </c>
      <c r="G87" s="148"/>
      <c r="H87" s="148"/>
    </row>
    <row r="88" spans="1:11" ht="15.75" thickBot="1" x14ac:dyDescent="0.3">
      <c r="A88" s="47"/>
    </row>
    <row r="89" spans="1:11" x14ac:dyDescent="0.25">
      <c r="B89" s="176"/>
      <c r="D89" s="1511" t="s">
        <v>21</v>
      </c>
      <c r="E89" s="1512"/>
      <c r="F89" s="137">
        <f>G5-F87</f>
        <v>0</v>
      </c>
    </row>
    <row r="90" spans="1:11" ht="15.75" thickBot="1" x14ac:dyDescent="0.3">
      <c r="A90" s="121"/>
      <c r="D90" s="247" t="s">
        <v>4</v>
      </c>
      <c r="E90" s="248"/>
      <c r="F90" s="49">
        <v>0</v>
      </c>
    </row>
    <row r="91" spans="1:11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07" t="s">
        <v>212</v>
      </c>
      <c r="B1" s="1507"/>
      <c r="C1" s="1507"/>
      <c r="D1" s="1507"/>
      <c r="E1" s="1507"/>
      <c r="F1" s="1507"/>
      <c r="G1" s="1507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488"/>
      <c r="C4" s="230"/>
      <c r="D4" s="130"/>
      <c r="E4" s="349"/>
      <c r="F4" s="72"/>
      <c r="G4" s="224"/>
      <c r="H4" s="144"/>
      <c r="I4" s="361"/>
    </row>
    <row r="5" spans="1:10" ht="14.25" customHeight="1" x14ac:dyDescent="0.25">
      <c r="A5" s="1518" t="s">
        <v>52</v>
      </c>
      <c r="B5" s="1550" t="s">
        <v>433</v>
      </c>
      <c r="C5" s="354">
        <v>71</v>
      </c>
      <c r="D5" s="130">
        <v>45253</v>
      </c>
      <c r="E5" s="85">
        <v>1929.14</v>
      </c>
      <c r="F5" s="72">
        <v>68</v>
      </c>
      <c r="G5" s="48">
        <f>F30</f>
        <v>1191.27</v>
      </c>
      <c r="H5" s="134">
        <f>E5-G5+E4+E6+E7</f>
        <v>737.87000000000012</v>
      </c>
      <c r="I5" s="358"/>
    </row>
    <row r="6" spans="1:10" x14ac:dyDescent="0.25">
      <c r="A6" s="1518"/>
      <c r="B6" s="1550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18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0" ht="15.75" thickTop="1" x14ac:dyDescent="0.25">
      <c r="A9" s="60"/>
      <c r="B9" s="174">
        <f>F4+F5+F6-C9+F7</f>
        <v>28</v>
      </c>
      <c r="C9" s="15">
        <v>40</v>
      </c>
      <c r="D9" s="68">
        <v>1191.27</v>
      </c>
      <c r="E9" s="238">
        <v>45254</v>
      </c>
      <c r="F9" s="91">
        <f>D9</f>
        <v>1191.27</v>
      </c>
      <c r="G9" s="69" t="s">
        <v>693</v>
      </c>
      <c r="H9" s="70">
        <v>73</v>
      </c>
      <c r="I9" s="230">
        <f>E4+E5+E6-F9+E7</f>
        <v>737.87000000000012</v>
      </c>
      <c r="J9" s="59">
        <f>H9*F9</f>
        <v>86962.709999999992</v>
      </c>
    </row>
    <row r="10" spans="1:10" x14ac:dyDescent="0.25">
      <c r="A10" s="74"/>
      <c r="B10" s="559">
        <f>B9-C10</f>
        <v>28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677">
        <f>I9-F10</f>
        <v>737.87000000000012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28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4">
        <f t="shared" si="2"/>
        <v>28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737.87000000000012</v>
      </c>
      <c r="J12" s="59">
        <f t="shared" si="1"/>
        <v>0</v>
      </c>
    </row>
    <row r="13" spans="1:10" x14ac:dyDescent="0.25">
      <c r="A13" s="74"/>
      <c r="B13" s="174">
        <f t="shared" si="2"/>
        <v>28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737.87000000000012</v>
      </c>
      <c r="J13" s="59">
        <f t="shared" si="1"/>
        <v>0</v>
      </c>
    </row>
    <row r="14" spans="1:10" x14ac:dyDescent="0.25">
      <c r="A14" s="74"/>
      <c r="B14" s="174">
        <f t="shared" si="2"/>
        <v>28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737.87000000000012</v>
      </c>
      <c r="J14" s="59">
        <f t="shared" si="1"/>
        <v>0</v>
      </c>
    </row>
    <row r="15" spans="1:10" x14ac:dyDescent="0.25">
      <c r="A15" s="74"/>
      <c r="B15" s="174">
        <f t="shared" si="2"/>
        <v>28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737.87000000000012</v>
      </c>
      <c r="J15" s="59">
        <f t="shared" si="1"/>
        <v>0</v>
      </c>
    </row>
    <row r="16" spans="1:10" x14ac:dyDescent="0.25">
      <c r="A16" s="74"/>
      <c r="B16" s="174">
        <f t="shared" si="2"/>
        <v>28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737.87000000000012</v>
      </c>
      <c r="J16" s="59">
        <f t="shared" si="1"/>
        <v>0</v>
      </c>
    </row>
    <row r="17" spans="1:10" x14ac:dyDescent="0.25">
      <c r="A17" s="74"/>
      <c r="B17" s="174">
        <f t="shared" si="2"/>
        <v>28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737.87000000000012</v>
      </c>
      <c r="J17" s="59">
        <f t="shared" si="1"/>
        <v>0</v>
      </c>
    </row>
    <row r="18" spans="1:10" x14ac:dyDescent="0.25">
      <c r="A18" s="74"/>
      <c r="B18" s="174">
        <f t="shared" si="2"/>
        <v>28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737.87000000000012</v>
      </c>
      <c r="J18" s="59">
        <f t="shared" si="1"/>
        <v>0</v>
      </c>
    </row>
    <row r="19" spans="1:10" x14ac:dyDescent="0.25">
      <c r="A19" s="74"/>
      <c r="B19" s="174">
        <f t="shared" si="2"/>
        <v>28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737.87000000000012</v>
      </c>
      <c r="J19" s="59">
        <f t="shared" si="1"/>
        <v>0</v>
      </c>
    </row>
    <row r="20" spans="1:10" x14ac:dyDescent="0.25">
      <c r="A20" s="74"/>
      <c r="B20" s="174">
        <f t="shared" si="2"/>
        <v>28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737.87000000000012</v>
      </c>
      <c r="J20" s="59">
        <f t="shared" si="1"/>
        <v>0</v>
      </c>
    </row>
    <row r="21" spans="1:10" x14ac:dyDescent="0.25">
      <c r="A21" s="74"/>
      <c r="B21" s="174">
        <f t="shared" si="2"/>
        <v>28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737.87000000000012</v>
      </c>
      <c r="J21" s="59">
        <f t="shared" si="1"/>
        <v>0</v>
      </c>
    </row>
    <row r="22" spans="1:10" x14ac:dyDescent="0.25">
      <c r="A22" s="74"/>
      <c r="B22" s="174">
        <f t="shared" si="2"/>
        <v>28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737.87000000000012</v>
      </c>
      <c r="J22" s="59">
        <f t="shared" si="1"/>
        <v>0</v>
      </c>
    </row>
    <row r="23" spans="1:10" x14ac:dyDescent="0.25">
      <c r="A23" s="19"/>
      <c r="B23" s="174">
        <f t="shared" si="2"/>
        <v>28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737.87000000000012</v>
      </c>
      <c r="J23" s="59">
        <f t="shared" si="1"/>
        <v>0</v>
      </c>
    </row>
    <row r="24" spans="1:10" x14ac:dyDescent="0.25">
      <c r="A24" s="19"/>
      <c r="B24" s="174">
        <f t="shared" si="2"/>
        <v>28</v>
      </c>
      <c r="C24" s="72"/>
      <c r="D24" s="68">
        <v>0</v>
      </c>
      <c r="E24" s="482"/>
      <c r="F24" s="91">
        <f t="shared" si="0"/>
        <v>0</v>
      </c>
      <c r="G24" s="69"/>
      <c r="H24" s="70"/>
      <c r="I24" s="230">
        <f t="shared" si="3"/>
        <v>737.87000000000012</v>
      </c>
      <c r="J24" s="59">
        <f t="shared" si="1"/>
        <v>0</v>
      </c>
    </row>
    <row r="25" spans="1:10" x14ac:dyDescent="0.25">
      <c r="A25" s="19"/>
      <c r="B25" s="174">
        <f t="shared" si="2"/>
        <v>28</v>
      </c>
      <c r="C25" s="72"/>
      <c r="D25" s="68">
        <v>0</v>
      </c>
      <c r="E25" s="482"/>
      <c r="F25" s="91">
        <f t="shared" si="0"/>
        <v>0</v>
      </c>
      <c r="G25" s="480"/>
      <c r="H25" s="481"/>
      <c r="I25" s="230">
        <f t="shared" si="3"/>
        <v>737.87000000000012</v>
      </c>
      <c r="J25" s="59">
        <f t="shared" si="1"/>
        <v>0</v>
      </c>
    </row>
    <row r="26" spans="1:10" x14ac:dyDescent="0.25">
      <c r="A26" s="19"/>
      <c r="B26" s="174">
        <f t="shared" si="2"/>
        <v>28</v>
      </c>
      <c r="C26" s="15"/>
      <c r="D26" s="68">
        <v>0</v>
      </c>
      <c r="E26" s="482"/>
      <c r="F26" s="91">
        <f t="shared" si="0"/>
        <v>0</v>
      </c>
      <c r="G26" s="480"/>
      <c r="H26" s="481"/>
      <c r="I26" s="230">
        <f t="shared" si="3"/>
        <v>737.87000000000012</v>
      </c>
      <c r="J26" s="59">
        <f t="shared" si="1"/>
        <v>0</v>
      </c>
    </row>
    <row r="27" spans="1:10" x14ac:dyDescent="0.25">
      <c r="A27" s="19"/>
      <c r="B27" s="174">
        <f t="shared" si="2"/>
        <v>28</v>
      </c>
      <c r="C27" s="15"/>
      <c r="D27" s="68">
        <v>0</v>
      </c>
      <c r="E27" s="482"/>
      <c r="F27" s="91">
        <f t="shared" si="0"/>
        <v>0</v>
      </c>
      <c r="G27" s="480"/>
      <c r="H27" s="481"/>
      <c r="I27" s="230">
        <f t="shared" si="3"/>
        <v>737.87000000000012</v>
      </c>
      <c r="J27" s="59">
        <f t="shared" si="1"/>
        <v>0</v>
      </c>
    </row>
    <row r="28" spans="1:10" x14ac:dyDescent="0.25">
      <c r="B28" s="174">
        <f t="shared" si="2"/>
        <v>28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737.87000000000012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28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2"/>
      <c r="D30" s="102">
        <f>SUM(D9:D29)</f>
        <v>1191.27</v>
      </c>
      <c r="E30" s="130"/>
      <c r="F30" s="102">
        <f>SUM(F9:F29)</f>
        <v>1191.27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11" t="s">
        <v>21</v>
      </c>
      <c r="E32" s="1512"/>
      <c r="F32" s="137">
        <f>G5-F30</f>
        <v>0</v>
      </c>
    </row>
    <row r="33" spans="1:6" ht="15.75" thickBot="1" x14ac:dyDescent="0.3">
      <c r="A33" s="121"/>
      <c r="D33" s="247" t="s">
        <v>4</v>
      </c>
      <c r="E33" s="248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39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1" t="s">
        <v>7</v>
      </c>
      <c r="C8" s="266" t="s">
        <v>8</v>
      </c>
      <c r="D8" s="473" t="s">
        <v>17</v>
      </c>
      <c r="E8" s="268" t="s">
        <v>2</v>
      </c>
      <c r="F8" s="261" t="s">
        <v>18</v>
      </c>
      <c r="G8" s="269" t="s">
        <v>15</v>
      </c>
      <c r="H8" s="24"/>
    </row>
    <row r="9" spans="1:9" ht="15.75" thickTop="1" x14ac:dyDescent="0.25">
      <c r="A9" s="54" t="s">
        <v>32</v>
      </c>
      <c r="B9" s="373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3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3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3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3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3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3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3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3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3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3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3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3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3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3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3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3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3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11" t="s">
        <v>21</v>
      </c>
      <c r="E29" s="1512"/>
      <c r="F29" s="137">
        <f>E5+E6-F27+E7+E4</f>
        <v>0</v>
      </c>
    </row>
    <row r="30" spans="1:9" ht="15.75" thickBot="1" x14ac:dyDescent="0.3">
      <c r="A30" s="121"/>
      <c r="D30" s="247" t="s">
        <v>4</v>
      </c>
      <c r="E30" s="248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84" activePane="bottomLeft" state="frozen"/>
      <selection pane="bottomLeft" activeCell="B102" sqref="B10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1" t="s">
        <v>319</v>
      </c>
      <c r="B1" s="1551"/>
      <c r="C1" s="1551"/>
      <c r="D1" s="1551"/>
      <c r="E1" s="1551"/>
      <c r="F1" s="1551"/>
      <c r="G1" s="1551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488"/>
      <c r="C4" s="230"/>
      <c r="D4" s="130"/>
      <c r="E4" s="349"/>
      <c r="F4" s="72"/>
      <c r="G4" s="224"/>
      <c r="H4" s="144"/>
      <c r="I4" s="361"/>
    </row>
    <row r="5" spans="1:10" ht="14.25" customHeight="1" x14ac:dyDescent="0.25">
      <c r="A5" s="1518" t="s">
        <v>88</v>
      </c>
      <c r="B5" s="1550" t="s">
        <v>106</v>
      </c>
      <c r="C5" s="354">
        <v>350</v>
      </c>
      <c r="D5" s="130">
        <v>45131</v>
      </c>
      <c r="E5" s="85">
        <v>14400</v>
      </c>
      <c r="F5" s="72">
        <v>1440</v>
      </c>
      <c r="G5" s="48">
        <f>F133</f>
        <v>10380</v>
      </c>
      <c r="H5" s="134">
        <f>E5-G5+E4+E6+E7</f>
        <v>4020</v>
      </c>
      <c r="I5" s="358"/>
    </row>
    <row r="6" spans="1:10" x14ac:dyDescent="0.25">
      <c r="A6" s="1518"/>
      <c r="B6" s="1550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50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71" t="s">
        <v>55</v>
      </c>
      <c r="H8" s="688" t="s">
        <v>57</v>
      </c>
      <c r="I8" s="689" t="s">
        <v>3</v>
      </c>
      <c r="J8" s="687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3">
        <v>45132</v>
      </c>
      <c r="F9" s="91">
        <f>D9</f>
        <v>100</v>
      </c>
      <c r="G9" s="69" t="s">
        <v>127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2">
        <v>45132</v>
      </c>
      <c r="F10" s="91">
        <f t="shared" ref="F10:F72" si="1">D10</f>
        <v>500</v>
      </c>
      <c r="G10" s="69" t="s">
        <v>129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2">
        <v>45134</v>
      </c>
      <c r="F11" s="91">
        <f t="shared" si="1"/>
        <v>50</v>
      </c>
      <c r="G11" s="69" t="s">
        <v>131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59">
        <f t="shared" si="3"/>
        <v>1375</v>
      </c>
      <c r="C12" s="15"/>
      <c r="D12" s="91">
        <f t="shared" si="0"/>
        <v>0</v>
      </c>
      <c r="E12" s="592"/>
      <c r="F12" s="91">
        <f t="shared" si="1"/>
        <v>0</v>
      </c>
      <c r="G12" s="69"/>
      <c r="H12" s="70"/>
      <c r="I12" s="677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68">
        <f t="shared" si="0"/>
        <v>100</v>
      </c>
      <c r="E13" s="769">
        <v>45146</v>
      </c>
      <c r="F13" s="768">
        <f t="shared" si="1"/>
        <v>100</v>
      </c>
      <c r="G13" s="743" t="s">
        <v>141</v>
      </c>
      <c r="H13" s="744">
        <v>48</v>
      </c>
      <c r="I13" s="770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68">
        <f t="shared" si="0"/>
        <v>20</v>
      </c>
      <c r="E14" s="769">
        <v>45146</v>
      </c>
      <c r="F14" s="768">
        <f t="shared" si="1"/>
        <v>20</v>
      </c>
      <c r="G14" s="743" t="s">
        <v>142</v>
      </c>
      <c r="H14" s="744">
        <v>48</v>
      </c>
      <c r="I14" s="770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68">
        <f t="shared" si="0"/>
        <v>1000</v>
      </c>
      <c r="E15" s="769">
        <v>45147</v>
      </c>
      <c r="F15" s="768">
        <f t="shared" si="1"/>
        <v>1000</v>
      </c>
      <c r="G15" s="743" t="s">
        <v>143</v>
      </c>
      <c r="H15" s="744">
        <v>35</v>
      </c>
      <c r="I15" s="770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68">
        <f>10*C16</f>
        <v>40</v>
      </c>
      <c r="E16" s="769">
        <v>45150</v>
      </c>
      <c r="F16" s="768">
        <f t="shared" si="1"/>
        <v>40</v>
      </c>
      <c r="G16" s="743" t="s">
        <v>144</v>
      </c>
      <c r="H16" s="744">
        <v>48</v>
      </c>
      <c r="I16" s="770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68">
        <f t="shared" ref="D17:D72" si="5">10*C17</f>
        <v>20</v>
      </c>
      <c r="E17" s="769">
        <v>45152</v>
      </c>
      <c r="F17" s="768">
        <f t="shared" si="1"/>
        <v>20</v>
      </c>
      <c r="G17" s="743" t="s">
        <v>148</v>
      </c>
      <c r="H17" s="744">
        <v>48</v>
      </c>
      <c r="I17" s="770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68">
        <f t="shared" si="5"/>
        <v>200</v>
      </c>
      <c r="E18" s="769">
        <v>45152</v>
      </c>
      <c r="F18" s="768">
        <f t="shared" si="1"/>
        <v>200</v>
      </c>
      <c r="G18" s="743" t="s">
        <v>149</v>
      </c>
      <c r="H18" s="744">
        <v>35</v>
      </c>
      <c r="I18" s="770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68">
        <f t="shared" si="5"/>
        <v>10</v>
      </c>
      <c r="E19" s="769">
        <v>45154</v>
      </c>
      <c r="F19" s="768">
        <f t="shared" si="1"/>
        <v>10</v>
      </c>
      <c r="G19" s="743" t="s">
        <v>151</v>
      </c>
      <c r="H19" s="744">
        <v>48</v>
      </c>
      <c r="I19" s="770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68">
        <f t="shared" si="5"/>
        <v>400</v>
      </c>
      <c r="E20" s="769">
        <v>45157</v>
      </c>
      <c r="F20" s="768">
        <f t="shared" si="1"/>
        <v>400</v>
      </c>
      <c r="G20" s="743" t="s">
        <v>154</v>
      </c>
      <c r="H20" s="744">
        <v>35</v>
      </c>
      <c r="I20" s="770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68">
        <f t="shared" si="5"/>
        <v>40</v>
      </c>
      <c r="E21" s="769">
        <v>45159</v>
      </c>
      <c r="F21" s="768">
        <f t="shared" si="1"/>
        <v>40</v>
      </c>
      <c r="G21" s="743" t="s">
        <v>155</v>
      </c>
      <c r="H21" s="744">
        <v>48</v>
      </c>
      <c r="I21" s="770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68">
        <f t="shared" si="5"/>
        <v>80</v>
      </c>
      <c r="E22" s="769">
        <v>45162</v>
      </c>
      <c r="F22" s="768">
        <f t="shared" si="1"/>
        <v>80</v>
      </c>
      <c r="G22" s="743" t="s">
        <v>158</v>
      </c>
      <c r="H22" s="744">
        <v>48</v>
      </c>
      <c r="I22" s="770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68">
        <f t="shared" si="5"/>
        <v>20</v>
      </c>
      <c r="E23" s="771">
        <v>45164</v>
      </c>
      <c r="F23" s="768">
        <f t="shared" si="1"/>
        <v>20</v>
      </c>
      <c r="G23" s="743" t="s">
        <v>159</v>
      </c>
      <c r="H23" s="744">
        <v>48</v>
      </c>
      <c r="I23" s="770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68">
        <f t="shared" si="5"/>
        <v>10</v>
      </c>
      <c r="E24" s="771">
        <v>45171</v>
      </c>
      <c r="F24" s="768">
        <f t="shared" si="1"/>
        <v>10</v>
      </c>
      <c r="G24" s="743" t="s">
        <v>163</v>
      </c>
      <c r="H24" s="744">
        <v>48</v>
      </c>
      <c r="I24" s="770">
        <f t="shared" si="4"/>
        <v>11810</v>
      </c>
      <c r="J24" s="59">
        <f t="shared" si="2"/>
        <v>480</v>
      </c>
    </row>
    <row r="25" spans="1:10" x14ac:dyDescent="0.25">
      <c r="A25" s="19"/>
      <c r="B25" s="559">
        <f t="shared" si="3"/>
        <v>1181</v>
      </c>
      <c r="C25" s="15"/>
      <c r="D25" s="768">
        <f t="shared" si="5"/>
        <v>0</v>
      </c>
      <c r="E25" s="771"/>
      <c r="F25" s="768">
        <f t="shared" si="1"/>
        <v>0</v>
      </c>
      <c r="G25" s="743"/>
      <c r="H25" s="744"/>
      <c r="I25" s="825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4">
        <f t="shared" si="5"/>
        <v>10</v>
      </c>
      <c r="E26" s="826">
        <v>45173</v>
      </c>
      <c r="F26" s="594">
        <f t="shared" si="1"/>
        <v>10</v>
      </c>
      <c r="G26" s="508" t="s">
        <v>177</v>
      </c>
      <c r="H26" s="350">
        <v>48</v>
      </c>
      <c r="I26" s="751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4">
        <f t="shared" si="5"/>
        <v>200</v>
      </c>
      <c r="E27" s="826">
        <v>45177</v>
      </c>
      <c r="F27" s="594">
        <f t="shared" si="1"/>
        <v>200</v>
      </c>
      <c r="G27" s="508" t="s">
        <v>181</v>
      </c>
      <c r="H27" s="350">
        <v>35</v>
      </c>
      <c r="I27" s="751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4">
        <f t="shared" si="5"/>
        <v>10</v>
      </c>
      <c r="E28" s="826">
        <v>45178</v>
      </c>
      <c r="F28" s="594">
        <f t="shared" si="1"/>
        <v>10</v>
      </c>
      <c r="G28" s="508" t="s">
        <v>183</v>
      </c>
      <c r="H28" s="350">
        <v>48</v>
      </c>
      <c r="I28" s="751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4">
        <f t="shared" si="5"/>
        <v>300</v>
      </c>
      <c r="E29" s="826">
        <v>45178</v>
      </c>
      <c r="F29" s="594">
        <f t="shared" si="1"/>
        <v>300</v>
      </c>
      <c r="G29" s="508" t="s">
        <v>184</v>
      </c>
      <c r="H29" s="350">
        <v>35</v>
      </c>
      <c r="I29" s="751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4">
        <f t="shared" si="5"/>
        <v>30</v>
      </c>
      <c r="E30" s="826">
        <v>45178</v>
      </c>
      <c r="F30" s="594">
        <f t="shared" si="1"/>
        <v>30</v>
      </c>
      <c r="G30" s="508" t="s">
        <v>185</v>
      </c>
      <c r="H30" s="350">
        <v>48</v>
      </c>
      <c r="I30" s="751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4">
        <f t="shared" si="5"/>
        <v>10</v>
      </c>
      <c r="E31" s="826">
        <v>45180</v>
      </c>
      <c r="F31" s="594">
        <f t="shared" si="1"/>
        <v>10</v>
      </c>
      <c r="G31" s="508" t="s">
        <v>186</v>
      </c>
      <c r="H31" s="350">
        <v>48</v>
      </c>
      <c r="I31" s="751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4">
        <f t="shared" si="5"/>
        <v>100</v>
      </c>
      <c r="E32" s="826">
        <v>45180</v>
      </c>
      <c r="F32" s="594">
        <f t="shared" si="1"/>
        <v>100</v>
      </c>
      <c r="G32" s="508" t="s">
        <v>187</v>
      </c>
      <c r="H32" s="350">
        <v>48</v>
      </c>
      <c r="I32" s="751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4">
        <f t="shared" si="5"/>
        <v>40</v>
      </c>
      <c r="E33" s="826">
        <v>45182</v>
      </c>
      <c r="F33" s="594">
        <f t="shared" si="1"/>
        <v>40</v>
      </c>
      <c r="G33" s="508" t="s">
        <v>188</v>
      </c>
      <c r="H33" s="350">
        <v>48</v>
      </c>
      <c r="I33" s="751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4">
        <f t="shared" si="5"/>
        <v>60</v>
      </c>
      <c r="E34" s="826">
        <v>45187</v>
      </c>
      <c r="F34" s="594">
        <f t="shared" si="1"/>
        <v>60</v>
      </c>
      <c r="G34" s="508" t="s">
        <v>192</v>
      </c>
      <c r="H34" s="350">
        <v>48</v>
      </c>
      <c r="I34" s="751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4">
        <f t="shared" si="5"/>
        <v>10</v>
      </c>
      <c r="E35" s="826">
        <v>45188</v>
      </c>
      <c r="F35" s="594">
        <f t="shared" si="1"/>
        <v>10</v>
      </c>
      <c r="G35" s="508" t="s">
        <v>194</v>
      </c>
      <c r="H35" s="350">
        <v>48</v>
      </c>
      <c r="I35" s="751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4">
        <f t="shared" si="5"/>
        <v>100</v>
      </c>
      <c r="E36" s="826">
        <v>45191</v>
      </c>
      <c r="F36" s="594">
        <f t="shared" si="1"/>
        <v>100</v>
      </c>
      <c r="G36" s="508" t="s">
        <v>197</v>
      </c>
      <c r="H36" s="350">
        <v>48</v>
      </c>
      <c r="I36" s="751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4">
        <f t="shared" si="5"/>
        <v>50</v>
      </c>
      <c r="E37" s="826">
        <v>45192</v>
      </c>
      <c r="F37" s="594">
        <f t="shared" si="1"/>
        <v>50</v>
      </c>
      <c r="G37" s="508" t="s">
        <v>200</v>
      </c>
      <c r="H37" s="350">
        <v>48</v>
      </c>
      <c r="I37" s="751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4">
        <f t="shared" si="5"/>
        <v>20</v>
      </c>
      <c r="E38" s="826">
        <v>45194</v>
      </c>
      <c r="F38" s="594">
        <f t="shared" si="1"/>
        <v>20</v>
      </c>
      <c r="G38" s="508" t="s">
        <v>196</v>
      </c>
      <c r="H38" s="350">
        <v>48</v>
      </c>
      <c r="I38" s="751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4">
        <f t="shared" si="5"/>
        <v>500</v>
      </c>
      <c r="E39" s="826">
        <v>45194</v>
      </c>
      <c r="F39" s="594">
        <f t="shared" si="1"/>
        <v>500</v>
      </c>
      <c r="G39" s="508" t="s">
        <v>199</v>
      </c>
      <c r="H39" s="70">
        <v>35</v>
      </c>
      <c r="I39" s="751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4">
        <f t="shared" si="5"/>
        <v>200</v>
      </c>
      <c r="E40" s="826">
        <v>45194</v>
      </c>
      <c r="F40" s="594">
        <f t="shared" si="1"/>
        <v>200</v>
      </c>
      <c r="G40" s="508" t="s">
        <v>199</v>
      </c>
      <c r="H40" s="70">
        <v>35</v>
      </c>
      <c r="I40" s="751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4">
        <f t="shared" si="5"/>
        <v>20</v>
      </c>
      <c r="E41" s="826">
        <v>45195</v>
      </c>
      <c r="F41" s="594">
        <f t="shared" si="1"/>
        <v>20</v>
      </c>
      <c r="G41" s="508" t="s">
        <v>201</v>
      </c>
      <c r="H41" s="350">
        <v>48</v>
      </c>
      <c r="I41" s="751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4">
        <f t="shared" si="5"/>
        <v>100</v>
      </c>
      <c r="E42" s="826">
        <v>45194</v>
      </c>
      <c r="F42" s="594">
        <f t="shared" si="1"/>
        <v>100</v>
      </c>
      <c r="G42" s="508" t="s">
        <v>202</v>
      </c>
      <c r="H42" s="350">
        <v>48</v>
      </c>
      <c r="I42" s="751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4">
        <f t="shared" si="5"/>
        <v>50</v>
      </c>
      <c r="E43" s="826">
        <v>45195</v>
      </c>
      <c r="F43" s="594">
        <f t="shared" si="1"/>
        <v>50</v>
      </c>
      <c r="G43" s="508" t="s">
        <v>203</v>
      </c>
      <c r="H43" s="350">
        <v>48</v>
      </c>
      <c r="I43" s="751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4">
        <f t="shared" si="5"/>
        <v>20</v>
      </c>
      <c r="E44" s="826">
        <v>45197</v>
      </c>
      <c r="F44" s="594">
        <f t="shared" si="1"/>
        <v>20</v>
      </c>
      <c r="G44" s="508" t="s">
        <v>206</v>
      </c>
      <c r="H44" s="350">
        <v>48</v>
      </c>
      <c r="I44" s="751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4">
        <f t="shared" si="5"/>
        <v>20</v>
      </c>
      <c r="E45" s="826">
        <v>45199</v>
      </c>
      <c r="F45" s="594">
        <f t="shared" si="1"/>
        <v>20</v>
      </c>
      <c r="G45" s="508" t="s">
        <v>209</v>
      </c>
      <c r="H45" s="350">
        <v>48</v>
      </c>
      <c r="I45" s="751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4">
        <f t="shared" si="5"/>
        <v>60</v>
      </c>
      <c r="E46" s="826">
        <v>45199</v>
      </c>
      <c r="F46" s="594">
        <f t="shared" si="1"/>
        <v>60</v>
      </c>
      <c r="G46" s="508" t="s">
        <v>210</v>
      </c>
      <c r="H46" s="350">
        <v>48</v>
      </c>
      <c r="I46" s="751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4">
        <f t="shared" si="5"/>
        <v>80</v>
      </c>
      <c r="E47" s="826">
        <v>45201</v>
      </c>
      <c r="F47" s="594">
        <f t="shared" si="1"/>
        <v>80</v>
      </c>
      <c r="G47" s="508" t="s">
        <v>211</v>
      </c>
      <c r="H47" s="350">
        <v>48</v>
      </c>
      <c r="I47" s="751">
        <f t="shared" si="4"/>
        <v>9820</v>
      </c>
      <c r="J47" s="59">
        <f t="shared" si="2"/>
        <v>3840</v>
      </c>
    </row>
    <row r="48" spans="2:10" x14ac:dyDescent="0.25">
      <c r="B48" s="559">
        <f t="shared" si="3"/>
        <v>982</v>
      </c>
      <c r="C48" s="15"/>
      <c r="D48" s="594">
        <f t="shared" si="5"/>
        <v>0</v>
      </c>
      <c r="E48" s="826"/>
      <c r="F48" s="594">
        <f t="shared" si="1"/>
        <v>0</v>
      </c>
      <c r="G48" s="508"/>
      <c r="H48" s="350"/>
      <c r="I48" s="1058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73">
        <f t="shared" si="5"/>
        <v>300</v>
      </c>
      <c r="E49" s="1087">
        <v>45202</v>
      </c>
      <c r="F49" s="773">
        <f t="shared" si="1"/>
        <v>300</v>
      </c>
      <c r="G49" s="719" t="s">
        <v>227</v>
      </c>
      <c r="H49" s="720">
        <v>35</v>
      </c>
      <c r="I49" s="1088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73">
        <f t="shared" si="5"/>
        <v>80</v>
      </c>
      <c r="E50" s="1087">
        <v>45205</v>
      </c>
      <c r="F50" s="773">
        <f t="shared" si="1"/>
        <v>80</v>
      </c>
      <c r="G50" s="719" t="s">
        <v>232</v>
      </c>
      <c r="H50" s="720">
        <v>0</v>
      </c>
      <c r="I50" s="1088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73">
        <f t="shared" si="5"/>
        <v>70</v>
      </c>
      <c r="E51" s="1087">
        <v>45206</v>
      </c>
      <c r="F51" s="773">
        <f t="shared" si="1"/>
        <v>70</v>
      </c>
      <c r="G51" s="719" t="s">
        <v>235</v>
      </c>
      <c r="H51" s="720">
        <v>0</v>
      </c>
      <c r="I51" s="1088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73">
        <f t="shared" si="5"/>
        <v>60</v>
      </c>
      <c r="E52" s="1087">
        <v>45208</v>
      </c>
      <c r="F52" s="773">
        <f t="shared" si="1"/>
        <v>60</v>
      </c>
      <c r="G52" s="719" t="s">
        <v>245</v>
      </c>
      <c r="H52" s="720">
        <v>0</v>
      </c>
      <c r="I52" s="1088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73">
        <f t="shared" si="5"/>
        <v>70</v>
      </c>
      <c r="E53" s="1087">
        <v>45211</v>
      </c>
      <c r="F53" s="773">
        <f t="shared" si="1"/>
        <v>70</v>
      </c>
      <c r="G53" s="719" t="s">
        <v>250</v>
      </c>
      <c r="H53" s="720">
        <v>0</v>
      </c>
      <c r="I53" s="1088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45">
        <f t="shared" si="5"/>
        <v>60</v>
      </c>
      <c r="E54" s="1089">
        <v>45212</v>
      </c>
      <c r="F54" s="745">
        <f t="shared" si="1"/>
        <v>60</v>
      </c>
      <c r="G54" s="746" t="s">
        <v>256</v>
      </c>
      <c r="H54" s="747">
        <v>0</v>
      </c>
      <c r="I54" s="1088">
        <f t="shared" si="4"/>
        <v>9180</v>
      </c>
      <c r="J54" s="59">
        <f t="shared" si="2"/>
        <v>0</v>
      </c>
    </row>
    <row r="55" spans="1:10" ht="15.75" x14ac:dyDescent="0.25">
      <c r="A55" s="1140" t="s">
        <v>255</v>
      </c>
      <c r="B55" s="1141">
        <f t="shared" si="3"/>
        <v>888</v>
      </c>
      <c r="C55" s="867">
        <v>30</v>
      </c>
      <c r="D55" s="1142">
        <f t="shared" si="5"/>
        <v>300</v>
      </c>
      <c r="E55" s="1143">
        <v>45214</v>
      </c>
      <c r="F55" s="1142">
        <f t="shared" si="1"/>
        <v>300</v>
      </c>
      <c r="G55" s="1144" t="s">
        <v>257</v>
      </c>
      <c r="H55" s="747">
        <v>36</v>
      </c>
      <c r="I55" s="1088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45">
        <f t="shared" si="5"/>
        <v>70</v>
      </c>
      <c r="E56" s="1089">
        <v>45213</v>
      </c>
      <c r="F56" s="745">
        <f t="shared" si="1"/>
        <v>70</v>
      </c>
      <c r="G56" s="746" t="s">
        <v>258</v>
      </c>
      <c r="H56" s="747">
        <v>0</v>
      </c>
      <c r="I56" s="1088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45">
        <f t="shared" si="5"/>
        <v>10</v>
      </c>
      <c r="E57" s="1089">
        <v>45215</v>
      </c>
      <c r="F57" s="745">
        <f t="shared" si="1"/>
        <v>10</v>
      </c>
      <c r="G57" s="746" t="s">
        <v>263</v>
      </c>
      <c r="H57" s="747">
        <v>48</v>
      </c>
      <c r="I57" s="1088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45">
        <f t="shared" si="5"/>
        <v>100</v>
      </c>
      <c r="E58" s="1089">
        <v>45215</v>
      </c>
      <c r="F58" s="745">
        <f t="shared" si="1"/>
        <v>100</v>
      </c>
      <c r="G58" s="746" t="s">
        <v>264</v>
      </c>
      <c r="H58" s="747">
        <v>0</v>
      </c>
      <c r="I58" s="1088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45">
        <f t="shared" si="5"/>
        <v>300</v>
      </c>
      <c r="E59" s="1089">
        <v>45215</v>
      </c>
      <c r="F59" s="745">
        <f t="shared" si="1"/>
        <v>300</v>
      </c>
      <c r="G59" s="746" t="s">
        <v>265</v>
      </c>
      <c r="H59" s="747">
        <v>36</v>
      </c>
      <c r="I59" s="1088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45">
        <f t="shared" si="5"/>
        <v>100</v>
      </c>
      <c r="E60" s="1089">
        <v>45216</v>
      </c>
      <c r="F60" s="745">
        <f t="shared" si="1"/>
        <v>100</v>
      </c>
      <c r="G60" s="746" t="s">
        <v>267</v>
      </c>
      <c r="H60" s="747">
        <v>47</v>
      </c>
      <c r="I60" s="1088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45">
        <f t="shared" si="5"/>
        <v>50</v>
      </c>
      <c r="E61" s="1089">
        <v>45218</v>
      </c>
      <c r="F61" s="745">
        <f t="shared" si="1"/>
        <v>50</v>
      </c>
      <c r="G61" s="746" t="s">
        <v>271</v>
      </c>
      <c r="H61" s="747">
        <v>48</v>
      </c>
      <c r="I61" s="1088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45">
        <f t="shared" si="5"/>
        <v>100</v>
      </c>
      <c r="E62" s="1089">
        <v>45218</v>
      </c>
      <c r="F62" s="745">
        <f t="shared" si="1"/>
        <v>100</v>
      </c>
      <c r="G62" s="746" t="s">
        <v>273</v>
      </c>
      <c r="H62" s="747">
        <v>0</v>
      </c>
      <c r="I62" s="1088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45">
        <f t="shared" si="5"/>
        <v>100</v>
      </c>
      <c r="E63" s="1089">
        <v>45218</v>
      </c>
      <c r="F63" s="745">
        <f t="shared" si="1"/>
        <v>100</v>
      </c>
      <c r="G63" s="746" t="s">
        <v>274</v>
      </c>
      <c r="H63" s="747">
        <v>35</v>
      </c>
      <c r="I63" s="1088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45">
        <f t="shared" si="5"/>
        <v>1000</v>
      </c>
      <c r="E64" s="1089">
        <v>45218</v>
      </c>
      <c r="F64" s="745">
        <f t="shared" si="1"/>
        <v>1000</v>
      </c>
      <c r="G64" s="746" t="s">
        <v>275</v>
      </c>
      <c r="H64" s="747">
        <v>35</v>
      </c>
      <c r="I64" s="1088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45">
        <f t="shared" si="5"/>
        <v>50</v>
      </c>
      <c r="E65" s="1089">
        <v>45220</v>
      </c>
      <c r="F65" s="745">
        <f t="shared" si="1"/>
        <v>50</v>
      </c>
      <c r="G65" s="746" t="s">
        <v>279</v>
      </c>
      <c r="H65" s="747">
        <v>0</v>
      </c>
      <c r="I65" s="1088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45">
        <f t="shared" si="5"/>
        <v>20</v>
      </c>
      <c r="E66" s="1089">
        <v>45220</v>
      </c>
      <c r="F66" s="745">
        <f t="shared" si="1"/>
        <v>20</v>
      </c>
      <c r="G66" s="746" t="s">
        <v>282</v>
      </c>
      <c r="H66" s="747">
        <v>48</v>
      </c>
      <c r="I66" s="1088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73">
        <f t="shared" si="5"/>
        <v>70</v>
      </c>
      <c r="E67" s="1087">
        <v>45222</v>
      </c>
      <c r="F67" s="773">
        <f t="shared" si="1"/>
        <v>70</v>
      </c>
      <c r="G67" s="719" t="s">
        <v>287</v>
      </c>
      <c r="H67" s="720">
        <v>0</v>
      </c>
      <c r="I67" s="1088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73">
        <f t="shared" si="5"/>
        <v>50</v>
      </c>
      <c r="E68" s="1087">
        <v>45224</v>
      </c>
      <c r="F68" s="773">
        <f t="shared" si="1"/>
        <v>50</v>
      </c>
      <c r="G68" s="719" t="s">
        <v>296</v>
      </c>
      <c r="H68" s="720">
        <v>48</v>
      </c>
      <c r="I68" s="1088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73">
        <f t="shared" si="5"/>
        <v>50</v>
      </c>
      <c r="E69" s="1087">
        <v>45224</v>
      </c>
      <c r="F69" s="773">
        <f t="shared" si="1"/>
        <v>50</v>
      </c>
      <c r="G69" s="719" t="s">
        <v>297</v>
      </c>
      <c r="H69" s="720">
        <v>0</v>
      </c>
      <c r="I69" s="1088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73">
        <f t="shared" si="5"/>
        <v>50</v>
      </c>
      <c r="E70" s="1087">
        <v>45225</v>
      </c>
      <c r="F70" s="773">
        <f t="shared" si="1"/>
        <v>50</v>
      </c>
      <c r="G70" s="719" t="s">
        <v>303</v>
      </c>
      <c r="H70" s="720">
        <v>0</v>
      </c>
      <c r="I70" s="1088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73">
        <f t="shared" si="5"/>
        <v>60</v>
      </c>
      <c r="E71" s="1087">
        <v>45226</v>
      </c>
      <c r="F71" s="773">
        <f t="shared" si="1"/>
        <v>60</v>
      </c>
      <c r="G71" s="719" t="s">
        <v>307</v>
      </c>
      <c r="H71" s="720">
        <v>0</v>
      </c>
      <c r="I71" s="1088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73">
        <f t="shared" si="5"/>
        <v>300</v>
      </c>
      <c r="E72" s="1087">
        <v>45226</v>
      </c>
      <c r="F72" s="773">
        <f t="shared" si="1"/>
        <v>300</v>
      </c>
      <c r="G72" s="719" t="s">
        <v>285</v>
      </c>
      <c r="H72" s="720">
        <v>35</v>
      </c>
      <c r="I72" s="1088">
        <f t="shared" si="4"/>
        <v>6400</v>
      </c>
      <c r="J72" s="59">
        <f t="shared" si="2"/>
        <v>10500</v>
      </c>
    </row>
    <row r="73" spans="2:10" x14ac:dyDescent="0.25">
      <c r="B73" s="559">
        <f t="shared" si="3"/>
        <v>640</v>
      </c>
      <c r="C73" s="15"/>
      <c r="D73" s="773"/>
      <c r="E73" s="1087"/>
      <c r="F73" s="773"/>
      <c r="G73" s="719"/>
      <c r="H73" s="720"/>
      <c r="I73" s="1159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630</v>
      </c>
      <c r="C74" s="15">
        <v>10</v>
      </c>
      <c r="D74" s="1178">
        <v>100</v>
      </c>
      <c r="E74" s="1179">
        <v>45229</v>
      </c>
      <c r="F74" s="1178">
        <v>100</v>
      </c>
      <c r="G74" s="1180" t="s">
        <v>496</v>
      </c>
      <c r="H74" s="1181">
        <v>0</v>
      </c>
      <c r="I74" s="1182">
        <f t="shared" si="4"/>
        <v>6300</v>
      </c>
      <c r="J74" s="59">
        <f t="shared" si="2"/>
        <v>0</v>
      </c>
    </row>
    <row r="75" spans="2:10" x14ac:dyDescent="0.25">
      <c r="B75" s="174">
        <f t="shared" ref="B75:B130" si="6">B74-C75</f>
        <v>629</v>
      </c>
      <c r="C75" s="15">
        <v>1</v>
      </c>
      <c r="D75" s="1178">
        <v>10</v>
      </c>
      <c r="E75" s="1179">
        <v>45229</v>
      </c>
      <c r="F75" s="1178">
        <v>10</v>
      </c>
      <c r="G75" s="1180" t="s">
        <v>497</v>
      </c>
      <c r="H75" s="1181">
        <v>48</v>
      </c>
      <c r="I75" s="1182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4">
        <f t="shared" si="6"/>
        <v>619</v>
      </c>
      <c r="C76" s="15">
        <v>10</v>
      </c>
      <c r="D76" s="1178">
        <v>100</v>
      </c>
      <c r="E76" s="1179">
        <v>45232</v>
      </c>
      <c r="F76" s="1178">
        <v>100</v>
      </c>
      <c r="G76" s="1180" t="s">
        <v>525</v>
      </c>
      <c r="H76" s="1181">
        <v>48</v>
      </c>
      <c r="I76" s="1182">
        <f t="shared" si="7"/>
        <v>6190</v>
      </c>
      <c r="J76" s="59">
        <f t="shared" si="8"/>
        <v>4800</v>
      </c>
    </row>
    <row r="77" spans="2:10" x14ac:dyDescent="0.25">
      <c r="B77" s="174">
        <f t="shared" si="6"/>
        <v>609</v>
      </c>
      <c r="C77" s="15">
        <v>10</v>
      </c>
      <c r="D77" s="1178">
        <v>100</v>
      </c>
      <c r="E77" s="1179">
        <v>45233</v>
      </c>
      <c r="F77" s="1178">
        <v>100</v>
      </c>
      <c r="G77" s="1180" t="s">
        <v>535</v>
      </c>
      <c r="H77" s="1181">
        <v>0</v>
      </c>
      <c r="I77" s="1182">
        <f t="shared" si="7"/>
        <v>6090</v>
      </c>
      <c r="J77" s="59">
        <f t="shared" si="8"/>
        <v>0</v>
      </c>
    </row>
    <row r="78" spans="2:10" x14ac:dyDescent="0.25">
      <c r="B78" s="174">
        <f t="shared" si="6"/>
        <v>604</v>
      </c>
      <c r="C78" s="15">
        <v>5</v>
      </c>
      <c r="D78" s="1178">
        <v>50</v>
      </c>
      <c r="E78" s="1179">
        <v>45233</v>
      </c>
      <c r="F78" s="1178">
        <v>50</v>
      </c>
      <c r="G78" s="1180" t="s">
        <v>535</v>
      </c>
      <c r="H78" s="1181">
        <v>0</v>
      </c>
      <c r="I78" s="1182">
        <f t="shared" si="7"/>
        <v>6040</v>
      </c>
      <c r="J78" s="59">
        <f t="shared" si="8"/>
        <v>0</v>
      </c>
    </row>
    <row r="79" spans="2:10" x14ac:dyDescent="0.25">
      <c r="B79" s="174">
        <f t="shared" si="6"/>
        <v>603</v>
      </c>
      <c r="C79" s="15">
        <v>1</v>
      </c>
      <c r="D79" s="1178">
        <v>10</v>
      </c>
      <c r="E79" s="1179">
        <v>45234</v>
      </c>
      <c r="F79" s="1178">
        <v>10</v>
      </c>
      <c r="G79" s="1180" t="s">
        <v>542</v>
      </c>
      <c r="H79" s="1181">
        <v>48</v>
      </c>
      <c r="I79" s="1182">
        <f t="shared" si="7"/>
        <v>6030</v>
      </c>
      <c r="J79" s="59">
        <f t="shared" si="8"/>
        <v>480</v>
      </c>
    </row>
    <row r="80" spans="2:10" x14ac:dyDescent="0.25">
      <c r="B80" s="174">
        <f t="shared" si="6"/>
        <v>601</v>
      </c>
      <c r="C80" s="15">
        <v>2</v>
      </c>
      <c r="D80" s="1178">
        <v>20</v>
      </c>
      <c r="E80" s="1179">
        <v>45236</v>
      </c>
      <c r="F80" s="1178">
        <f>D80</f>
        <v>20</v>
      </c>
      <c r="G80" s="1180" t="s">
        <v>550</v>
      </c>
      <c r="H80" s="1181">
        <v>48</v>
      </c>
      <c r="I80" s="1182">
        <f t="shared" si="7"/>
        <v>6010</v>
      </c>
      <c r="J80" s="59">
        <f t="shared" si="8"/>
        <v>960</v>
      </c>
    </row>
    <row r="81" spans="2:10" x14ac:dyDescent="0.25">
      <c r="B81" s="174">
        <f t="shared" si="6"/>
        <v>591</v>
      </c>
      <c r="C81" s="15">
        <v>10</v>
      </c>
      <c r="D81" s="1178">
        <v>100</v>
      </c>
      <c r="E81" s="1179">
        <v>45236</v>
      </c>
      <c r="F81" s="1178">
        <f t="shared" ref="F81:F131" si="9">D81</f>
        <v>100</v>
      </c>
      <c r="G81" s="1180" t="s">
        <v>552</v>
      </c>
      <c r="H81" s="1181">
        <v>0</v>
      </c>
      <c r="I81" s="1182">
        <f t="shared" si="7"/>
        <v>5910</v>
      </c>
      <c r="J81" s="59">
        <f t="shared" si="8"/>
        <v>0</v>
      </c>
    </row>
    <row r="82" spans="2:10" x14ac:dyDescent="0.25">
      <c r="B82" s="174">
        <f t="shared" si="6"/>
        <v>584</v>
      </c>
      <c r="C82" s="15">
        <v>7</v>
      </c>
      <c r="D82" s="1178">
        <v>70</v>
      </c>
      <c r="E82" s="1179">
        <v>45239</v>
      </c>
      <c r="F82" s="1178">
        <f t="shared" si="9"/>
        <v>70</v>
      </c>
      <c r="G82" s="1180" t="s">
        <v>583</v>
      </c>
      <c r="H82" s="1181">
        <v>0</v>
      </c>
      <c r="I82" s="1182">
        <f t="shared" si="7"/>
        <v>5840</v>
      </c>
      <c r="J82" s="59">
        <f t="shared" si="8"/>
        <v>0</v>
      </c>
    </row>
    <row r="83" spans="2:10" x14ac:dyDescent="0.25">
      <c r="B83" s="174">
        <f t="shared" si="6"/>
        <v>576</v>
      </c>
      <c r="C83" s="15">
        <v>8</v>
      </c>
      <c r="D83" s="1178">
        <v>80</v>
      </c>
      <c r="E83" s="1179">
        <v>45240</v>
      </c>
      <c r="F83" s="1178">
        <f t="shared" si="9"/>
        <v>80</v>
      </c>
      <c r="G83" s="1180" t="s">
        <v>590</v>
      </c>
      <c r="H83" s="1181">
        <v>0</v>
      </c>
      <c r="I83" s="1182">
        <f t="shared" si="7"/>
        <v>5760</v>
      </c>
      <c r="J83" s="59">
        <f t="shared" si="8"/>
        <v>0</v>
      </c>
    </row>
    <row r="84" spans="2:10" x14ac:dyDescent="0.25">
      <c r="B84" s="174">
        <f t="shared" si="6"/>
        <v>568</v>
      </c>
      <c r="C84" s="15">
        <v>8</v>
      </c>
      <c r="D84" s="1178">
        <v>80</v>
      </c>
      <c r="E84" s="1179">
        <v>45241</v>
      </c>
      <c r="F84" s="1178">
        <f t="shared" si="9"/>
        <v>80</v>
      </c>
      <c r="G84" s="1180" t="s">
        <v>599</v>
      </c>
      <c r="H84" s="1181">
        <v>48</v>
      </c>
      <c r="I84" s="1182">
        <f t="shared" si="7"/>
        <v>5680</v>
      </c>
      <c r="J84" s="59">
        <f t="shared" si="8"/>
        <v>3840</v>
      </c>
    </row>
    <row r="85" spans="2:10" x14ac:dyDescent="0.25">
      <c r="B85" s="174">
        <f t="shared" si="6"/>
        <v>560</v>
      </c>
      <c r="C85" s="15">
        <v>8</v>
      </c>
      <c r="D85" s="1178">
        <v>80</v>
      </c>
      <c r="E85" s="1179">
        <v>45243</v>
      </c>
      <c r="F85" s="1178">
        <f t="shared" si="9"/>
        <v>80</v>
      </c>
      <c r="G85" s="1180" t="s">
        <v>606</v>
      </c>
      <c r="H85" s="1181">
        <v>0</v>
      </c>
      <c r="I85" s="1182">
        <f t="shared" si="7"/>
        <v>5600</v>
      </c>
      <c r="J85" s="59">
        <f t="shared" si="8"/>
        <v>0</v>
      </c>
    </row>
    <row r="86" spans="2:10" x14ac:dyDescent="0.25">
      <c r="B86" s="174">
        <f t="shared" si="6"/>
        <v>555</v>
      </c>
      <c r="C86" s="15">
        <v>5</v>
      </c>
      <c r="D86" s="1178">
        <v>50</v>
      </c>
      <c r="E86" s="1179">
        <v>45243</v>
      </c>
      <c r="F86" s="1178">
        <f t="shared" si="9"/>
        <v>50</v>
      </c>
      <c r="G86" s="1180" t="s">
        <v>607</v>
      </c>
      <c r="H86" s="1181">
        <v>48</v>
      </c>
      <c r="I86" s="1182">
        <f t="shared" si="7"/>
        <v>5550</v>
      </c>
      <c r="J86" s="59">
        <f t="shared" si="8"/>
        <v>2400</v>
      </c>
    </row>
    <row r="87" spans="2:10" x14ac:dyDescent="0.25">
      <c r="B87" s="174">
        <f t="shared" si="6"/>
        <v>554</v>
      </c>
      <c r="C87" s="15">
        <v>1</v>
      </c>
      <c r="D87" s="1178">
        <v>10</v>
      </c>
      <c r="E87" s="1179">
        <v>45245</v>
      </c>
      <c r="F87" s="1178">
        <f t="shared" si="9"/>
        <v>10</v>
      </c>
      <c r="G87" s="1180" t="s">
        <v>620</v>
      </c>
      <c r="H87" s="1181">
        <v>48</v>
      </c>
      <c r="I87" s="1182">
        <f t="shared" si="7"/>
        <v>5540</v>
      </c>
      <c r="J87" s="59">
        <f t="shared" si="8"/>
        <v>480</v>
      </c>
    </row>
    <row r="88" spans="2:10" x14ac:dyDescent="0.25">
      <c r="B88" s="174">
        <f t="shared" si="6"/>
        <v>549</v>
      </c>
      <c r="C88" s="15">
        <v>5</v>
      </c>
      <c r="D88" s="1178">
        <v>50</v>
      </c>
      <c r="E88" s="1179">
        <v>45245</v>
      </c>
      <c r="F88" s="1178">
        <f t="shared" si="9"/>
        <v>50</v>
      </c>
      <c r="G88" s="1180" t="s">
        <v>621</v>
      </c>
      <c r="H88" s="1181">
        <v>48</v>
      </c>
      <c r="I88" s="1182">
        <f t="shared" si="7"/>
        <v>5490</v>
      </c>
      <c r="J88" s="59">
        <f t="shared" si="8"/>
        <v>2400</v>
      </c>
    </row>
    <row r="89" spans="2:10" x14ac:dyDescent="0.25">
      <c r="B89" s="174">
        <f t="shared" si="6"/>
        <v>539</v>
      </c>
      <c r="C89" s="15">
        <v>10</v>
      </c>
      <c r="D89" s="1178">
        <v>100</v>
      </c>
      <c r="E89" s="1179">
        <v>45245</v>
      </c>
      <c r="F89" s="1178">
        <f t="shared" si="9"/>
        <v>100</v>
      </c>
      <c r="G89" s="1180" t="s">
        <v>622</v>
      </c>
      <c r="H89" s="1181">
        <v>0</v>
      </c>
      <c r="I89" s="1182">
        <f t="shared" si="7"/>
        <v>5390</v>
      </c>
      <c r="J89" s="59">
        <f t="shared" si="8"/>
        <v>0</v>
      </c>
    </row>
    <row r="90" spans="2:10" x14ac:dyDescent="0.25">
      <c r="B90" s="174">
        <f t="shared" si="6"/>
        <v>529</v>
      </c>
      <c r="C90" s="15">
        <v>10</v>
      </c>
      <c r="D90" s="1178">
        <v>100</v>
      </c>
      <c r="E90" s="1179">
        <v>45246</v>
      </c>
      <c r="F90" s="1178">
        <f t="shared" si="9"/>
        <v>100</v>
      </c>
      <c r="G90" s="1180" t="s">
        <v>632</v>
      </c>
      <c r="H90" s="1181">
        <v>0</v>
      </c>
      <c r="I90" s="1182">
        <f t="shared" si="7"/>
        <v>5290</v>
      </c>
      <c r="J90" s="59">
        <f t="shared" si="8"/>
        <v>0</v>
      </c>
    </row>
    <row r="91" spans="2:10" x14ac:dyDescent="0.25">
      <c r="B91" s="174">
        <f t="shared" si="6"/>
        <v>519</v>
      </c>
      <c r="C91" s="15">
        <v>10</v>
      </c>
      <c r="D91" s="1178">
        <v>100</v>
      </c>
      <c r="E91" s="1179">
        <v>45246</v>
      </c>
      <c r="F91" s="1178">
        <f t="shared" si="9"/>
        <v>100</v>
      </c>
      <c r="G91" s="1180" t="s">
        <v>632</v>
      </c>
      <c r="H91" s="1181">
        <v>0</v>
      </c>
      <c r="I91" s="1182">
        <f t="shared" si="7"/>
        <v>5190</v>
      </c>
      <c r="J91" s="59">
        <f t="shared" si="8"/>
        <v>0</v>
      </c>
    </row>
    <row r="92" spans="2:10" x14ac:dyDescent="0.25">
      <c r="B92" s="174">
        <f t="shared" si="6"/>
        <v>514</v>
      </c>
      <c r="C92" s="15">
        <v>5</v>
      </c>
      <c r="D92" s="1178">
        <v>50</v>
      </c>
      <c r="E92" s="1179">
        <v>45247</v>
      </c>
      <c r="F92" s="1178">
        <f t="shared" si="9"/>
        <v>50</v>
      </c>
      <c r="G92" s="1180" t="s">
        <v>641</v>
      </c>
      <c r="H92" s="1181">
        <v>0</v>
      </c>
      <c r="I92" s="1182">
        <f t="shared" si="7"/>
        <v>5140</v>
      </c>
      <c r="J92" s="59">
        <f t="shared" si="8"/>
        <v>0</v>
      </c>
    </row>
    <row r="93" spans="2:10" x14ac:dyDescent="0.25">
      <c r="B93" s="174">
        <f t="shared" si="6"/>
        <v>504</v>
      </c>
      <c r="C93" s="15">
        <v>10</v>
      </c>
      <c r="D93" s="1178">
        <f>C93*10</f>
        <v>100</v>
      </c>
      <c r="E93" s="1179">
        <v>45248</v>
      </c>
      <c r="F93" s="1178">
        <f t="shared" si="9"/>
        <v>100</v>
      </c>
      <c r="G93" s="1180" t="s">
        <v>649</v>
      </c>
      <c r="H93" s="1181">
        <v>0</v>
      </c>
      <c r="I93" s="1182">
        <f t="shared" si="7"/>
        <v>5040</v>
      </c>
      <c r="J93" s="59">
        <f t="shared" si="8"/>
        <v>0</v>
      </c>
    </row>
    <row r="94" spans="2:10" x14ac:dyDescent="0.25">
      <c r="B94" s="174">
        <f t="shared" si="6"/>
        <v>503</v>
      </c>
      <c r="C94" s="15">
        <v>1</v>
      </c>
      <c r="D94" s="1178">
        <f t="shared" ref="D94:D131" si="10">C94*10</f>
        <v>10</v>
      </c>
      <c r="E94" s="1179">
        <v>45248</v>
      </c>
      <c r="F94" s="1178">
        <f t="shared" si="9"/>
        <v>10</v>
      </c>
      <c r="G94" s="1180" t="s">
        <v>650</v>
      </c>
      <c r="H94" s="1181">
        <v>48</v>
      </c>
      <c r="I94" s="1182">
        <f t="shared" si="7"/>
        <v>5030</v>
      </c>
      <c r="J94" s="59">
        <f t="shared" si="8"/>
        <v>480</v>
      </c>
    </row>
    <row r="95" spans="2:10" x14ac:dyDescent="0.25">
      <c r="B95" s="174">
        <f t="shared" si="6"/>
        <v>498</v>
      </c>
      <c r="C95" s="15">
        <v>5</v>
      </c>
      <c r="D95" s="1178">
        <f t="shared" si="10"/>
        <v>50</v>
      </c>
      <c r="E95" s="1179">
        <v>45250</v>
      </c>
      <c r="F95" s="1178">
        <f t="shared" si="9"/>
        <v>50</v>
      </c>
      <c r="G95" s="1180" t="s">
        <v>654</v>
      </c>
      <c r="H95" s="1181">
        <v>48</v>
      </c>
      <c r="I95" s="1182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4">
        <f t="shared" si="6"/>
        <v>478</v>
      </c>
      <c r="C96" s="15">
        <v>20</v>
      </c>
      <c r="D96" s="1178">
        <f t="shared" si="10"/>
        <v>200</v>
      </c>
      <c r="E96" s="1179">
        <v>45253</v>
      </c>
      <c r="F96" s="1178">
        <f t="shared" si="9"/>
        <v>200</v>
      </c>
      <c r="G96" s="1180" t="s">
        <v>677</v>
      </c>
      <c r="H96" s="1181">
        <v>48</v>
      </c>
      <c r="I96" s="1182">
        <f t="shared" si="11"/>
        <v>4780</v>
      </c>
      <c r="J96" s="59">
        <f t="shared" si="12"/>
        <v>9600</v>
      </c>
    </row>
    <row r="97" spans="2:10" x14ac:dyDescent="0.25">
      <c r="B97" s="174">
        <f t="shared" si="6"/>
        <v>428</v>
      </c>
      <c r="C97" s="15">
        <v>50</v>
      </c>
      <c r="D97" s="1178">
        <f t="shared" si="10"/>
        <v>500</v>
      </c>
      <c r="E97" s="1179">
        <v>45253</v>
      </c>
      <c r="F97" s="1178">
        <f t="shared" si="9"/>
        <v>500</v>
      </c>
      <c r="G97" s="1180" t="s">
        <v>679</v>
      </c>
      <c r="H97" s="1181">
        <v>35</v>
      </c>
      <c r="I97" s="1182">
        <f t="shared" si="11"/>
        <v>4280</v>
      </c>
      <c r="J97" s="59">
        <f t="shared" si="12"/>
        <v>17500</v>
      </c>
    </row>
    <row r="98" spans="2:10" x14ac:dyDescent="0.25">
      <c r="B98" s="174">
        <f t="shared" si="6"/>
        <v>418</v>
      </c>
      <c r="C98" s="15">
        <v>10</v>
      </c>
      <c r="D98" s="1178">
        <f t="shared" si="10"/>
        <v>100</v>
      </c>
      <c r="E98" s="1179">
        <v>45254</v>
      </c>
      <c r="F98" s="1178">
        <f t="shared" si="9"/>
        <v>100</v>
      </c>
      <c r="G98" s="1180" t="s">
        <v>691</v>
      </c>
      <c r="H98" s="1181">
        <v>48</v>
      </c>
      <c r="I98" s="1182">
        <f t="shared" si="11"/>
        <v>4180</v>
      </c>
      <c r="J98" s="59">
        <f t="shared" si="12"/>
        <v>4800</v>
      </c>
    </row>
    <row r="99" spans="2:10" x14ac:dyDescent="0.25">
      <c r="B99" s="174">
        <f t="shared" si="6"/>
        <v>417</v>
      </c>
      <c r="C99" s="15">
        <v>1</v>
      </c>
      <c r="D99" s="1178">
        <f t="shared" si="10"/>
        <v>10</v>
      </c>
      <c r="E99" s="1179">
        <v>45254</v>
      </c>
      <c r="F99" s="1178">
        <f t="shared" si="9"/>
        <v>10</v>
      </c>
      <c r="G99" s="1180" t="s">
        <v>697</v>
      </c>
      <c r="H99" s="1181">
        <v>48</v>
      </c>
      <c r="I99" s="1182">
        <f t="shared" si="11"/>
        <v>4170</v>
      </c>
      <c r="J99" s="59">
        <f t="shared" si="12"/>
        <v>480</v>
      </c>
    </row>
    <row r="100" spans="2:10" x14ac:dyDescent="0.25">
      <c r="B100" s="174">
        <f t="shared" si="6"/>
        <v>412</v>
      </c>
      <c r="C100" s="15">
        <v>5</v>
      </c>
      <c r="D100" s="1178">
        <f t="shared" si="10"/>
        <v>50</v>
      </c>
      <c r="E100" s="1179">
        <v>45255</v>
      </c>
      <c r="F100" s="1178">
        <f t="shared" si="9"/>
        <v>50</v>
      </c>
      <c r="G100" s="1180" t="s">
        <v>699</v>
      </c>
      <c r="H100" s="1181">
        <v>48</v>
      </c>
      <c r="I100" s="1182">
        <f t="shared" si="11"/>
        <v>4120</v>
      </c>
      <c r="J100" s="59">
        <f t="shared" si="12"/>
        <v>2400</v>
      </c>
    </row>
    <row r="101" spans="2:10" x14ac:dyDescent="0.25">
      <c r="B101" s="174">
        <f t="shared" si="6"/>
        <v>402</v>
      </c>
      <c r="C101" s="15">
        <v>10</v>
      </c>
      <c r="D101" s="1178">
        <f t="shared" si="10"/>
        <v>100</v>
      </c>
      <c r="E101" s="1179">
        <v>45255</v>
      </c>
      <c r="F101" s="1178">
        <f t="shared" si="9"/>
        <v>100</v>
      </c>
      <c r="G101" s="1180" t="s">
        <v>701</v>
      </c>
      <c r="H101" s="1181">
        <v>35</v>
      </c>
      <c r="I101" s="1182">
        <f t="shared" si="11"/>
        <v>4020</v>
      </c>
      <c r="J101" s="59">
        <f t="shared" si="12"/>
        <v>3500</v>
      </c>
    </row>
    <row r="102" spans="2:10" x14ac:dyDescent="0.25">
      <c r="B102" s="559">
        <f t="shared" si="6"/>
        <v>402</v>
      </c>
      <c r="C102" s="15"/>
      <c r="D102" s="1178">
        <f t="shared" si="10"/>
        <v>0</v>
      </c>
      <c r="E102" s="1179"/>
      <c r="F102" s="1178">
        <f t="shared" si="9"/>
        <v>0</v>
      </c>
      <c r="G102" s="1180"/>
      <c r="H102" s="1181"/>
      <c r="I102" s="1445">
        <f t="shared" si="11"/>
        <v>4020</v>
      </c>
      <c r="J102" s="59">
        <f t="shared" si="12"/>
        <v>0</v>
      </c>
    </row>
    <row r="103" spans="2:10" x14ac:dyDescent="0.25">
      <c r="B103" s="174">
        <f t="shared" si="6"/>
        <v>402</v>
      </c>
      <c r="C103" s="15"/>
      <c r="D103" s="1178">
        <f t="shared" si="10"/>
        <v>0</v>
      </c>
      <c r="E103" s="1179"/>
      <c r="F103" s="1178">
        <f t="shared" si="9"/>
        <v>0</v>
      </c>
      <c r="G103" s="1180"/>
      <c r="H103" s="1181"/>
      <c r="I103" s="1182">
        <f t="shared" si="11"/>
        <v>4020</v>
      </c>
      <c r="J103" s="59">
        <f t="shared" si="12"/>
        <v>0</v>
      </c>
    </row>
    <row r="104" spans="2:10" x14ac:dyDescent="0.25">
      <c r="B104" s="174">
        <f t="shared" si="6"/>
        <v>402</v>
      </c>
      <c r="C104" s="15"/>
      <c r="D104" s="1178">
        <f t="shared" si="10"/>
        <v>0</v>
      </c>
      <c r="E104" s="1179"/>
      <c r="F104" s="1178">
        <f t="shared" si="9"/>
        <v>0</v>
      </c>
      <c r="G104" s="1180"/>
      <c r="H104" s="1181"/>
      <c r="I104" s="1182">
        <f t="shared" si="11"/>
        <v>4020</v>
      </c>
      <c r="J104" s="59">
        <f t="shared" si="12"/>
        <v>0</v>
      </c>
    </row>
    <row r="105" spans="2:10" x14ac:dyDescent="0.25">
      <c r="B105" s="174">
        <f t="shared" si="6"/>
        <v>402</v>
      </c>
      <c r="C105" s="15"/>
      <c r="D105" s="1178">
        <f t="shared" si="10"/>
        <v>0</v>
      </c>
      <c r="E105" s="1179"/>
      <c r="F105" s="1178">
        <f t="shared" si="9"/>
        <v>0</v>
      </c>
      <c r="G105" s="1180"/>
      <c r="H105" s="1181"/>
      <c r="I105" s="1182">
        <f t="shared" si="11"/>
        <v>4020</v>
      </c>
      <c r="J105" s="59">
        <f t="shared" si="12"/>
        <v>0</v>
      </c>
    </row>
    <row r="106" spans="2:10" x14ac:dyDescent="0.25">
      <c r="B106" s="174">
        <f t="shared" si="6"/>
        <v>402</v>
      </c>
      <c r="C106" s="15"/>
      <c r="D106" s="1178">
        <f t="shared" si="10"/>
        <v>0</v>
      </c>
      <c r="E106" s="1179"/>
      <c r="F106" s="1178">
        <f t="shared" si="9"/>
        <v>0</v>
      </c>
      <c r="G106" s="1180"/>
      <c r="H106" s="1181"/>
      <c r="I106" s="1182">
        <f t="shared" si="11"/>
        <v>4020</v>
      </c>
      <c r="J106" s="59">
        <f t="shared" si="12"/>
        <v>0</v>
      </c>
    </row>
    <row r="107" spans="2:10" x14ac:dyDescent="0.25">
      <c r="B107" s="174">
        <f t="shared" si="6"/>
        <v>402</v>
      </c>
      <c r="C107" s="15"/>
      <c r="D107" s="1178">
        <f t="shared" si="10"/>
        <v>0</v>
      </c>
      <c r="E107" s="1179"/>
      <c r="F107" s="1178">
        <f t="shared" si="9"/>
        <v>0</v>
      </c>
      <c r="G107" s="1180"/>
      <c r="H107" s="1181"/>
      <c r="I107" s="1182">
        <f t="shared" si="11"/>
        <v>4020</v>
      </c>
      <c r="J107" s="59">
        <f t="shared" si="12"/>
        <v>0</v>
      </c>
    </row>
    <row r="108" spans="2:10" x14ac:dyDescent="0.25">
      <c r="B108" s="174">
        <f t="shared" si="6"/>
        <v>402</v>
      </c>
      <c r="C108" s="15"/>
      <c r="D108" s="1178">
        <f t="shared" si="10"/>
        <v>0</v>
      </c>
      <c r="E108" s="1179"/>
      <c r="F108" s="1178">
        <f t="shared" si="9"/>
        <v>0</v>
      </c>
      <c r="G108" s="1180"/>
      <c r="H108" s="1181"/>
      <c r="I108" s="1182">
        <f t="shared" si="11"/>
        <v>4020</v>
      </c>
      <c r="J108" s="59">
        <f t="shared" si="12"/>
        <v>0</v>
      </c>
    </row>
    <row r="109" spans="2:10" x14ac:dyDescent="0.25">
      <c r="B109" s="174">
        <f t="shared" si="6"/>
        <v>402</v>
      </c>
      <c r="C109" s="15"/>
      <c r="D109" s="1178">
        <f t="shared" si="10"/>
        <v>0</v>
      </c>
      <c r="E109" s="1179"/>
      <c r="F109" s="1178">
        <f t="shared" si="9"/>
        <v>0</v>
      </c>
      <c r="G109" s="1180"/>
      <c r="H109" s="1181"/>
      <c r="I109" s="1182">
        <f t="shared" si="11"/>
        <v>4020</v>
      </c>
      <c r="J109" s="59">
        <f t="shared" si="12"/>
        <v>0</v>
      </c>
    </row>
    <row r="110" spans="2:10" x14ac:dyDescent="0.25">
      <c r="B110" s="174">
        <f t="shared" si="6"/>
        <v>402</v>
      </c>
      <c r="C110" s="15"/>
      <c r="D110" s="1178">
        <f t="shared" si="10"/>
        <v>0</v>
      </c>
      <c r="E110" s="1179"/>
      <c r="F110" s="1178">
        <f t="shared" si="9"/>
        <v>0</v>
      </c>
      <c r="G110" s="1180"/>
      <c r="H110" s="1181"/>
      <c r="I110" s="1182">
        <f t="shared" si="11"/>
        <v>4020</v>
      </c>
      <c r="J110" s="59">
        <f t="shared" si="12"/>
        <v>0</v>
      </c>
    </row>
    <row r="111" spans="2:10" x14ac:dyDescent="0.25">
      <c r="B111" s="174">
        <f t="shared" si="6"/>
        <v>402</v>
      </c>
      <c r="C111" s="15"/>
      <c r="D111" s="1178">
        <f t="shared" si="10"/>
        <v>0</v>
      </c>
      <c r="E111" s="1179"/>
      <c r="F111" s="1178">
        <f t="shared" si="9"/>
        <v>0</v>
      </c>
      <c r="G111" s="1180"/>
      <c r="H111" s="1181"/>
      <c r="I111" s="1182">
        <f t="shared" si="11"/>
        <v>4020</v>
      </c>
      <c r="J111" s="59">
        <f t="shared" si="12"/>
        <v>0</v>
      </c>
    </row>
    <row r="112" spans="2:10" x14ac:dyDescent="0.25">
      <c r="B112" s="174">
        <f t="shared" si="6"/>
        <v>402</v>
      </c>
      <c r="C112" s="15"/>
      <c r="D112" s="1178">
        <f t="shared" si="10"/>
        <v>0</v>
      </c>
      <c r="E112" s="1179"/>
      <c r="F112" s="1178">
        <f t="shared" si="9"/>
        <v>0</v>
      </c>
      <c r="G112" s="1180"/>
      <c r="H112" s="1181"/>
      <c r="I112" s="1182">
        <f t="shared" si="11"/>
        <v>4020</v>
      </c>
      <c r="J112" s="59">
        <f t="shared" si="12"/>
        <v>0</v>
      </c>
    </row>
    <row r="113" spans="2:10" x14ac:dyDescent="0.25">
      <c r="B113" s="174">
        <f t="shared" si="6"/>
        <v>402</v>
      </c>
      <c r="C113" s="15"/>
      <c r="D113" s="1178">
        <f t="shared" si="10"/>
        <v>0</v>
      </c>
      <c r="E113" s="1179"/>
      <c r="F113" s="1178">
        <f t="shared" si="9"/>
        <v>0</v>
      </c>
      <c r="G113" s="1180"/>
      <c r="H113" s="1181"/>
      <c r="I113" s="1182">
        <f t="shared" si="11"/>
        <v>4020</v>
      </c>
      <c r="J113" s="59">
        <f t="shared" si="12"/>
        <v>0</v>
      </c>
    </row>
    <row r="114" spans="2:10" x14ac:dyDescent="0.25">
      <c r="B114" s="174">
        <f t="shared" si="6"/>
        <v>402</v>
      </c>
      <c r="C114" s="15"/>
      <c r="D114" s="1178">
        <f t="shared" si="10"/>
        <v>0</v>
      </c>
      <c r="E114" s="1179"/>
      <c r="F114" s="1178">
        <f t="shared" si="9"/>
        <v>0</v>
      </c>
      <c r="G114" s="1180"/>
      <c r="H114" s="1181"/>
      <c r="I114" s="1182">
        <f t="shared" si="11"/>
        <v>4020</v>
      </c>
      <c r="J114" s="59">
        <f t="shared" si="12"/>
        <v>0</v>
      </c>
    </row>
    <row r="115" spans="2:10" x14ac:dyDescent="0.25">
      <c r="B115" s="174">
        <f t="shared" si="6"/>
        <v>402</v>
      </c>
      <c r="C115" s="15"/>
      <c r="D115" s="1178">
        <f t="shared" si="10"/>
        <v>0</v>
      </c>
      <c r="E115" s="1179"/>
      <c r="F115" s="1178">
        <f t="shared" si="9"/>
        <v>0</v>
      </c>
      <c r="G115" s="1180"/>
      <c r="H115" s="1181"/>
      <c r="I115" s="1182">
        <f t="shared" si="11"/>
        <v>4020</v>
      </c>
      <c r="J115" s="59">
        <f t="shared" si="12"/>
        <v>0</v>
      </c>
    </row>
    <row r="116" spans="2:10" x14ac:dyDescent="0.25">
      <c r="B116" s="174">
        <f t="shared" si="6"/>
        <v>402</v>
      </c>
      <c r="C116" s="15"/>
      <c r="D116" s="1178">
        <f t="shared" si="10"/>
        <v>0</v>
      </c>
      <c r="E116" s="1179"/>
      <c r="F116" s="1178">
        <f t="shared" si="9"/>
        <v>0</v>
      </c>
      <c r="G116" s="1180"/>
      <c r="H116" s="1181"/>
      <c r="I116" s="1182">
        <f t="shared" si="11"/>
        <v>4020</v>
      </c>
      <c r="J116" s="59">
        <f t="shared" si="12"/>
        <v>0</v>
      </c>
    </row>
    <row r="117" spans="2:10" x14ac:dyDescent="0.25">
      <c r="B117" s="174">
        <f t="shared" si="6"/>
        <v>402</v>
      </c>
      <c r="C117" s="15"/>
      <c r="D117" s="1178">
        <f t="shared" si="10"/>
        <v>0</v>
      </c>
      <c r="E117" s="1179"/>
      <c r="F117" s="1178">
        <f t="shared" si="9"/>
        <v>0</v>
      </c>
      <c r="G117" s="1180"/>
      <c r="H117" s="1181"/>
      <c r="I117" s="1182">
        <f t="shared" si="11"/>
        <v>4020</v>
      </c>
      <c r="J117" s="59">
        <f t="shared" si="12"/>
        <v>0</v>
      </c>
    </row>
    <row r="118" spans="2:10" x14ac:dyDescent="0.25">
      <c r="B118" s="174">
        <f t="shared" si="6"/>
        <v>402</v>
      </c>
      <c r="C118" s="15"/>
      <c r="D118" s="1178">
        <f t="shared" si="10"/>
        <v>0</v>
      </c>
      <c r="E118" s="1179"/>
      <c r="F118" s="1178">
        <f t="shared" si="9"/>
        <v>0</v>
      </c>
      <c r="G118" s="1180"/>
      <c r="H118" s="1181"/>
      <c r="I118" s="1182">
        <f t="shared" si="11"/>
        <v>4020</v>
      </c>
      <c r="J118" s="59">
        <f t="shared" si="12"/>
        <v>0</v>
      </c>
    </row>
    <row r="119" spans="2:10" x14ac:dyDescent="0.25">
      <c r="B119" s="174">
        <f t="shared" si="6"/>
        <v>402</v>
      </c>
      <c r="C119" s="15"/>
      <c r="D119" s="1178">
        <f t="shared" si="10"/>
        <v>0</v>
      </c>
      <c r="E119" s="1179"/>
      <c r="F119" s="1178">
        <f t="shared" si="9"/>
        <v>0</v>
      </c>
      <c r="G119" s="1180"/>
      <c r="H119" s="1181"/>
      <c r="I119" s="1182">
        <f t="shared" si="11"/>
        <v>4020</v>
      </c>
      <c r="J119" s="59">
        <f t="shared" si="12"/>
        <v>0</v>
      </c>
    </row>
    <row r="120" spans="2:10" x14ac:dyDescent="0.25">
      <c r="B120" s="174">
        <f t="shared" si="6"/>
        <v>402</v>
      </c>
      <c r="C120" s="15"/>
      <c r="D120" s="1178">
        <f t="shared" si="10"/>
        <v>0</v>
      </c>
      <c r="E120" s="1179"/>
      <c r="F120" s="1178">
        <f t="shared" si="9"/>
        <v>0</v>
      </c>
      <c r="G120" s="1180"/>
      <c r="H120" s="1181"/>
      <c r="I120" s="1182">
        <f t="shared" si="11"/>
        <v>4020</v>
      </c>
      <c r="J120" s="59">
        <f t="shared" si="12"/>
        <v>0</v>
      </c>
    </row>
    <row r="121" spans="2:10" x14ac:dyDescent="0.25">
      <c r="B121" s="174">
        <f t="shared" si="6"/>
        <v>402</v>
      </c>
      <c r="C121" s="15"/>
      <c r="D121" s="1178">
        <f t="shared" si="10"/>
        <v>0</v>
      </c>
      <c r="E121" s="1179"/>
      <c r="F121" s="1178">
        <f t="shared" si="9"/>
        <v>0</v>
      </c>
      <c r="G121" s="1180"/>
      <c r="H121" s="1181"/>
      <c r="I121" s="1182">
        <f t="shared" si="11"/>
        <v>4020</v>
      </c>
      <c r="J121" s="59">
        <f t="shared" si="12"/>
        <v>0</v>
      </c>
    </row>
    <row r="122" spans="2:10" x14ac:dyDescent="0.25">
      <c r="B122" s="174">
        <f t="shared" si="6"/>
        <v>402</v>
      </c>
      <c r="C122" s="15"/>
      <c r="D122" s="1178">
        <f t="shared" si="10"/>
        <v>0</v>
      </c>
      <c r="E122" s="1179"/>
      <c r="F122" s="1178">
        <f t="shared" si="9"/>
        <v>0</v>
      </c>
      <c r="G122" s="1180"/>
      <c r="H122" s="1181"/>
      <c r="I122" s="1182">
        <f t="shared" si="11"/>
        <v>4020</v>
      </c>
      <c r="J122" s="59">
        <f t="shared" si="12"/>
        <v>0</v>
      </c>
    </row>
    <row r="123" spans="2:10" x14ac:dyDescent="0.25">
      <c r="B123" s="174">
        <f t="shared" si="6"/>
        <v>402</v>
      </c>
      <c r="C123" s="15"/>
      <c r="D123" s="1178">
        <f t="shared" si="10"/>
        <v>0</v>
      </c>
      <c r="E123" s="1179"/>
      <c r="F123" s="1178">
        <f t="shared" si="9"/>
        <v>0</v>
      </c>
      <c r="G123" s="1180"/>
      <c r="H123" s="1181"/>
      <c r="I123" s="1182">
        <f t="shared" si="11"/>
        <v>4020</v>
      </c>
      <c r="J123" s="59">
        <f t="shared" si="12"/>
        <v>0</v>
      </c>
    </row>
    <row r="124" spans="2:10" x14ac:dyDescent="0.25">
      <c r="B124" s="174">
        <f t="shared" si="6"/>
        <v>402</v>
      </c>
      <c r="C124" s="15"/>
      <c r="D124" s="1178">
        <f t="shared" si="10"/>
        <v>0</v>
      </c>
      <c r="E124" s="1179"/>
      <c r="F124" s="1178">
        <f t="shared" si="9"/>
        <v>0</v>
      </c>
      <c r="G124" s="1180"/>
      <c r="H124" s="1181"/>
      <c r="I124" s="1182">
        <f t="shared" si="11"/>
        <v>4020</v>
      </c>
      <c r="J124" s="59">
        <f t="shared" si="12"/>
        <v>0</v>
      </c>
    </row>
    <row r="125" spans="2:10" x14ac:dyDescent="0.25">
      <c r="B125" s="174">
        <f t="shared" si="6"/>
        <v>402</v>
      </c>
      <c r="C125" s="15"/>
      <c r="D125" s="1178">
        <f t="shared" si="10"/>
        <v>0</v>
      </c>
      <c r="E125" s="1179"/>
      <c r="F125" s="1178">
        <f t="shared" si="9"/>
        <v>0</v>
      </c>
      <c r="G125" s="1180"/>
      <c r="H125" s="1181"/>
      <c r="I125" s="1182">
        <f t="shared" si="11"/>
        <v>4020</v>
      </c>
      <c r="J125" s="59">
        <f t="shared" si="12"/>
        <v>0</v>
      </c>
    </row>
    <row r="126" spans="2:10" x14ac:dyDescent="0.25">
      <c r="B126" s="174">
        <f t="shared" si="6"/>
        <v>402</v>
      </c>
      <c r="C126" s="15"/>
      <c r="D126" s="1178">
        <f t="shared" si="10"/>
        <v>0</v>
      </c>
      <c r="E126" s="1179"/>
      <c r="F126" s="1178">
        <f t="shared" si="9"/>
        <v>0</v>
      </c>
      <c r="G126" s="1180"/>
      <c r="H126" s="1181"/>
      <c r="I126" s="1182">
        <f t="shared" si="11"/>
        <v>4020</v>
      </c>
      <c r="J126" s="59">
        <f t="shared" si="12"/>
        <v>0</v>
      </c>
    </row>
    <row r="127" spans="2:10" x14ac:dyDescent="0.25">
      <c r="B127" s="174">
        <f t="shared" si="6"/>
        <v>402</v>
      </c>
      <c r="C127" s="15"/>
      <c r="D127" s="1178">
        <f t="shared" si="10"/>
        <v>0</v>
      </c>
      <c r="E127" s="1179"/>
      <c r="F127" s="1178">
        <f t="shared" si="9"/>
        <v>0</v>
      </c>
      <c r="G127" s="1180"/>
      <c r="H127" s="1181"/>
      <c r="I127" s="1182">
        <f t="shared" si="11"/>
        <v>4020</v>
      </c>
      <c r="J127" s="59">
        <f t="shared" si="12"/>
        <v>0</v>
      </c>
    </row>
    <row r="128" spans="2:10" x14ac:dyDescent="0.25">
      <c r="B128" s="174">
        <f t="shared" si="6"/>
        <v>402</v>
      </c>
      <c r="C128" s="15"/>
      <c r="D128" s="1178">
        <f t="shared" si="10"/>
        <v>0</v>
      </c>
      <c r="E128" s="1179"/>
      <c r="F128" s="1178">
        <f t="shared" si="9"/>
        <v>0</v>
      </c>
      <c r="G128" s="1180"/>
      <c r="H128" s="1181"/>
      <c r="I128" s="1182">
        <f t="shared" si="11"/>
        <v>4020</v>
      </c>
      <c r="J128" s="59">
        <f t="shared" si="12"/>
        <v>0</v>
      </c>
    </row>
    <row r="129" spans="1:10" x14ac:dyDescent="0.25">
      <c r="B129" s="174">
        <f t="shared" si="6"/>
        <v>402</v>
      </c>
      <c r="C129" s="15"/>
      <c r="D129" s="1178">
        <f t="shared" si="10"/>
        <v>0</v>
      </c>
      <c r="E129" s="1179"/>
      <c r="F129" s="1178">
        <f t="shared" si="9"/>
        <v>0</v>
      </c>
      <c r="G129" s="1180"/>
      <c r="H129" s="1181"/>
      <c r="I129" s="1182">
        <f t="shared" si="11"/>
        <v>4020</v>
      </c>
      <c r="J129" s="59">
        <f t="shared" si="12"/>
        <v>0</v>
      </c>
    </row>
    <row r="130" spans="1:10" x14ac:dyDescent="0.25">
      <c r="B130" s="174">
        <f t="shared" si="6"/>
        <v>402</v>
      </c>
      <c r="C130" s="15"/>
      <c r="D130" s="1178">
        <f t="shared" si="10"/>
        <v>0</v>
      </c>
      <c r="E130" s="1179"/>
      <c r="F130" s="1178">
        <f t="shared" si="9"/>
        <v>0</v>
      </c>
      <c r="G130" s="1180"/>
      <c r="H130" s="1181"/>
      <c r="I130" s="1182">
        <f t="shared" si="11"/>
        <v>4020</v>
      </c>
      <c r="J130" s="59">
        <f t="shared" si="12"/>
        <v>0</v>
      </c>
    </row>
    <row r="131" spans="1:10" ht="14.25" customHeight="1" x14ac:dyDescent="0.25">
      <c r="B131" s="174">
        <f>B94-C131</f>
        <v>503</v>
      </c>
      <c r="C131" s="15"/>
      <c r="D131" s="1178">
        <f t="shared" si="10"/>
        <v>0</v>
      </c>
      <c r="E131" s="1179"/>
      <c r="F131" s="1178">
        <f t="shared" si="9"/>
        <v>0</v>
      </c>
      <c r="G131" s="1180"/>
      <c r="H131" s="1181"/>
      <c r="I131" s="1182">
        <f>I94-F131</f>
        <v>5030</v>
      </c>
      <c r="J131" s="59">
        <f t="shared" si="8"/>
        <v>0</v>
      </c>
    </row>
    <row r="132" spans="1:10" ht="15.75" thickBot="1" x14ac:dyDescent="0.3">
      <c r="A132" s="117"/>
      <c r="B132" s="175">
        <f t="shared" ref="B132" si="13">B131-C132</f>
        <v>503</v>
      </c>
      <c r="C132" s="37"/>
      <c r="D132" s="476">
        <v>0</v>
      </c>
      <c r="E132" s="690"/>
      <c r="F132" s="91">
        <f t="shared" ref="F132" si="14">D132</f>
        <v>0</v>
      </c>
      <c r="G132" s="135"/>
      <c r="H132" s="189"/>
      <c r="I132" s="148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2"/>
      <c r="D133" s="102">
        <f>SUM(D9:D132)</f>
        <v>10380</v>
      </c>
      <c r="E133" s="130"/>
      <c r="F133" s="102">
        <f>SUM(F9:F132)</f>
        <v>10380</v>
      </c>
      <c r="G133" s="148"/>
      <c r="H133" s="148"/>
    </row>
    <row r="134" spans="1:10" ht="15.75" thickBot="1" x14ac:dyDescent="0.3">
      <c r="A134" s="47"/>
    </row>
    <row r="135" spans="1:10" x14ac:dyDescent="0.25">
      <c r="B135" s="176"/>
      <c r="D135" s="1511" t="s">
        <v>21</v>
      </c>
      <c r="E135" s="1512"/>
      <c r="F135" s="137">
        <f>G5-F133</f>
        <v>0</v>
      </c>
    </row>
    <row r="136" spans="1:10" ht="15.75" thickBot="1" x14ac:dyDescent="0.3">
      <c r="A136" s="121"/>
      <c r="D136" s="247" t="s">
        <v>4</v>
      </c>
      <c r="E136" s="248"/>
      <c r="F136" s="49">
        <v>0</v>
      </c>
    </row>
    <row r="137" spans="1:10" x14ac:dyDescent="0.25">
      <c r="B137" s="176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B74" sqref="B7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1" t="s">
        <v>320</v>
      </c>
      <c r="B1" s="1551"/>
      <c r="C1" s="1551"/>
      <c r="D1" s="1551"/>
      <c r="E1" s="1551"/>
      <c r="F1" s="1551"/>
      <c r="G1" s="1551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26.25" customHeight="1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1552" t="s">
        <v>92</v>
      </c>
      <c r="C4" s="230"/>
      <c r="D4" s="130"/>
      <c r="E4" s="349">
        <v>30</v>
      </c>
      <c r="F4" s="72">
        <v>3</v>
      </c>
      <c r="G4" s="224"/>
      <c r="H4" s="144"/>
      <c r="I4" s="361"/>
    </row>
    <row r="5" spans="1:10" ht="14.25" customHeight="1" x14ac:dyDescent="0.25">
      <c r="A5" s="1518" t="s">
        <v>88</v>
      </c>
      <c r="B5" s="1552"/>
      <c r="C5" s="354">
        <v>450</v>
      </c>
      <c r="D5" s="130">
        <v>45044</v>
      </c>
      <c r="E5" s="85">
        <v>4800</v>
      </c>
      <c r="F5" s="72">
        <v>480</v>
      </c>
      <c r="G5" s="48">
        <f>F90</f>
        <v>3810</v>
      </c>
      <c r="H5" s="134">
        <f>E5-G5+E4+E6+E7</f>
        <v>1020</v>
      </c>
      <c r="I5" s="358"/>
    </row>
    <row r="6" spans="1:10" x14ac:dyDescent="0.25">
      <c r="A6" s="1518"/>
      <c r="B6" s="1552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52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89" si="0">D10</f>
        <v>20</v>
      </c>
      <c r="G10" s="69" t="s">
        <v>100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4" si="2">B10-C11</f>
        <v>480</v>
      </c>
      <c r="C11" s="15">
        <v>1</v>
      </c>
      <c r="D11" s="68">
        <f t="shared" ref="D11:D89" si="3">C11*10</f>
        <v>10</v>
      </c>
      <c r="E11" s="238">
        <v>45045</v>
      </c>
      <c r="F11" s="91">
        <f t="shared" si="0"/>
        <v>10</v>
      </c>
      <c r="G11" s="69" t="s">
        <v>101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107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108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59">
        <f t="shared" si="2"/>
        <v>352</v>
      </c>
      <c r="C17" s="691">
        <v>100</v>
      </c>
      <c r="D17" s="507">
        <f t="shared" si="3"/>
        <v>1000</v>
      </c>
      <c r="E17" s="238">
        <v>45054</v>
      </c>
      <c r="F17" s="91">
        <f t="shared" si="0"/>
        <v>1000</v>
      </c>
      <c r="G17" s="69" t="s">
        <v>109</v>
      </c>
      <c r="H17" s="504">
        <v>41.5</v>
      </c>
      <c r="I17" s="677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26">
        <f t="shared" si="3"/>
        <v>50</v>
      </c>
      <c r="E19" s="718">
        <v>45059</v>
      </c>
      <c r="F19" s="594">
        <f t="shared" si="0"/>
        <v>50</v>
      </c>
      <c r="G19" s="508" t="s">
        <v>110</v>
      </c>
      <c r="H19" s="350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26">
        <f t="shared" si="3"/>
        <v>50</v>
      </c>
      <c r="E20" s="718">
        <v>45061</v>
      </c>
      <c r="F20" s="594">
        <f t="shared" si="0"/>
        <v>50</v>
      </c>
      <c r="G20" s="508" t="s">
        <v>111</v>
      </c>
      <c r="H20" s="350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26">
        <f t="shared" si="3"/>
        <v>50</v>
      </c>
      <c r="E21" s="718">
        <v>45073</v>
      </c>
      <c r="F21" s="594">
        <f t="shared" si="0"/>
        <v>50</v>
      </c>
      <c r="G21" s="508" t="s">
        <v>113</v>
      </c>
      <c r="H21" s="350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26">
        <f t="shared" si="3"/>
        <v>50</v>
      </c>
      <c r="E22" s="718">
        <v>45075</v>
      </c>
      <c r="F22" s="594">
        <f t="shared" si="0"/>
        <v>50</v>
      </c>
      <c r="G22" s="508" t="s">
        <v>112</v>
      </c>
      <c r="H22" s="350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59">
        <f t="shared" si="2"/>
        <v>329</v>
      </c>
      <c r="C23" s="72">
        <v>3</v>
      </c>
      <c r="D23" s="626">
        <f t="shared" si="3"/>
        <v>30</v>
      </c>
      <c r="E23" s="716">
        <v>45082</v>
      </c>
      <c r="F23" s="594">
        <f t="shared" si="0"/>
        <v>30</v>
      </c>
      <c r="G23" s="508" t="s">
        <v>114</v>
      </c>
      <c r="H23" s="350">
        <v>52</v>
      </c>
      <c r="I23" s="677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26">
        <f t="shared" si="3"/>
        <v>0</v>
      </c>
      <c r="E24" s="716"/>
      <c r="F24" s="594">
        <f t="shared" si="0"/>
        <v>0</v>
      </c>
      <c r="G24" s="508"/>
      <c r="H24" s="350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69">
        <f t="shared" si="3"/>
        <v>80</v>
      </c>
      <c r="E25" s="685">
        <v>45087</v>
      </c>
      <c r="F25" s="596">
        <f t="shared" si="0"/>
        <v>80</v>
      </c>
      <c r="G25" s="312" t="s">
        <v>116</v>
      </c>
      <c r="H25" s="313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69">
        <f t="shared" si="3"/>
        <v>20</v>
      </c>
      <c r="E26" s="685">
        <v>45094</v>
      </c>
      <c r="F26" s="596">
        <f t="shared" si="0"/>
        <v>20</v>
      </c>
      <c r="G26" s="312" t="s">
        <v>117</v>
      </c>
      <c r="H26" s="313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69">
        <f t="shared" si="3"/>
        <v>20</v>
      </c>
      <c r="E27" s="685">
        <v>45099</v>
      </c>
      <c r="F27" s="596">
        <f t="shared" si="0"/>
        <v>20</v>
      </c>
      <c r="G27" s="312" t="s">
        <v>118</v>
      </c>
      <c r="H27" s="313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59">
        <f t="shared" si="2"/>
        <v>312</v>
      </c>
      <c r="C28" s="72">
        <v>5</v>
      </c>
      <c r="D28" s="469">
        <f t="shared" si="3"/>
        <v>50</v>
      </c>
      <c r="E28" s="685">
        <v>45108</v>
      </c>
      <c r="F28" s="596">
        <f t="shared" si="0"/>
        <v>50</v>
      </c>
      <c r="G28" s="312" t="s">
        <v>120</v>
      </c>
      <c r="H28" s="313">
        <v>52</v>
      </c>
      <c r="I28" s="677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69">
        <f t="shared" si="3"/>
        <v>0</v>
      </c>
      <c r="E29" s="685"/>
      <c r="F29" s="596">
        <f t="shared" si="0"/>
        <v>0</v>
      </c>
      <c r="G29" s="312"/>
      <c r="H29" s="313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07">
        <f t="shared" si="3"/>
        <v>30</v>
      </c>
      <c r="E30" s="748">
        <v>45110</v>
      </c>
      <c r="F30" s="595">
        <f t="shared" si="0"/>
        <v>30</v>
      </c>
      <c r="G30" s="608" t="s">
        <v>123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07">
        <f t="shared" si="3"/>
        <v>20</v>
      </c>
      <c r="E31" s="748">
        <v>45115</v>
      </c>
      <c r="F31" s="595">
        <f t="shared" si="0"/>
        <v>20</v>
      </c>
      <c r="G31" s="608" t="s">
        <v>124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07">
        <f t="shared" si="3"/>
        <v>20</v>
      </c>
      <c r="E32" s="748">
        <v>45118</v>
      </c>
      <c r="F32" s="595">
        <f t="shared" si="0"/>
        <v>20</v>
      </c>
      <c r="G32" s="608" t="s">
        <v>125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07">
        <f t="shared" si="3"/>
        <v>0</v>
      </c>
      <c r="E33" s="748"/>
      <c r="F33" s="595">
        <f t="shared" si="0"/>
        <v>0</v>
      </c>
      <c r="G33" s="608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07">
        <f t="shared" si="3"/>
        <v>20</v>
      </c>
      <c r="E34" s="748">
        <v>45129</v>
      </c>
      <c r="F34" s="595">
        <f t="shared" si="0"/>
        <v>20</v>
      </c>
      <c r="G34" s="608" t="s">
        <v>126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07">
        <f t="shared" si="3"/>
        <v>30</v>
      </c>
      <c r="E35" s="748">
        <v>45132</v>
      </c>
      <c r="F35" s="595">
        <f t="shared" si="0"/>
        <v>30</v>
      </c>
      <c r="G35" s="608" t="s">
        <v>128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07">
        <f t="shared" si="3"/>
        <v>100</v>
      </c>
      <c r="E36" s="748">
        <v>45134</v>
      </c>
      <c r="F36" s="595">
        <f t="shared" si="0"/>
        <v>100</v>
      </c>
      <c r="G36" s="608" t="s">
        <v>130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59">
        <f t="shared" si="2"/>
        <v>280</v>
      </c>
      <c r="C37" s="72">
        <v>10</v>
      </c>
      <c r="D37" s="607">
        <f t="shared" si="3"/>
        <v>100</v>
      </c>
      <c r="E37" s="748">
        <v>45135</v>
      </c>
      <c r="F37" s="595">
        <f t="shared" si="0"/>
        <v>100</v>
      </c>
      <c r="G37" s="608" t="s">
        <v>132</v>
      </c>
      <c r="H37" s="194">
        <v>52</v>
      </c>
      <c r="I37" s="677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07">
        <f t="shared" si="3"/>
        <v>0</v>
      </c>
      <c r="E38" s="748"/>
      <c r="F38" s="595">
        <f t="shared" si="0"/>
        <v>0</v>
      </c>
      <c r="G38" s="608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0">
        <f t="shared" si="3"/>
        <v>100</v>
      </c>
      <c r="E39" s="772">
        <v>45145</v>
      </c>
      <c r="F39" s="773">
        <f t="shared" si="0"/>
        <v>100</v>
      </c>
      <c r="G39" s="719" t="s">
        <v>146</v>
      </c>
      <c r="H39" s="720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0">
        <f t="shared" si="3"/>
        <v>30</v>
      </c>
      <c r="E40" s="772">
        <v>45151</v>
      </c>
      <c r="F40" s="773">
        <f t="shared" si="0"/>
        <v>30</v>
      </c>
      <c r="G40" s="719" t="s">
        <v>145</v>
      </c>
      <c r="H40" s="720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0">
        <f t="shared" si="3"/>
        <v>20</v>
      </c>
      <c r="E41" s="772">
        <v>45157</v>
      </c>
      <c r="F41" s="773">
        <f t="shared" si="0"/>
        <v>20</v>
      </c>
      <c r="G41" s="719" t="s">
        <v>153</v>
      </c>
      <c r="H41" s="720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0">
        <f t="shared" si="3"/>
        <v>20</v>
      </c>
      <c r="E42" s="772">
        <v>45159</v>
      </c>
      <c r="F42" s="773">
        <f t="shared" si="0"/>
        <v>20</v>
      </c>
      <c r="G42" s="719" t="s">
        <v>156</v>
      </c>
      <c r="H42" s="720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0">
        <f t="shared" si="3"/>
        <v>30</v>
      </c>
      <c r="E43" s="772">
        <v>45160</v>
      </c>
      <c r="F43" s="773">
        <f t="shared" si="0"/>
        <v>30</v>
      </c>
      <c r="G43" s="719" t="s">
        <v>157</v>
      </c>
      <c r="H43" s="720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0">
        <f t="shared" si="3"/>
        <v>30</v>
      </c>
      <c r="E44" s="772">
        <v>45171</v>
      </c>
      <c r="F44" s="773">
        <f t="shared" si="0"/>
        <v>30</v>
      </c>
      <c r="G44" s="719" t="s">
        <v>164</v>
      </c>
      <c r="H44" s="720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59">
        <f t="shared" si="2"/>
        <v>257</v>
      </c>
      <c r="C45" s="72"/>
      <c r="D45" s="570">
        <f t="shared" si="3"/>
        <v>0</v>
      </c>
      <c r="E45" s="772"/>
      <c r="F45" s="773">
        <f t="shared" si="0"/>
        <v>0</v>
      </c>
      <c r="G45" s="719"/>
      <c r="H45" s="720"/>
      <c r="I45" s="677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27">
        <f t="shared" si="3"/>
        <v>50</v>
      </c>
      <c r="E46" s="828">
        <v>45176</v>
      </c>
      <c r="F46" s="829">
        <f t="shared" si="0"/>
        <v>50</v>
      </c>
      <c r="G46" s="830" t="s">
        <v>179</v>
      </c>
      <c r="H46" s="831">
        <v>52</v>
      </c>
      <c r="I46" s="832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27">
        <f t="shared" si="3"/>
        <v>30</v>
      </c>
      <c r="E47" s="828">
        <v>45178</v>
      </c>
      <c r="F47" s="829">
        <f t="shared" si="0"/>
        <v>30</v>
      </c>
      <c r="G47" s="830" t="s">
        <v>182</v>
      </c>
      <c r="H47" s="831">
        <v>52</v>
      </c>
      <c r="I47" s="832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27">
        <f t="shared" si="3"/>
        <v>50</v>
      </c>
      <c r="E48" s="828">
        <v>45180</v>
      </c>
      <c r="F48" s="829">
        <f t="shared" si="0"/>
        <v>50</v>
      </c>
      <c r="G48" s="830" t="s">
        <v>187</v>
      </c>
      <c r="H48" s="831">
        <v>52</v>
      </c>
      <c r="I48" s="832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27">
        <f t="shared" si="3"/>
        <v>80</v>
      </c>
      <c r="E49" s="828">
        <v>45187</v>
      </c>
      <c r="F49" s="829">
        <f t="shared" si="0"/>
        <v>80</v>
      </c>
      <c r="G49" s="830" t="s">
        <v>192</v>
      </c>
      <c r="H49" s="831">
        <v>52</v>
      </c>
      <c r="I49" s="832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4">
        <f t="shared" si="2"/>
        <v>231</v>
      </c>
      <c r="C50" s="15">
        <v>5</v>
      </c>
      <c r="D50" s="827">
        <f t="shared" si="3"/>
        <v>50</v>
      </c>
      <c r="E50" s="828">
        <v>45199</v>
      </c>
      <c r="F50" s="829">
        <f t="shared" si="0"/>
        <v>50</v>
      </c>
      <c r="G50" s="830" t="s">
        <v>207</v>
      </c>
      <c r="H50" s="831">
        <v>52</v>
      </c>
      <c r="I50" s="832">
        <f t="shared" si="5"/>
        <v>2310</v>
      </c>
      <c r="J50" s="59">
        <f t="shared" si="6"/>
        <v>2600</v>
      </c>
    </row>
    <row r="51" spans="2:10" x14ac:dyDescent="0.25">
      <c r="B51" s="559">
        <f t="shared" si="2"/>
        <v>231</v>
      </c>
      <c r="C51" s="15"/>
      <c r="D51" s="827">
        <f t="shared" si="3"/>
        <v>0</v>
      </c>
      <c r="E51" s="828"/>
      <c r="F51" s="829">
        <f t="shared" si="0"/>
        <v>0</v>
      </c>
      <c r="G51" s="830"/>
      <c r="H51" s="831"/>
      <c r="I51" s="1059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26">
        <f t="shared" si="3"/>
        <v>30</v>
      </c>
      <c r="E52" s="716">
        <v>45205</v>
      </c>
      <c r="F52" s="594">
        <f t="shared" si="0"/>
        <v>30</v>
      </c>
      <c r="G52" s="508" t="s">
        <v>232</v>
      </c>
      <c r="H52" s="350">
        <v>0</v>
      </c>
      <c r="I52" s="751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26">
        <f t="shared" si="3"/>
        <v>30</v>
      </c>
      <c r="E53" s="716">
        <v>45208</v>
      </c>
      <c r="F53" s="594">
        <f t="shared" si="0"/>
        <v>30</v>
      </c>
      <c r="G53" s="508" t="s">
        <v>245</v>
      </c>
      <c r="H53" s="350">
        <v>0</v>
      </c>
      <c r="I53" s="751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26">
        <f t="shared" si="3"/>
        <v>20</v>
      </c>
      <c r="E54" s="716">
        <v>45211</v>
      </c>
      <c r="F54" s="594">
        <f t="shared" si="0"/>
        <v>20</v>
      </c>
      <c r="G54" s="508" t="s">
        <v>250</v>
      </c>
      <c r="H54" s="350">
        <v>0</v>
      </c>
      <c r="I54" s="751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26">
        <f t="shared" si="3"/>
        <v>20</v>
      </c>
      <c r="E55" s="716">
        <v>45215</v>
      </c>
      <c r="F55" s="594">
        <f t="shared" si="0"/>
        <v>20</v>
      </c>
      <c r="G55" s="508" t="s">
        <v>264</v>
      </c>
      <c r="H55" s="350">
        <v>0</v>
      </c>
      <c r="I55" s="751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26">
        <f t="shared" si="3"/>
        <v>100</v>
      </c>
      <c r="E56" s="716">
        <v>45216</v>
      </c>
      <c r="F56" s="594">
        <f t="shared" si="0"/>
        <v>100</v>
      </c>
      <c r="G56" s="508" t="s">
        <v>267</v>
      </c>
      <c r="H56" s="350">
        <v>51</v>
      </c>
      <c r="I56" s="751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26">
        <f t="shared" si="3"/>
        <v>40</v>
      </c>
      <c r="E57" s="716">
        <v>45218</v>
      </c>
      <c r="F57" s="594">
        <f t="shared" si="0"/>
        <v>40</v>
      </c>
      <c r="G57" s="508" t="s">
        <v>273</v>
      </c>
      <c r="H57" s="350">
        <v>0</v>
      </c>
      <c r="I57" s="751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26">
        <f t="shared" si="3"/>
        <v>100</v>
      </c>
      <c r="E58" s="716">
        <v>45218</v>
      </c>
      <c r="F58" s="594">
        <f t="shared" si="0"/>
        <v>100</v>
      </c>
      <c r="G58" s="508" t="s">
        <v>274</v>
      </c>
      <c r="H58" s="350">
        <v>41.5</v>
      </c>
      <c r="I58" s="751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26">
        <f t="shared" si="3"/>
        <v>300</v>
      </c>
      <c r="E59" s="716">
        <v>45218</v>
      </c>
      <c r="F59" s="594">
        <f t="shared" si="0"/>
        <v>300</v>
      </c>
      <c r="G59" s="508" t="s">
        <v>275</v>
      </c>
      <c r="H59" s="350">
        <v>41.5</v>
      </c>
      <c r="I59" s="751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26">
        <f t="shared" si="3"/>
        <v>50</v>
      </c>
      <c r="E60" s="716">
        <v>45224</v>
      </c>
      <c r="F60" s="594">
        <f t="shared" si="0"/>
        <v>50</v>
      </c>
      <c r="G60" s="508" t="s">
        <v>296</v>
      </c>
      <c r="H60" s="350">
        <v>52</v>
      </c>
      <c r="I60" s="751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26">
        <f t="shared" si="3"/>
        <v>10</v>
      </c>
      <c r="E61" s="716">
        <v>45224</v>
      </c>
      <c r="F61" s="594">
        <f t="shared" si="0"/>
        <v>10</v>
      </c>
      <c r="G61" s="508" t="s">
        <v>297</v>
      </c>
      <c r="H61" s="350">
        <v>0</v>
      </c>
      <c r="I61" s="751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26">
        <f t="shared" si="3"/>
        <v>20</v>
      </c>
      <c r="E62" s="716">
        <v>45225</v>
      </c>
      <c r="F62" s="594">
        <f t="shared" si="0"/>
        <v>20</v>
      </c>
      <c r="G62" s="508" t="s">
        <v>303</v>
      </c>
      <c r="H62" s="350">
        <v>0</v>
      </c>
      <c r="I62" s="751">
        <f t="shared" si="5"/>
        <v>1590</v>
      </c>
      <c r="J62" s="59">
        <f t="shared" si="6"/>
        <v>0</v>
      </c>
    </row>
    <row r="63" spans="2:10" x14ac:dyDescent="0.25">
      <c r="B63" s="559">
        <f t="shared" si="2"/>
        <v>159</v>
      </c>
      <c r="C63" s="15"/>
      <c r="D63" s="626">
        <f t="shared" si="3"/>
        <v>0</v>
      </c>
      <c r="E63" s="716"/>
      <c r="F63" s="594">
        <f t="shared" si="0"/>
        <v>0</v>
      </c>
      <c r="G63" s="508"/>
      <c r="H63" s="350"/>
      <c r="I63" s="1058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154</v>
      </c>
      <c r="C64" s="15">
        <v>5</v>
      </c>
      <c r="D64" s="1183">
        <f t="shared" si="3"/>
        <v>50</v>
      </c>
      <c r="E64" s="1184">
        <v>45229</v>
      </c>
      <c r="F64" s="1178">
        <f t="shared" si="0"/>
        <v>50</v>
      </c>
      <c r="G64" s="1180" t="s">
        <v>496</v>
      </c>
      <c r="H64" s="1181">
        <v>0</v>
      </c>
      <c r="I64" s="1182">
        <f t="shared" si="5"/>
        <v>1540</v>
      </c>
      <c r="J64" s="59">
        <f t="shared" si="6"/>
        <v>0</v>
      </c>
    </row>
    <row r="65" spans="2:10" x14ac:dyDescent="0.25">
      <c r="B65" s="174">
        <f t="shared" si="2"/>
        <v>144</v>
      </c>
      <c r="C65" s="15">
        <v>10</v>
      </c>
      <c r="D65" s="1183">
        <f t="shared" si="3"/>
        <v>100</v>
      </c>
      <c r="E65" s="1184">
        <v>45232</v>
      </c>
      <c r="F65" s="1178">
        <f t="shared" si="0"/>
        <v>100</v>
      </c>
      <c r="G65" s="1180" t="s">
        <v>525</v>
      </c>
      <c r="H65" s="1181">
        <v>52</v>
      </c>
      <c r="I65" s="1182">
        <f t="shared" si="5"/>
        <v>1440</v>
      </c>
      <c r="J65" s="59">
        <f t="shared" si="6"/>
        <v>5200</v>
      </c>
    </row>
    <row r="66" spans="2:10" x14ac:dyDescent="0.25">
      <c r="B66" s="174">
        <f t="shared" si="2"/>
        <v>139</v>
      </c>
      <c r="C66" s="15">
        <v>5</v>
      </c>
      <c r="D66" s="1183">
        <f t="shared" si="3"/>
        <v>50</v>
      </c>
      <c r="E66" s="1184">
        <v>45233</v>
      </c>
      <c r="F66" s="1178">
        <f t="shared" si="0"/>
        <v>50</v>
      </c>
      <c r="G66" s="1180" t="s">
        <v>535</v>
      </c>
      <c r="H66" s="1181">
        <v>0</v>
      </c>
      <c r="I66" s="1182">
        <f t="shared" si="5"/>
        <v>1390</v>
      </c>
      <c r="J66" s="59">
        <f t="shared" si="6"/>
        <v>0</v>
      </c>
    </row>
    <row r="67" spans="2:10" x14ac:dyDescent="0.25">
      <c r="B67" s="174">
        <f t="shared" si="2"/>
        <v>134</v>
      </c>
      <c r="C67" s="15">
        <v>5</v>
      </c>
      <c r="D67" s="1183">
        <f t="shared" si="3"/>
        <v>50</v>
      </c>
      <c r="E67" s="1184">
        <v>45233</v>
      </c>
      <c r="F67" s="1178">
        <f t="shared" si="0"/>
        <v>50</v>
      </c>
      <c r="G67" s="1180" t="s">
        <v>535</v>
      </c>
      <c r="H67" s="1181">
        <v>0</v>
      </c>
      <c r="I67" s="1182">
        <f t="shared" si="5"/>
        <v>1340</v>
      </c>
      <c r="J67" s="59">
        <f t="shared" si="6"/>
        <v>0</v>
      </c>
    </row>
    <row r="68" spans="2:10" x14ac:dyDescent="0.25">
      <c r="B68" s="174">
        <f t="shared" si="2"/>
        <v>130</v>
      </c>
      <c r="C68" s="15">
        <v>4</v>
      </c>
      <c r="D68" s="1183">
        <f t="shared" si="3"/>
        <v>40</v>
      </c>
      <c r="E68" s="1184">
        <v>45239</v>
      </c>
      <c r="F68" s="1178">
        <f t="shared" si="0"/>
        <v>40</v>
      </c>
      <c r="G68" s="1180" t="s">
        <v>583</v>
      </c>
      <c r="H68" s="1181">
        <v>0</v>
      </c>
      <c r="I68" s="1182">
        <f t="shared" si="5"/>
        <v>1300</v>
      </c>
      <c r="J68" s="59">
        <f t="shared" si="6"/>
        <v>0</v>
      </c>
    </row>
    <row r="69" spans="2:10" x14ac:dyDescent="0.25">
      <c r="B69" s="174">
        <f t="shared" si="2"/>
        <v>122</v>
      </c>
      <c r="C69" s="15">
        <v>8</v>
      </c>
      <c r="D69" s="1183">
        <f t="shared" si="3"/>
        <v>80</v>
      </c>
      <c r="E69" s="1184">
        <v>45241</v>
      </c>
      <c r="F69" s="1178">
        <f t="shared" si="0"/>
        <v>80</v>
      </c>
      <c r="G69" s="1180" t="s">
        <v>599</v>
      </c>
      <c r="H69" s="1181">
        <v>52</v>
      </c>
      <c r="I69" s="1182">
        <f t="shared" si="5"/>
        <v>1220</v>
      </c>
      <c r="J69" s="59">
        <f t="shared" si="6"/>
        <v>4160</v>
      </c>
    </row>
    <row r="70" spans="2:10" x14ac:dyDescent="0.25">
      <c r="B70" s="174">
        <f t="shared" si="2"/>
        <v>117</v>
      </c>
      <c r="C70" s="15">
        <v>5</v>
      </c>
      <c r="D70" s="1183">
        <f t="shared" si="3"/>
        <v>50</v>
      </c>
      <c r="E70" s="1184">
        <v>45243</v>
      </c>
      <c r="F70" s="1178">
        <f t="shared" si="0"/>
        <v>50</v>
      </c>
      <c r="G70" s="1180" t="s">
        <v>607</v>
      </c>
      <c r="H70" s="1181">
        <v>52</v>
      </c>
      <c r="I70" s="1182">
        <f t="shared" si="5"/>
        <v>1170</v>
      </c>
      <c r="J70" s="59">
        <f t="shared" si="6"/>
        <v>2600</v>
      </c>
    </row>
    <row r="71" spans="2:10" x14ac:dyDescent="0.25">
      <c r="B71" s="174">
        <f t="shared" si="2"/>
        <v>113</v>
      </c>
      <c r="C71" s="15">
        <v>4</v>
      </c>
      <c r="D71" s="1183">
        <f t="shared" si="3"/>
        <v>40</v>
      </c>
      <c r="E71" s="1184">
        <v>45247</v>
      </c>
      <c r="F71" s="1178">
        <f t="shared" si="0"/>
        <v>40</v>
      </c>
      <c r="G71" s="1180" t="s">
        <v>640</v>
      </c>
      <c r="H71" s="1181">
        <v>0</v>
      </c>
      <c r="I71" s="1182">
        <f t="shared" si="5"/>
        <v>1130</v>
      </c>
      <c r="J71" s="59">
        <f t="shared" si="6"/>
        <v>0</v>
      </c>
    </row>
    <row r="72" spans="2:10" x14ac:dyDescent="0.25">
      <c r="B72" s="174">
        <f t="shared" si="2"/>
        <v>108</v>
      </c>
      <c r="C72" s="15">
        <v>5</v>
      </c>
      <c r="D72" s="1183">
        <f t="shared" si="3"/>
        <v>50</v>
      </c>
      <c r="E72" s="1184">
        <v>45248</v>
      </c>
      <c r="F72" s="1178">
        <f t="shared" si="0"/>
        <v>50</v>
      </c>
      <c r="G72" s="1180" t="s">
        <v>649</v>
      </c>
      <c r="H72" s="1181">
        <v>0</v>
      </c>
      <c r="I72" s="1182">
        <f t="shared" si="5"/>
        <v>1080</v>
      </c>
      <c r="J72" s="59">
        <f t="shared" si="6"/>
        <v>0</v>
      </c>
    </row>
    <row r="73" spans="2:10" x14ac:dyDescent="0.25">
      <c r="B73" s="174">
        <f t="shared" si="2"/>
        <v>102</v>
      </c>
      <c r="C73" s="15">
        <v>6</v>
      </c>
      <c r="D73" s="1183">
        <f t="shared" si="3"/>
        <v>60</v>
      </c>
      <c r="E73" s="1184">
        <v>45253</v>
      </c>
      <c r="F73" s="1178">
        <f t="shared" si="0"/>
        <v>60</v>
      </c>
      <c r="G73" s="1180" t="s">
        <v>677</v>
      </c>
      <c r="H73" s="1181">
        <v>52</v>
      </c>
      <c r="I73" s="1182">
        <f t="shared" si="5"/>
        <v>1020</v>
      </c>
      <c r="J73" s="59">
        <f t="shared" si="6"/>
        <v>3120</v>
      </c>
    </row>
    <row r="74" spans="2:10" x14ac:dyDescent="0.25">
      <c r="B74" s="559">
        <f t="shared" si="2"/>
        <v>102</v>
      </c>
      <c r="C74" s="15"/>
      <c r="D74" s="1183">
        <f t="shared" si="3"/>
        <v>0</v>
      </c>
      <c r="E74" s="1184"/>
      <c r="F74" s="1178">
        <f t="shared" si="0"/>
        <v>0</v>
      </c>
      <c r="G74" s="1180"/>
      <c r="H74" s="1181"/>
      <c r="I74" s="1445">
        <f t="shared" si="5"/>
        <v>1020</v>
      </c>
      <c r="J74" s="59">
        <f t="shared" si="6"/>
        <v>0</v>
      </c>
    </row>
    <row r="75" spans="2:10" x14ac:dyDescent="0.25">
      <c r="B75" s="174">
        <f t="shared" ref="B75:B88" si="7">B74-C75</f>
        <v>102</v>
      </c>
      <c r="C75" s="15"/>
      <c r="D75" s="1183">
        <f t="shared" si="3"/>
        <v>0</v>
      </c>
      <c r="E75" s="1184"/>
      <c r="F75" s="1178">
        <f t="shared" si="0"/>
        <v>0</v>
      </c>
      <c r="G75" s="1180"/>
      <c r="H75" s="1181"/>
      <c r="I75" s="1182">
        <f t="shared" si="5"/>
        <v>1020</v>
      </c>
      <c r="J75" s="59">
        <f t="shared" si="6"/>
        <v>0</v>
      </c>
    </row>
    <row r="76" spans="2:10" x14ac:dyDescent="0.25">
      <c r="B76" s="174">
        <f t="shared" si="7"/>
        <v>102</v>
      </c>
      <c r="C76" s="15"/>
      <c r="D76" s="1183">
        <f t="shared" si="3"/>
        <v>0</v>
      </c>
      <c r="E76" s="1184"/>
      <c r="F76" s="1178">
        <f t="shared" si="0"/>
        <v>0</v>
      </c>
      <c r="G76" s="1180"/>
      <c r="H76" s="1181"/>
      <c r="I76" s="1182">
        <f t="shared" si="5"/>
        <v>1020</v>
      </c>
      <c r="J76" s="59">
        <f t="shared" si="6"/>
        <v>0</v>
      </c>
    </row>
    <row r="77" spans="2:10" x14ac:dyDescent="0.25">
      <c r="B77" s="174">
        <f t="shared" si="7"/>
        <v>102</v>
      </c>
      <c r="C77" s="15"/>
      <c r="D77" s="1183">
        <f t="shared" si="3"/>
        <v>0</v>
      </c>
      <c r="E77" s="1184"/>
      <c r="F77" s="1178">
        <f t="shared" si="0"/>
        <v>0</v>
      </c>
      <c r="G77" s="1180"/>
      <c r="H77" s="1181"/>
      <c r="I77" s="1182">
        <f t="shared" si="5"/>
        <v>1020</v>
      </c>
      <c r="J77" s="59">
        <f t="shared" si="6"/>
        <v>0</v>
      </c>
    </row>
    <row r="78" spans="2:10" x14ac:dyDescent="0.25">
      <c r="B78" s="174">
        <f t="shared" si="7"/>
        <v>102</v>
      </c>
      <c r="C78" s="15"/>
      <c r="D78" s="1183">
        <f t="shared" si="3"/>
        <v>0</v>
      </c>
      <c r="E78" s="1184"/>
      <c r="F78" s="1178">
        <f t="shared" si="0"/>
        <v>0</v>
      </c>
      <c r="G78" s="1180"/>
      <c r="H78" s="1181"/>
      <c r="I78" s="1182">
        <f t="shared" si="5"/>
        <v>1020</v>
      </c>
      <c r="J78" s="59">
        <f t="shared" si="6"/>
        <v>0</v>
      </c>
    </row>
    <row r="79" spans="2:10" x14ac:dyDescent="0.25">
      <c r="B79" s="174">
        <f t="shared" si="7"/>
        <v>102</v>
      </c>
      <c r="C79" s="15"/>
      <c r="D79" s="1183">
        <f t="shared" si="3"/>
        <v>0</v>
      </c>
      <c r="E79" s="1184"/>
      <c r="F79" s="1178">
        <f t="shared" si="0"/>
        <v>0</v>
      </c>
      <c r="G79" s="1180"/>
      <c r="H79" s="1181"/>
      <c r="I79" s="1182">
        <f t="shared" si="5"/>
        <v>1020</v>
      </c>
      <c r="J79" s="59">
        <f t="shared" si="6"/>
        <v>0</v>
      </c>
    </row>
    <row r="80" spans="2:10" x14ac:dyDescent="0.25">
      <c r="B80" s="174">
        <f t="shared" si="7"/>
        <v>102</v>
      </c>
      <c r="C80" s="15"/>
      <c r="D80" s="1183">
        <f t="shared" si="3"/>
        <v>0</v>
      </c>
      <c r="E80" s="1184"/>
      <c r="F80" s="1178">
        <f t="shared" si="0"/>
        <v>0</v>
      </c>
      <c r="G80" s="1180"/>
      <c r="H80" s="1181"/>
      <c r="I80" s="1182">
        <f t="shared" si="5"/>
        <v>1020</v>
      </c>
      <c r="J80" s="59">
        <f t="shared" si="6"/>
        <v>0</v>
      </c>
    </row>
    <row r="81" spans="1:10" x14ac:dyDescent="0.25">
      <c r="B81" s="174">
        <f t="shared" si="7"/>
        <v>102</v>
      </c>
      <c r="C81" s="15"/>
      <c r="D81" s="1183">
        <f t="shared" si="3"/>
        <v>0</v>
      </c>
      <c r="E81" s="1184"/>
      <c r="F81" s="1178">
        <f t="shared" si="0"/>
        <v>0</v>
      </c>
      <c r="G81" s="1180"/>
      <c r="H81" s="1181"/>
      <c r="I81" s="1182">
        <f t="shared" si="5"/>
        <v>1020</v>
      </c>
      <c r="J81" s="59">
        <f t="shared" si="6"/>
        <v>0</v>
      </c>
    </row>
    <row r="82" spans="1:10" x14ac:dyDescent="0.25">
      <c r="B82" s="174">
        <f t="shared" si="7"/>
        <v>102</v>
      </c>
      <c r="C82" s="15"/>
      <c r="D82" s="1183">
        <f t="shared" si="3"/>
        <v>0</v>
      </c>
      <c r="E82" s="1184"/>
      <c r="F82" s="1178">
        <f t="shared" si="0"/>
        <v>0</v>
      </c>
      <c r="G82" s="1180"/>
      <c r="H82" s="1181"/>
      <c r="I82" s="1182">
        <f t="shared" si="5"/>
        <v>1020</v>
      </c>
      <c r="J82" s="59">
        <f t="shared" si="6"/>
        <v>0</v>
      </c>
    </row>
    <row r="83" spans="1:10" x14ac:dyDescent="0.25">
      <c r="B83" s="174">
        <f t="shared" si="7"/>
        <v>102</v>
      </c>
      <c r="C83" s="15"/>
      <c r="D83" s="1183">
        <f t="shared" si="3"/>
        <v>0</v>
      </c>
      <c r="E83" s="1184"/>
      <c r="F83" s="1178">
        <f t="shared" si="0"/>
        <v>0</v>
      </c>
      <c r="G83" s="1180"/>
      <c r="H83" s="1181"/>
      <c r="I83" s="1182">
        <f t="shared" si="5"/>
        <v>1020</v>
      </c>
      <c r="J83" s="59">
        <f t="shared" si="6"/>
        <v>0</v>
      </c>
    </row>
    <row r="84" spans="1:10" x14ac:dyDescent="0.25">
      <c r="B84" s="174">
        <f t="shared" si="7"/>
        <v>102</v>
      </c>
      <c r="C84" s="15"/>
      <c r="D84" s="1183">
        <f t="shared" si="3"/>
        <v>0</v>
      </c>
      <c r="E84" s="1184"/>
      <c r="F84" s="1178">
        <f t="shared" si="0"/>
        <v>0</v>
      </c>
      <c r="G84" s="1180"/>
      <c r="H84" s="1181"/>
      <c r="I84" s="1182">
        <f t="shared" si="5"/>
        <v>1020</v>
      </c>
      <c r="J84" s="59">
        <f t="shared" si="6"/>
        <v>0</v>
      </c>
    </row>
    <row r="85" spans="1:10" x14ac:dyDescent="0.25">
      <c r="B85" s="174">
        <f t="shared" si="7"/>
        <v>102</v>
      </c>
      <c r="C85" s="15"/>
      <c r="D85" s="1183">
        <f t="shared" si="3"/>
        <v>0</v>
      </c>
      <c r="E85" s="1184"/>
      <c r="F85" s="1178">
        <f t="shared" si="0"/>
        <v>0</v>
      </c>
      <c r="G85" s="1180"/>
      <c r="H85" s="1181"/>
      <c r="I85" s="1182">
        <f t="shared" si="5"/>
        <v>1020</v>
      </c>
      <c r="J85" s="59">
        <f t="shared" si="6"/>
        <v>0</v>
      </c>
    </row>
    <row r="86" spans="1:10" x14ac:dyDescent="0.25">
      <c r="B86" s="174">
        <f t="shared" si="7"/>
        <v>102</v>
      </c>
      <c r="C86" s="15"/>
      <c r="D86" s="1183">
        <f t="shared" si="3"/>
        <v>0</v>
      </c>
      <c r="E86" s="1184"/>
      <c r="F86" s="1178">
        <f t="shared" si="0"/>
        <v>0</v>
      </c>
      <c r="G86" s="1180"/>
      <c r="H86" s="1181"/>
      <c r="I86" s="1182">
        <f t="shared" si="5"/>
        <v>1020</v>
      </c>
      <c r="J86" s="59">
        <f t="shared" si="6"/>
        <v>0</v>
      </c>
    </row>
    <row r="87" spans="1:10" x14ac:dyDescent="0.25">
      <c r="B87" s="174">
        <f t="shared" si="7"/>
        <v>102</v>
      </c>
      <c r="C87" s="15"/>
      <c r="D87" s="1183">
        <f t="shared" si="3"/>
        <v>0</v>
      </c>
      <c r="E87" s="1184"/>
      <c r="F87" s="1178">
        <f t="shared" si="0"/>
        <v>0</v>
      </c>
      <c r="G87" s="1180"/>
      <c r="H87" s="1181"/>
      <c r="I87" s="1182">
        <f t="shared" si="5"/>
        <v>1020</v>
      </c>
      <c r="J87" s="59">
        <f t="shared" si="6"/>
        <v>0</v>
      </c>
    </row>
    <row r="88" spans="1:10" x14ac:dyDescent="0.25">
      <c r="B88" s="174">
        <f t="shared" si="7"/>
        <v>102</v>
      </c>
      <c r="C88" s="15"/>
      <c r="D88" s="1183">
        <f t="shared" si="3"/>
        <v>0</v>
      </c>
      <c r="E88" s="1184"/>
      <c r="F88" s="1178">
        <f t="shared" si="0"/>
        <v>0</v>
      </c>
      <c r="G88" s="1180"/>
      <c r="H88" s="1181"/>
      <c r="I88" s="1182">
        <f t="shared" si="5"/>
        <v>1020</v>
      </c>
      <c r="J88" s="59">
        <f t="shared" si="6"/>
        <v>0</v>
      </c>
    </row>
    <row r="89" spans="1:10" ht="15.75" thickBot="1" x14ac:dyDescent="0.3">
      <c r="A89" s="117"/>
      <c r="B89" s="175">
        <f>B48-C89</f>
        <v>244</v>
      </c>
      <c r="C89" s="37"/>
      <c r="D89" s="1185">
        <f t="shared" si="3"/>
        <v>0</v>
      </c>
      <c r="E89" s="774"/>
      <c r="F89" s="775">
        <f t="shared" si="0"/>
        <v>0</v>
      </c>
      <c r="G89" s="724"/>
      <c r="H89" s="776"/>
      <c r="I89" s="632"/>
      <c r="J89" s="59">
        <f>SUM(J9:J48)</f>
        <v>113765</v>
      </c>
    </row>
    <row r="90" spans="1:10" ht="15.75" thickTop="1" x14ac:dyDescent="0.25">
      <c r="A90" s="47">
        <f>SUM(A89:A89)</f>
        <v>0</v>
      </c>
      <c r="C90" s="72"/>
      <c r="D90" s="102">
        <f>SUM(D9:D89)</f>
        <v>3810</v>
      </c>
      <c r="E90" s="130"/>
      <c r="F90" s="102">
        <f>SUM(F9:F89)</f>
        <v>3810</v>
      </c>
      <c r="G90" s="148"/>
      <c r="H90" s="148"/>
    </row>
    <row r="91" spans="1:10" ht="15.75" thickBot="1" x14ac:dyDescent="0.3">
      <c r="A91" s="47"/>
    </row>
    <row r="92" spans="1:10" x14ac:dyDescent="0.25">
      <c r="B92" s="176"/>
      <c r="D92" s="1511" t="s">
        <v>21</v>
      </c>
      <c r="E92" s="1512"/>
      <c r="F92" s="137">
        <f>G5-F90</f>
        <v>0</v>
      </c>
    </row>
    <row r="93" spans="1:10" ht="15.75" thickBot="1" x14ac:dyDescent="0.3">
      <c r="A93" s="121"/>
      <c r="D93" s="247" t="s">
        <v>4</v>
      </c>
      <c r="E93" s="248"/>
      <c r="F93" s="49">
        <v>0</v>
      </c>
    </row>
    <row r="94" spans="1:10" x14ac:dyDescent="0.25">
      <c r="B94" s="176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9" ht="15" customHeight="1" x14ac:dyDescent="0.25">
      <c r="A5" s="1518"/>
      <c r="B5" s="1515"/>
      <c r="C5" s="354"/>
      <c r="D5" s="130"/>
      <c r="E5" s="696"/>
      <c r="F5" s="61"/>
      <c r="G5" s="5"/>
    </row>
    <row r="6" spans="1:9" x14ac:dyDescent="0.25">
      <c r="A6" s="1518"/>
      <c r="B6" s="1515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3"/>
      <c r="D7" s="130"/>
      <c r="E7" s="58"/>
      <c r="F7" s="61"/>
    </row>
    <row r="8" spans="1:9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16" t="s">
        <v>11</v>
      </c>
      <c r="D83" s="1517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514"/>
      <c r="B1" s="1514"/>
      <c r="C1" s="1514"/>
      <c r="D1" s="1514"/>
      <c r="E1" s="1514"/>
      <c r="F1" s="1514"/>
      <c r="G1" s="1514"/>
      <c r="H1" s="1514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0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872"/>
      <c r="D4" s="1060"/>
      <c r="E4" s="1061"/>
      <c r="F4" s="372"/>
      <c r="G4" s="872"/>
      <c r="H4" s="38"/>
    </row>
    <row r="5" spans="1:11" ht="15" customHeight="1" x14ac:dyDescent="0.25">
      <c r="A5" s="552"/>
      <c r="B5" s="72"/>
      <c r="C5" s="872"/>
      <c r="D5" s="1060"/>
      <c r="E5" s="1062"/>
      <c r="F5" s="372"/>
      <c r="G5" s="872"/>
      <c r="H5" s="38"/>
    </row>
    <row r="6" spans="1:11" ht="15" customHeight="1" x14ac:dyDescent="0.25">
      <c r="A6" s="1064"/>
      <c r="B6" s="72"/>
      <c r="C6" s="872"/>
      <c r="D6" s="1060"/>
      <c r="E6" s="1062"/>
      <c r="F6" s="372"/>
      <c r="G6" s="872"/>
      <c r="H6" s="38"/>
    </row>
    <row r="7" spans="1:11" ht="15.75" customHeight="1" x14ac:dyDescent="0.25">
      <c r="A7" s="1064"/>
      <c r="B7" s="854"/>
      <c r="C7" s="886"/>
      <c r="D7" s="1060"/>
      <c r="E7" s="1062"/>
      <c r="F7" s="372"/>
      <c r="G7" s="872"/>
      <c r="H7" s="87">
        <f>G32</f>
        <v>0</v>
      </c>
      <c r="I7" s="150">
        <f>F4+F5+F6+F7+F8+F9</f>
        <v>0</v>
      </c>
    </row>
    <row r="8" spans="1:11" ht="16.5" thickBot="1" x14ac:dyDescent="0.3">
      <c r="A8" s="1065"/>
      <c r="B8" s="854"/>
      <c r="C8" s="886"/>
      <c r="D8" s="1060"/>
      <c r="E8" s="1062"/>
      <c r="F8" s="372"/>
      <c r="G8" s="872"/>
      <c r="H8" s="320"/>
    </row>
    <row r="9" spans="1:11" ht="15.75" thickBot="1" x14ac:dyDescent="0.3">
      <c r="B9" s="855"/>
      <c r="C9" s="886"/>
      <c r="D9" s="1060"/>
      <c r="E9" s="1063"/>
      <c r="F9" s="372"/>
      <c r="G9" s="872"/>
    </row>
    <row r="10" spans="1:11" ht="17.25" thickTop="1" thickBot="1" x14ac:dyDescent="0.3">
      <c r="B10" s="376"/>
      <c r="C10" s="376" t="s">
        <v>7</v>
      </c>
      <c r="D10" s="857" t="s">
        <v>8</v>
      </c>
      <c r="E10" s="378" t="s">
        <v>17</v>
      </c>
      <c r="F10" s="379" t="s">
        <v>2</v>
      </c>
      <c r="G10" s="380" t="s">
        <v>18</v>
      </c>
      <c r="H10" s="375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858"/>
      <c r="E11" s="803"/>
      <c r="F11" s="383"/>
      <c r="G11" s="384">
        <f>E11</f>
        <v>0</v>
      </c>
      <c r="H11" s="799"/>
      <c r="I11" s="70"/>
      <c r="J11" s="802">
        <f>F4+F7+F8+F9-G11+F6+F5</f>
        <v>0</v>
      </c>
      <c r="K11" s="784">
        <f>I11*G11</f>
        <v>0</v>
      </c>
    </row>
    <row r="12" spans="1:11" ht="16.5" thickTop="1" thickBot="1" x14ac:dyDescent="0.3">
      <c r="B12" s="794">
        <f>B11-D12</f>
        <v>0</v>
      </c>
      <c r="C12" s="174"/>
      <c r="D12" s="858"/>
      <c r="E12" s="856"/>
      <c r="F12" s="801"/>
      <c r="G12" s="797">
        <f>E12</f>
        <v>0</v>
      </c>
      <c r="H12" s="799"/>
      <c r="I12" s="796"/>
      <c r="J12" s="802">
        <f>J11-G12</f>
        <v>0</v>
      </c>
      <c r="K12" s="784">
        <f t="shared" ref="K12:K30" si="0">I12*G12</f>
        <v>0</v>
      </c>
    </row>
    <row r="13" spans="1:11" ht="16.5" thickTop="1" thickBot="1" x14ac:dyDescent="0.3">
      <c r="B13" s="794">
        <f t="shared" ref="B13:B21" si="1">B12-D13</f>
        <v>0</v>
      </c>
      <c r="C13" s="174"/>
      <c r="D13" s="858"/>
      <c r="E13" s="856"/>
      <c r="F13" s="801"/>
      <c r="G13" s="797">
        <f t="shared" ref="G13:G31" si="2">E13</f>
        <v>0</v>
      </c>
      <c r="H13" s="799"/>
      <c r="I13" s="796"/>
      <c r="J13" s="802">
        <f t="shared" ref="J13:J21" si="3">J12-G13</f>
        <v>0</v>
      </c>
      <c r="K13" s="784">
        <f t="shared" si="0"/>
        <v>0</v>
      </c>
    </row>
    <row r="14" spans="1:11" ht="16.5" thickTop="1" thickBot="1" x14ac:dyDescent="0.3">
      <c r="A14" s="54" t="s">
        <v>33</v>
      </c>
      <c r="B14" s="794">
        <f t="shared" si="1"/>
        <v>0</v>
      </c>
      <c r="C14" s="174"/>
      <c r="D14" s="858"/>
      <c r="E14" s="856"/>
      <c r="F14" s="801"/>
      <c r="G14" s="797">
        <f t="shared" si="2"/>
        <v>0</v>
      </c>
      <c r="H14" s="799"/>
      <c r="I14" s="796"/>
      <c r="J14" s="802">
        <f t="shared" si="3"/>
        <v>0</v>
      </c>
      <c r="K14" s="784">
        <f t="shared" si="0"/>
        <v>0</v>
      </c>
    </row>
    <row r="15" spans="1:11" ht="16.5" thickTop="1" thickBot="1" x14ac:dyDescent="0.3">
      <c r="B15" s="794">
        <f t="shared" si="1"/>
        <v>0</v>
      </c>
      <c r="C15" s="174"/>
      <c r="D15" s="858"/>
      <c r="E15" s="856"/>
      <c r="F15" s="801"/>
      <c r="G15" s="797">
        <f t="shared" si="2"/>
        <v>0</v>
      </c>
      <c r="H15" s="799"/>
      <c r="I15" s="796"/>
      <c r="J15" s="802">
        <f t="shared" si="3"/>
        <v>0</v>
      </c>
      <c r="K15" s="784">
        <f t="shared" si="0"/>
        <v>0</v>
      </c>
    </row>
    <row r="16" spans="1:11" ht="16.5" thickTop="1" thickBot="1" x14ac:dyDescent="0.3">
      <c r="A16" s="19"/>
      <c r="B16" s="794">
        <f t="shared" si="1"/>
        <v>0</v>
      </c>
      <c r="C16" s="174"/>
      <c r="D16" s="858"/>
      <c r="E16" s="856"/>
      <c r="F16" s="801"/>
      <c r="G16" s="1066">
        <f t="shared" si="2"/>
        <v>0</v>
      </c>
      <c r="H16" s="1067"/>
      <c r="I16" s="1068"/>
      <c r="J16" s="1069">
        <f t="shared" si="3"/>
        <v>0</v>
      </c>
      <c r="K16" s="991">
        <f t="shared" si="0"/>
        <v>0</v>
      </c>
    </row>
    <row r="17" spans="1:11" ht="15.75" thickTop="1" x14ac:dyDescent="0.25">
      <c r="B17" s="794">
        <f t="shared" si="1"/>
        <v>0</v>
      </c>
      <c r="C17" s="174"/>
      <c r="D17" s="858"/>
      <c r="E17" s="856"/>
      <c r="F17" s="801"/>
      <c r="G17" s="1066">
        <f t="shared" si="2"/>
        <v>0</v>
      </c>
      <c r="H17" s="1067"/>
      <c r="I17" s="1068"/>
      <c r="J17" s="1069">
        <f t="shared" si="3"/>
        <v>0</v>
      </c>
      <c r="K17" s="970">
        <f t="shared" si="0"/>
        <v>0</v>
      </c>
    </row>
    <row r="18" spans="1:11" x14ac:dyDescent="0.25">
      <c r="B18" s="794">
        <f t="shared" si="1"/>
        <v>0</v>
      </c>
      <c r="C18" s="174"/>
      <c r="D18" s="858"/>
      <c r="E18" s="856"/>
      <c r="F18" s="801"/>
      <c r="G18" s="1066">
        <f t="shared" si="2"/>
        <v>0</v>
      </c>
      <c r="H18" s="1070"/>
      <c r="I18" s="1068"/>
      <c r="J18" s="1069">
        <f t="shared" si="3"/>
        <v>0</v>
      </c>
      <c r="K18" s="970">
        <f t="shared" si="0"/>
        <v>0</v>
      </c>
    </row>
    <row r="19" spans="1:11" x14ac:dyDescent="0.25">
      <c r="B19" s="794">
        <f t="shared" si="1"/>
        <v>0</v>
      </c>
      <c r="C19" s="174"/>
      <c r="D19" s="858"/>
      <c r="E19" s="856"/>
      <c r="F19" s="801"/>
      <c r="G19" s="1066">
        <f t="shared" si="2"/>
        <v>0</v>
      </c>
      <c r="H19" s="1070"/>
      <c r="I19" s="1068"/>
      <c r="J19" s="1069">
        <f t="shared" si="3"/>
        <v>0</v>
      </c>
      <c r="K19" s="970">
        <f t="shared" si="0"/>
        <v>0</v>
      </c>
    </row>
    <row r="20" spans="1:11" x14ac:dyDescent="0.25">
      <c r="B20" s="794">
        <f t="shared" si="1"/>
        <v>0</v>
      </c>
      <c r="C20" s="174"/>
      <c r="D20" s="858"/>
      <c r="E20" s="856"/>
      <c r="F20" s="801"/>
      <c r="G20" s="1066">
        <f t="shared" si="2"/>
        <v>0</v>
      </c>
      <c r="H20" s="1070"/>
      <c r="I20" s="1068"/>
      <c r="J20" s="1069">
        <f t="shared" si="3"/>
        <v>0</v>
      </c>
      <c r="K20" s="970">
        <f t="shared" si="0"/>
        <v>0</v>
      </c>
    </row>
    <row r="21" spans="1:11" x14ac:dyDescent="0.25">
      <c r="B21" s="794">
        <f t="shared" si="1"/>
        <v>0</v>
      </c>
      <c r="C21" s="174"/>
      <c r="D21" s="858"/>
      <c r="E21" s="856"/>
      <c r="F21" s="801"/>
      <c r="G21" s="1066">
        <f t="shared" si="2"/>
        <v>0</v>
      </c>
      <c r="H21" s="1070"/>
      <c r="I21" s="1068"/>
      <c r="J21" s="1069">
        <f t="shared" si="3"/>
        <v>0</v>
      </c>
      <c r="K21" s="991">
        <f t="shared" si="0"/>
        <v>0</v>
      </c>
    </row>
    <row r="22" spans="1:11" x14ac:dyDescent="0.25">
      <c r="B22" s="88"/>
      <c r="C22" s="88"/>
      <c r="D22" s="858"/>
      <c r="E22" s="856"/>
      <c r="F22" s="801"/>
      <c r="G22" s="1066">
        <f t="shared" si="2"/>
        <v>0</v>
      </c>
      <c r="H22" s="1070"/>
      <c r="I22" s="1068"/>
      <c r="J22" s="1069">
        <f>J21-G22</f>
        <v>0</v>
      </c>
      <c r="K22" s="991">
        <f t="shared" si="0"/>
        <v>0</v>
      </c>
    </row>
    <row r="23" spans="1:11" x14ac:dyDescent="0.25">
      <c r="B23" s="88"/>
      <c r="C23" s="88"/>
      <c r="D23" s="858"/>
      <c r="E23" s="856"/>
      <c r="F23" s="801"/>
      <c r="G23" s="1066">
        <f t="shared" si="2"/>
        <v>0</v>
      </c>
      <c r="H23" s="1070"/>
      <c r="I23" s="1068"/>
      <c r="J23" s="1069">
        <f t="shared" ref="J23:J30" si="4">J22-G23</f>
        <v>0</v>
      </c>
      <c r="K23" s="991">
        <f t="shared" si="0"/>
        <v>0</v>
      </c>
    </row>
    <row r="24" spans="1:11" x14ac:dyDescent="0.25">
      <c r="B24" s="88"/>
      <c r="C24" s="88"/>
      <c r="D24" s="858"/>
      <c r="E24" s="856"/>
      <c r="F24" s="801"/>
      <c r="G24" s="1066">
        <f t="shared" si="2"/>
        <v>0</v>
      </c>
      <c r="H24" s="1070"/>
      <c r="I24" s="1068"/>
      <c r="J24" s="1069">
        <f t="shared" si="4"/>
        <v>0</v>
      </c>
      <c r="K24" s="991">
        <f t="shared" si="0"/>
        <v>0</v>
      </c>
    </row>
    <row r="25" spans="1:11" x14ac:dyDescent="0.25">
      <c r="B25" s="88"/>
      <c r="C25" s="88"/>
      <c r="D25" s="858"/>
      <c r="E25" s="856"/>
      <c r="F25" s="801"/>
      <c r="G25" s="1066">
        <f t="shared" si="2"/>
        <v>0</v>
      </c>
      <c r="H25" s="1070"/>
      <c r="I25" s="1068"/>
      <c r="J25" s="1069">
        <f t="shared" si="4"/>
        <v>0</v>
      </c>
      <c r="K25" s="991">
        <f t="shared" si="0"/>
        <v>0</v>
      </c>
    </row>
    <row r="26" spans="1:11" x14ac:dyDescent="0.25">
      <c r="B26" s="88"/>
      <c r="C26" s="88"/>
      <c r="D26" s="858"/>
      <c r="E26" s="856"/>
      <c r="F26" s="801"/>
      <c r="G26" s="1066">
        <f t="shared" si="2"/>
        <v>0</v>
      </c>
      <c r="H26" s="1070"/>
      <c r="I26" s="1068"/>
      <c r="J26" s="1069">
        <f t="shared" si="4"/>
        <v>0</v>
      </c>
      <c r="K26" s="991">
        <f t="shared" si="0"/>
        <v>0</v>
      </c>
    </row>
    <row r="27" spans="1:11" x14ac:dyDescent="0.25">
      <c r="B27" s="88"/>
      <c r="C27" s="88"/>
      <c r="D27" s="858"/>
      <c r="E27" s="856"/>
      <c r="F27" s="801"/>
      <c r="G27" s="797">
        <f t="shared" si="2"/>
        <v>0</v>
      </c>
      <c r="H27" s="800"/>
      <c r="I27" s="796"/>
      <c r="J27" s="802">
        <f t="shared" si="4"/>
        <v>0</v>
      </c>
      <c r="K27" s="784">
        <f t="shared" si="0"/>
        <v>0</v>
      </c>
    </row>
    <row r="28" spans="1:11" x14ac:dyDescent="0.25">
      <c r="B28" s="88"/>
      <c r="C28" s="88"/>
      <c r="D28" s="858"/>
      <c r="E28" s="856"/>
      <c r="F28" s="801"/>
      <c r="G28" s="797">
        <f t="shared" si="2"/>
        <v>0</v>
      </c>
      <c r="H28" s="800"/>
      <c r="I28" s="796"/>
      <c r="J28" s="802">
        <f t="shared" si="4"/>
        <v>0</v>
      </c>
      <c r="K28" s="784">
        <f t="shared" si="0"/>
        <v>0</v>
      </c>
    </row>
    <row r="29" spans="1:11" x14ac:dyDescent="0.25">
      <c r="B29" s="88"/>
      <c r="C29" s="88"/>
      <c r="D29" s="858"/>
      <c r="E29" s="856"/>
      <c r="F29" s="801"/>
      <c r="G29" s="797">
        <f t="shared" si="2"/>
        <v>0</v>
      </c>
      <c r="H29" s="800"/>
      <c r="I29" s="796"/>
      <c r="J29" s="802">
        <f t="shared" si="4"/>
        <v>0</v>
      </c>
      <c r="K29" s="784">
        <f t="shared" si="0"/>
        <v>0</v>
      </c>
    </row>
    <row r="30" spans="1:11" x14ac:dyDescent="0.25">
      <c r="B30" s="88"/>
      <c r="C30" s="88"/>
      <c r="D30" s="317"/>
      <c r="E30" s="795"/>
      <c r="F30" s="801"/>
      <c r="G30" s="797">
        <f t="shared" si="2"/>
        <v>0</v>
      </c>
      <c r="H30" s="800"/>
      <c r="I30" s="796"/>
      <c r="J30" s="802">
        <f t="shared" si="4"/>
        <v>0</v>
      </c>
      <c r="K30" s="784">
        <f t="shared" si="0"/>
        <v>0</v>
      </c>
    </row>
    <row r="31" spans="1:11" ht="15.75" thickBot="1" x14ac:dyDescent="0.3">
      <c r="A31" s="117"/>
      <c r="B31" s="95"/>
      <c r="C31" s="95"/>
      <c r="D31" s="385"/>
      <c r="E31" s="386"/>
      <c r="F31" s="387"/>
      <c r="G31" s="798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511" t="s">
        <v>21</v>
      </c>
      <c r="F34" s="1512"/>
      <c r="G34" s="137">
        <f>F7-G32+F8+F9+F4</f>
        <v>0</v>
      </c>
    </row>
    <row r="35" spans="1:7" ht="15.75" thickBot="1" x14ac:dyDescent="0.3">
      <c r="A35" s="121"/>
      <c r="E35" s="247" t="s">
        <v>4</v>
      </c>
      <c r="F35" s="248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D21" sqref="D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514" t="s">
        <v>314</v>
      </c>
      <c r="B1" s="1514"/>
      <c r="C1" s="1514"/>
      <c r="D1" s="1514"/>
      <c r="E1" s="1514"/>
      <c r="F1" s="1514"/>
      <c r="G1" s="1514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45230</v>
      </c>
      <c r="E4" s="72">
        <v>3692.68</v>
      </c>
      <c r="F4" s="72">
        <v>4</v>
      </c>
      <c r="G4" s="38"/>
    </row>
    <row r="5" spans="1:11" ht="15.75" customHeight="1" x14ac:dyDescent="0.25">
      <c r="A5" s="1519" t="s">
        <v>334</v>
      </c>
      <c r="B5" s="1553" t="s">
        <v>99</v>
      </c>
      <c r="C5" s="152">
        <v>25</v>
      </c>
      <c r="D5" s="145">
        <v>45237</v>
      </c>
      <c r="E5" s="176">
        <v>3645.5</v>
      </c>
      <c r="F5" s="72">
        <v>4</v>
      </c>
      <c r="G5" s="87">
        <f>F30</f>
        <v>10958.279999999997</v>
      </c>
      <c r="H5" s="150">
        <f>E5-G5+E6</f>
        <v>-3690.8699999999972</v>
      </c>
    </row>
    <row r="6" spans="1:11" ht="15.75" x14ac:dyDescent="0.25">
      <c r="A6" s="1519"/>
      <c r="B6" s="1553"/>
      <c r="C6" s="152">
        <v>24</v>
      </c>
      <c r="D6" s="145">
        <v>45251</v>
      </c>
      <c r="E6" s="176">
        <v>3621.91</v>
      </c>
      <c r="F6" s="72">
        <v>4</v>
      </c>
      <c r="G6" s="320"/>
    </row>
    <row r="7" spans="1:11" ht="15.75" thickBot="1" x14ac:dyDescent="0.3">
      <c r="B7" s="1554"/>
      <c r="C7" s="152"/>
      <c r="D7" s="145"/>
      <c r="E7" s="72"/>
      <c r="F7" s="72"/>
    </row>
    <row r="8" spans="1:11" ht="17.25" thickTop="1" thickBot="1" x14ac:dyDescent="0.3">
      <c r="B8" s="376" t="s">
        <v>7</v>
      </c>
      <c r="C8" s="377" t="s">
        <v>8</v>
      </c>
      <c r="D8" s="378" t="s">
        <v>17</v>
      </c>
      <c r="E8" s="379" t="s">
        <v>2</v>
      </c>
      <c r="F8" s="380" t="s">
        <v>18</v>
      </c>
      <c r="G8" s="375" t="s">
        <v>55</v>
      </c>
      <c r="H8" s="24"/>
    </row>
    <row r="9" spans="1:11" ht="15.75" thickTop="1" x14ac:dyDescent="0.25">
      <c r="A9" s="54" t="s">
        <v>32</v>
      </c>
      <c r="B9" s="82">
        <f>F4+F5+F6+F7-C9</f>
        <v>11</v>
      </c>
      <c r="C9" s="381">
        <v>1</v>
      </c>
      <c r="D9" s="382">
        <v>943.01</v>
      </c>
      <c r="E9" s="383">
        <v>45230</v>
      </c>
      <c r="F9" s="384">
        <f>D9</f>
        <v>943.01</v>
      </c>
      <c r="G9" s="799" t="s">
        <v>503</v>
      </c>
      <c r="H9" s="70">
        <v>0</v>
      </c>
      <c r="I9" s="802">
        <f>E4+E5+E6+E7-F9</f>
        <v>10017.08</v>
      </c>
      <c r="J9" s="784">
        <f>H9*F9</f>
        <v>0</v>
      </c>
    </row>
    <row r="10" spans="1:11" x14ac:dyDescent="0.25">
      <c r="B10" s="794">
        <f>B9-C10</f>
        <v>10</v>
      </c>
      <c r="C10" s="317">
        <v>1</v>
      </c>
      <c r="D10" s="795">
        <v>909.45</v>
      </c>
      <c r="E10" s="801">
        <v>45230</v>
      </c>
      <c r="F10" s="797">
        <f>D10</f>
        <v>909.45</v>
      </c>
      <c r="G10" s="800" t="s">
        <v>503</v>
      </c>
      <c r="H10" s="796">
        <v>0</v>
      </c>
      <c r="I10" s="802">
        <f>I9-F10</f>
        <v>9107.6299999999992</v>
      </c>
      <c r="J10" s="784">
        <f t="shared" ref="J10:J28" si="0">H10*F10</f>
        <v>0</v>
      </c>
    </row>
    <row r="11" spans="1:11" x14ac:dyDescent="0.25">
      <c r="B11" s="794">
        <f t="shared" ref="B11:B21" si="1">B10-C11</f>
        <v>9</v>
      </c>
      <c r="C11" s="317">
        <v>1</v>
      </c>
      <c r="D11" s="795">
        <v>923.06</v>
      </c>
      <c r="E11" s="801">
        <v>45230</v>
      </c>
      <c r="F11" s="797">
        <f t="shared" ref="F11:F29" si="2">D11</f>
        <v>923.06</v>
      </c>
      <c r="G11" s="800" t="s">
        <v>503</v>
      </c>
      <c r="H11" s="796">
        <v>0</v>
      </c>
      <c r="I11" s="802">
        <f t="shared" ref="I11:I19" si="3">I10-F11</f>
        <v>8184.57</v>
      </c>
      <c r="J11" s="784">
        <f t="shared" si="0"/>
        <v>0</v>
      </c>
    </row>
    <row r="12" spans="1:11" x14ac:dyDescent="0.25">
      <c r="A12" s="54" t="s">
        <v>33</v>
      </c>
      <c r="B12" s="794">
        <f t="shared" si="1"/>
        <v>8</v>
      </c>
      <c r="C12" s="317">
        <v>1</v>
      </c>
      <c r="D12" s="795">
        <v>917.16</v>
      </c>
      <c r="E12" s="801">
        <v>45230</v>
      </c>
      <c r="F12" s="1066">
        <f t="shared" si="2"/>
        <v>917.16</v>
      </c>
      <c r="G12" s="1070" t="s">
        <v>503</v>
      </c>
      <c r="H12" s="1068">
        <v>0</v>
      </c>
      <c r="I12" s="1069">
        <f t="shared" si="3"/>
        <v>7267.41</v>
      </c>
      <c r="J12" s="991">
        <f t="shared" si="0"/>
        <v>0</v>
      </c>
      <c r="K12" s="843"/>
    </row>
    <row r="13" spans="1:11" x14ac:dyDescent="0.25">
      <c r="B13" s="794">
        <f t="shared" si="1"/>
        <v>7</v>
      </c>
      <c r="C13" s="317">
        <v>1</v>
      </c>
      <c r="D13" s="795">
        <v>932.13</v>
      </c>
      <c r="E13" s="801">
        <v>45237</v>
      </c>
      <c r="F13" s="1066">
        <f t="shared" si="2"/>
        <v>932.13</v>
      </c>
      <c r="G13" s="1070" t="s">
        <v>576</v>
      </c>
      <c r="H13" s="1068">
        <v>0</v>
      </c>
      <c r="I13" s="1069">
        <f t="shared" si="3"/>
        <v>6335.28</v>
      </c>
      <c r="J13" s="991">
        <f t="shared" si="0"/>
        <v>0</v>
      </c>
      <c r="K13" s="843"/>
    </row>
    <row r="14" spans="1:11" x14ac:dyDescent="0.25">
      <c r="A14" s="19"/>
      <c r="B14" s="794">
        <f t="shared" si="1"/>
        <v>6</v>
      </c>
      <c r="C14" s="317">
        <v>1</v>
      </c>
      <c r="D14" s="795">
        <v>910.81</v>
      </c>
      <c r="E14" s="801">
        <v>45237</v>
      </c>
      <c r="F14" s="1066">
        <f t="shared" si="2"/>
        <v>910.81</v>
      </c>
      <c r="G14" s="1070" t="s">
        <v>576</v>
      </c>
      <c r="H14" s="1068">
        <v>0</v>
      </c>
      <c r="I14" s="1069">
        <f t="shared" si="3"/>
        <v>5424.4699999999993</v>
      </c>
      <c r="J14" s="1350">
        <f t="shared" si="0"/>
        <v>0</v>
      </c>
      <c r="K14" s="843"/>
    </row>
    <row r="15" spans="1:11" x14ac:dyDescent="0.25">
      <c r="B15" s="794">
        <f t="shared" si="1"/>
        <v>5</v>
      </c>
      <c r="C15" s="317">
        <v>1</v>
      </c>
      <c r="D15" s="795">
        <v>883.59</v>
      </c>
      <c r="E15" s="801">
        <v>45237</v>
      </c>
      <c r="F15" s="1066">
        <f t="shared" si="2"/>
        <v>883.59</v>
      </c>
      <c r="G15" s="1070" t="s">
        <v>576</v>
      </c>
      <c r="H15" s="1068">
        <v>0</v>
      </c>
      <c r="I15" s="1069">
        <f t="shared" si="3"/>
        <v>4540.8799999999992</v>
      </c>
      <c r="J15" s="1350">
        <f t="shared" si="0"/>
        <v>0</v>
      </c>
      <c r="K15" s="843"/>
    </row>
    <row r="16" spans="1:11" x14ac:dyDescent="0.25">
      <c r="B16" s="794">
        <f t="shared" si="1"/>
        <v>4</v>
      </c>
      <c r="C16" s="317">
        <v>1</v>
      </c>
      <c r="D16" s="795">
        <v>917.16</v>
      </c>
      <c r="E16" s="801">
        <v>45237</v>
      </c>
      <c r="F16" s="1066">
        <f t="shared" si="2"/>
        <v>917.16</v>
      </c>
      <c r="G16" s="1070" t="s">
        <v>576</v>
      </c>
      <c r="H16" s="1068">
        <v>0</v>
      </c>
      <c r="I16" s="1069">
        <f t="shared" si="3"/>
        <v>3623.7199999999993</v>
      </c>
      <c r="J16" s="1350">
        <f t="shared" si="0"/>
        <v>0</v>
      </c>
      <c r="K16" s="843"/>
    </row>
    <row r="17" spans="1:11" x14ac:dyDescent="0.25">
      <c r="B17" s="794">
        <f t="shared" si="1"/>
        <v>3</v>
      </c>
      <c r="C17" s="317">
        <v>1</v>
      </c>
      <c r="D17" s="795">
        <v>898.56</v>
      </c>
      <c r="E17" s="801">
        <v>45251</v>
      </c>
      <c r="F17" s="1066">
        <f t="shared" si="2"/>
        <v>898.56</v>
      </c>
      <c r="G17" s="1070" t="s">
        <v>666</v>
      </c>
      <c r="H17" s="1068">
        <v>0</v>
      </c>
      <c r="I17" s="1069">
        <f t="shared" si="3"/>
        <v>2725.1599999999994</v>
      </c>
      <c r="J17" s="1350">
        <f t="shared" si="0"/>
        <v>0</v>
      </c>
      <c r="K17" s="843"/>
    </row>
    <row r="18" spans="1:11" x14ac:dyDescent="0.25">
      <c r="B18" s="794">
        <f t="shared" si="1"/>
        <v>2</v>
      </c>
      <c r="C18" s="317">
        <v>1</v>
      </c>
      <c r="D18" s="795">
        <v>931.22</v>
      </c>
      <c r="E18" s="801">
        <v>45251</v>
      </c>
      <c r="F18" s="1066">
        <f t="shared" si="2"/>
        <v>931.22</v>
      </c>
      <c r="G18" s="1070" t="s">
        <v>666</v>
      </c>
      <c r="H18" s="1068">
        <v>0</v>
      </c>
      <c r="I18" s="1069">
        <f t="shared" si="3"/>
        <v>1793.9399999999994</v>
      </c>
      <c r="J18" s="1350">
        <f t="shared" si="0"/>
        <v>0</v>
      </c>
      <c r="K18" s="843"/>
    </row>
    <row r="19" spans="1:11" x14ac:dyDescent="0.25">
      <c r="B19" s="794">
        <f t="shared" si="1"/>
        <v>1</v>
      </c>
      <c r="C19" s="317">
        <v>1</v>
      </c>
      <c r="D19" s="795">
        <v>903.55</v>
      </c>
      <c r="E19" s="801">
        <v>45251</v>
      </c>
      <c r="F19" s="1066">
        <f t="shared" si="2"/>
        <v>903.55</v>
      </c>
      <c r="G19" s="1070" t="s">
        <v>666</v>
      </c>
      <c r="H19" s="1068">
        <v>0</v>
      </c>
      <c r="I19" s="1069">
        <f t="shared" si="3"/>
        <v>890.38999999999942</v>
      </c>
      <c r="J19" s="1350">
        <f t="shared" si="0"/>
        <v>0</v>
      </c>
      <c r="K19" s="843"/>
    </row>
    <row r="20" spans="1:11" x14ac:dyDescent="0.25">
      <c r="B20" s="794">
        <f t="shared" si="1"/>
        <v>0</v>
      </c>
      <c r="C20" s="317">
        <v>1</v>
      </c>
      <c r="D20" s="795">
        <v>888.58</v>
      </c>
      <c r="E20" s="801">
        <v>45251</v>
      </c>
      <c r="F20" s="1066">
        <f t="shared" si="2"/>
        <v>888.58</v>
      </c>
      <c r="G20" s="1070" t="s">
        <v>666</v>
      </c>
      <c r="H20" s="1068">
        <v>0</v>
      </c>
      <c r="I20" s="1069">
        <f>I19-F20</f>
        <v>1.809999999999377</v>
      </c>
      <c r="J20" s="1350">
        <f t="shared" si="0"/>
        <v>0</v>
      </c>
      <c r="K20" s="843"/>
    </row>
    <row r="21" spans="1:11" x14ac:dyDescent="0.25">
      <c r="B21" s="794">
        <f t="shared" si="1"/>
        <v>0</v>
      </c>
      <c r="C21" s="317"/>
      <c r="D21" s="795"/>
      <c r="E21" s="801"/>
      <c r="F21" s="1066">
        <f t="shared" si="2"/>
        <v>0</v>
      </c>
      <c r="G21" s="1070"/>
      <c r="H21" s="1068"/>
      <c r="I21" s="1069">
        <f t="shared" ref="I21:I28" si="4">I20-F21</f>
        <v>1.809999999999377</v>
      </c>
      <c r="J21" s="1350">
        <f t="shared" si="0"/>
        <v>0</v>
      </c>
      <c r="K21" s="843"/>
    </row>
    <row r="22" spans="1:11" x14ac:dyDescent="0.25">
      <c r="B22" s="88"/>
      <c r="C22" s="317"/>
      <c r="D22" s="795"/>
      <c r="E22" s="801"/>
      <c r="F22" s="1066">
        <f t="shared" si="2"/>
        <v>0</v>
      </c>
      <c r="G22" s="1070"/>
      <c r="H22" s="1412"/>
      <c r="I22" s="1413">
        <f t="shared" si="4"/>
        <v>1.809999999999377</v>
      </c>
      <c r="J22" s="1414">
        <f t="shared" si="0"/>
        <v>0</v>
      </c>
      <c r="K22" s="843"/>
    </row>
    <row r="23" spans="1:11" x14ac:dyDescent="0.25">
      <c r="B23" s="88"/>
      <c r="C23" s="317"/>
      <c r="D23" s="795"/>
      <c r="E23" s="801"/>
      <c r="F23" s="797">
        <f t="shared" si="2"/>
        <v>0</v>
      </c>
      <c r="G23" s="800"/>
      <c r="H23" s="1412"/>
      <c r="I23" s="1413">
        <f t="shared" si="4"/>
        <v>1.809999999999377</v>
      </c>
      <c r="J23" s="1414">
        <f t="shared" si="0"/>
        <v>0</v>
      </c>
    </row>
    <row r="24" spans="1:11" x14ac:dyDescent="0.25">
      <c r="B24" s="88"/>
      <c r="C24" s="317"/>
      <c r="D24" s="795"/>
      <c r="E24" s="801"/>
      <c r="F24" s="797">
        <f t="shared" si="2"/>
        <v>0</v>
      </c>
      <c r="G24" s="800"/>
      <c r="H24" s="1412"/>
      <c r="I24" s="1413">
        <f t="shared" si="4"/>
        <v>1.809999999999377</v>
      </c>
      <c r="J24" s="1414">
        <f t="shared" si="0"/>
        <v>0</v>
      </c>
    </row>
    <row r="25" spans="1:11" x14ac:dyDescent="0.25">
      <c r="B25" s="88"/>
      <c r="C25" s="317"/>
      <c r="D25" s="795"/>
      <c r="E25" s="801"/>
      <c r="F25" s="797">
        <f t="shared" si="2"/>
        <v>0</v>
      </c>
      <c r="G25" s="800"/>
      <c r="H25" s="1412"/>
      <c r="I25" s="1413">
        <f t="shared" si="4"/>
        <v>1.809999999999377</v>
      </c>
      <c r="J25" s="1414">
        <f t="shared" si="0"/>
        <v>0</v>
      </c>
    </row>
    <row r="26" spans="1:11" x14ac:dyDescent="0.25">
      <c r="B26" s="88"/>
      <c r="C26" s="317"/>
      <c r="D26" s="795"/>
      <c r="E26" s="801"/>
      <c r="F26" s="797">
        <f t="shared" si="2"/>
        <v>0</v>
      </c>
      <c r="G26" s="800"/>
      <c r="H26" s="796"/>
      <c r="I26" s="802">
        <f t="shared" si="4"/>
        <v>1.809999999999377</v>
      </c>
      <c r="J26" s="784">
        <f t="shared" si="0"/>
        <v>0</v>
      </c>
    </row>
    <row r="27" spans="1:11" x14ac:dyDescent="0.25">
      <c r="B27" s="88"/>
      <c r="C27" s="317"/>
      <c r="D27" s="795"/>
      <c r="E27" s="801"/>
      <c r="F27" s="797">
        <f t="shared" si="2"/>
        <v>0</v>
      </c>
      <c r="G27" s="800"/>
      <c r="H27" s="796"/>
      <c r="I27" s="802">
        <f t="shared" si="4"/>
        <v>1.809999999999377</v>
      </c>
      <c r="J27" s="784">
        <f t="shared" si="0"/>
        <v>0</v>
      </c>
    </row>
    <row r="28" spans="1:11" x14ac:dyDescent="0.25">
      <c r="B28" s="88"/>
      <c r="C28" s="317"/>
      <c r="D28" s="795"/>
      <c r="E28" s="801"/>
      <c r="F28" s="797">
        <f t="shared" si="2"/>
        <v>0</v>
      </c>
      <c r="G28" s="800"/>
      <c r="H28" s="796"/>
      <c r="I28" s="802">
        <f t="shared" si="4"/>
        <v>1.809999999999377</v>
      </c>
      <c r="J28" s="784">
        <f t="shared" si="0"/>
        <v>0</v>
      </c>
    </row>
    <row r="29" spans="1:11" ht="15.75" thickBot="1" x14ac:dyDescent="0.3">
      <c r="A29" s="117"/>
      <c r="B29" s="95"/>
      <c r="C29" s="385"/>
      <c r="D29" s="386"/>
      <c r="E29" s="387"/>
      <c r="F29" s="798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12</v>
      </c>
      <c r="D30" s="102">
        <f>SUM(D9:D29)</f>
        <v>10958.279999999997</v>
      </c>
      <c r="E30" s="74"/>
      <c r="F30" s="102">
        <f>SUM(F9:F29)</f>
        <v>10958.279999999997</v>
      </c>
    </row>
    <row r="31" spans="1:11" ht="15.75" thickBot="1" x14ac:dyDescent="0.3">
      <c r="A31" s="47"/>
    </row>
    <row r="32" spans="1:11" x14ac:dyDescent="0.25">
      <c r="B32" s="5"/>
      <c r="D32" s="1511" t="s">
        <v>21</v>
      </c>
      <c r="E32" s="1512"/>
      <c r="F32" s="137">
        <f>E5-F30+E6+E7+E4</f>
        <v>1.8100000000026739</v>
      </c>
    </row>
    <row r="33" spans="1:6" ht="15.75" thickBot="1" x14ac:dyDescent="0.3">
      <c r="A33" s="121"/>
      <c r="D33" s="247" t="s">
        <v>4</v>
      </c>
      <c r="E33" s="248"/>
      <c r="F33" s="49">
        <f>F4+F5+F6+F7-C30</f>
        <v>0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K1" workbookViewId="0">
      <selection activeCell="U12" sqref="U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24" ht="36.75" customHeight="1" x14ac:dyDescent="0.55000000000000004">
      <c r="A1" s="1522" t="s">
        <v>318</v>
      </c>
      <c r="B1" s="1522"/>
      <c r="C1" s="1522"/>
      <c r="D1" s="1522"/>
      <c r="E1" s="1522"/>
      <c r="F1" s="1522"/>
      <c r="G1" s="1522"/>
      <c r="H1" s="11">
        <v>1</v>
      </c>
      <c r="K1" s="1514" t="s">
        <v>314</v>
      </c>
      <c r="L1" s="1514"/>
      <c r="M1" s="1514"/>
      <c r="N1" s="1514"/>
      <c r="O1" s="1514"/>
      <c r="P1" s="1514"/>
      <c r="Q1" s="1514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805"/>
      <c r="D4" s="130"/>
      <c r="E4" s="425">
        <v>2.09</v>
      </c>
      <c r="F4" s="72"/>
      <c r="G4" s="151"/>
      <c r="H4" s="151"/>
      <c r="K4" s="12"/>
      <c r="L4" s="12"/>
      <c r="M4" s="805"/>
      <c r="N4" s="130"/>
      <c r="O4" s="425"/>
      <c r="P4" s="72"/>
      <c r="Q4" s="151"/>
      <c r="R4" s="151"/>
    </row>
    <row r="5" spans="1:24" ht="15" customHeight="1" x14ac:dyDescent="0.25">
      <c r="A5" s="1555" t="s">
        <v>77</v>
      </c>
      <c r="B5" s="1556" t="s">
        <v>223</v>
      </c>
      <c r="C5" s="805">
        <v>82</v>
      </c>
      <c r="D5" s="130">
        <v>45224</v>
      </c>
      <c r="E5" s="650">
        <v>1011.1</v>
      </c>
      <c r="F5" s="72">
        <v>33</v>
      </c>
      <c r="G5" s="224"/>
      <c r="K5" s="1555" t="s">
        <v>77</v>
      </c>
      <c r="L5" s="1556" t="s">
        <v>223</v>
      </c>
      <c r="M5" s="805">
        <v>82</v>
      </c>
      <c r="N5" s="130">
        <v>45254</v>
      </c>
      <c r="O5" s="650">
        <v>1022.39</v>
      </c>
      <c r="P5" s="72">
        <v>42</v>
      </c>
      <c r="Q5" s="1302"/>
    </row>
    <row r="6" spans="1:24" ht="15.75" customHeight="1" x14ac:dyDescent="0.25">
      <c r="A6" s="1555"/>
      <c r="B6" s="1556"/>
      <c r="C6" s="806"/>
      <c r="D6" s="130"/>
      <c r="E6" s="804"/>
      <c r="F6" s="133"/>
      <c r="G6" s="87">
        <f>F39</f>
        <v>1013.19</v>
      </c>
      <c r="H6" s="7">
        <f>E6-G6+E5+E7+E4</f>
        <v>-3.1974423109204508E-14</v>
      </c>
      <c r="K6" s="1555"/>
      <c r="L6" s="1556"/>
      <c r="M6" s="806"/>
      <c r="N6" s="130"/>
      <c r="O6" s="804"/>
      <c r="P6" s="133"/>
      <c r="Q6" s="87">
        <f>P39</f>
        <v>0</v>
      </c>
      <c r="R6" s="7">
        <f>O6-Q6+O5+O7+O4</f>
        <v>1022.39</v>
      </c>
    </row>
    <row r="7" spans="1:24" ht="16.5" thickBot="1" x14ac:dyDescent="0.3">
      <c r="B7" s="474"/>
      <c r="C7" s="808"/>
      <c r="D7" s="809"/>
      <c r="E7" s="810"/>
      <c r="F7" s="811"/>
      <c r="G7" s="812"/>
      <c r="L7" s="1301"/>
      <c r="M7" s="808"/>
      <c r="N7" s="809"/>
      <c r="O7" s="810"/>
      <c r="P7" s="811"/>
      <c r="Q7" s="812"/>
    </row>
    <row r="8" spans="1:24" ht="30" customHeight="1" thickTop="1" thickBot="1" x14ac:dyDescent="0.3">
      <c r="B8" s="813" t="s">
        <v>7</v>
      </c>
      <c r="C8" s="814" t="s">
        <v>8</v>
      </c>
      <c r="D8" s="815" t="s">
        <v>17</v>
      </c>
      <c r="E8" s="816" t="s">
        <v>2</v>
      </c>
      <c r="F8" s="817" t="s">
        <v>18</v>
      </c>
      <c r="G8" s="816" t="s">
        <v>15</v>
      </c>
      <c r="H8" s="818"/>
      <c r="L8" s="813" t="s">
        <v>7</v>
      </c>
      <c r="M8" s="814" t="s">
        <v>8</v>
      </c>
      <c r="N8" s="815" t="s">
        <v>17</v>
      </c>
      <c r="O8" s="816" t="s">
        <v>2</v>
      </c>
      <c r="P8" s="817" t="s">
        <v>18</v>
      </c>
      <c r="Q8" s="816" t="s">
        <v>15</v>
      </c>
      <c r="R8" s="818"/>
    </row>
    <row r="9" spans="1:24" ht="15.75" thickTop="1" x14ac:dyDescent="0.25">
      <c r="A9" s="54" t="s">
        <v>32</v>
      </c>
      <c r="B9" s="373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304</v>
      </c>
      <c r="H9" s="70">
        <v>0</v>
      </c>
      <c r="I9" s="128">
        <f>E5+E6+E7-F9+E4</f>
        <v>808.94</v>
      </c>
      <c r="K9" s="54" t="s">
        <v>32</v>
      </c>
      <c r="L9" s="571">
        <f>P5+P6+P7-M9+P4</f>
        <v>42</v>
      </c>
      <c r="M9" s="72"/>
      <c r="N9" s="68">
        <v>0</v>
      </c>
      <c r="O9" s="231"/>
      <c r="P9" s="102">
        <f t="shared" ref="P9:P38" si="1">N9</f>
        <v>0</v>
      </c>
      <c r="Q9" s="69"/>
      <c r="R9" s="70"/>
      <c r="S9" s="561">
        <f>O5+O6+O7-P9+O4</f>
        <v>1022.39</v>
      </c>
    </row>
    <row r="10" spans="1:24" x14ac:dyDescent="0.25">
      <c r="B10" s="373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310</v>
      </c>
      <c r="H10" s="70">
        <v>83</v>
      </c>
      <c r="I10" s="128">
        <f>I9-F10</f>
        <v>746.2</v>
      </c>
      <c r="L10" s="1071">
        <f>L9-M10</f>
        <v>42</v>
      </c>
      <c r="M10" s="872"/>
      <c r="N10" s="923">
        <v>0</v>
      </c>
      <c r="O10" s="911"/>
      <c r="P10" s="1041">
        <f t="shared" si="1"/>
        <v>0</v>
      </c>
      <c r="Q10" s="895"/>
      <c r="R10" s="912"/>
      <c r="S10" s="893">
        <f>S9-P10</f>
        <v>1022.39</v>
      </c>
      <c r="T10" s="843"/>
      <c r="U10" s="843"/>
      <c r="V10" s="843"/>
      <c r="W10" s="843"/>
      <c r="X10" s="843"/>
    </row>
    <row r="11" spans="1:24" x14ac:dyDescent="0.25">
      <c r="B11" s="571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61">
        <f t="shared" ref="I11:I38" si="2">I10-F11</f>
        <v>746.2</v>
      </c>
      <c r="L11" s="1071">
        <f>L10-M11</f>
        <v>42</v>
      </c>
      <c r="M11" s="872"/>
      <c r="N11" s="923">
        <v>0</v>
      </c>
      <c r="O11" s="911"/>
      <c r="P11" s="1041">
        <f t="shared" si="1"/>
        <v>0</v>
      </c>
      <c r="Q11" s="895"/>
      <c r="R11" s="912"/>
      <c r="S11" s="893">
        <f t="shared" ref="S11:S38" si="3">S10-P11</f>
        <v>1022.39</v>
      </c>
      <c r="T11" s="843"/>
      <c r="U11" s="843"/>
      <c r="V11" s="843"/>
      <c r="W11" s="843"/>
      <c r="X11" s="843"/>
    </row>
    <row r="12" spans="1:24" x14ac:dyDescent="0.25">
      <c r="A12" s="54" t="s">
        <v>33</v>
      </c>
      <c r="B12" s="1071">
        <f t="shared" ref="B12:B14" si="4">B11-C12</f>
        <v>23</v>
      </c>
      <c r="C12" s="72">
        <v>1</v>
      </c>
      <c r="D12" s="607">
        <v>28.94</v>
      </c>
      <c r="E12" s="1425">
        <v>45229</v>
      </c>
      <c r="F12" s="1426">
        <f t="shared" si="0"/>
        <v>28.94</v>
      </c>
      <c r="G12" s="608" t="s">
        <v>495</v>
      </c>
      <c r="H12" s="194">
        <v>83</v>
      </c>
      <c r="I12" s="893">
        <f t="shared" si="2"/>
        <v>717.26</v>
      </c>
      <c r="K12" s="54" t="s">
        <v>33</v>
      </c>
      <c r="L12" s="1071">
        <f t="shared" ref="L12:L14" si="5">L11-M12</f>
        <v>42</v>
      </c>
      <c r="M12" s="872"/>
      <c r="N12" s="923">
        <v>0</v>
      </c>
      <c r="O12" s="911"/>
      <c r="P12" s="1041">
        <f t="shared" si="1"/>
        <v>0</v>
      </c>
      <c r="Q12" s="895"/>
      <c r="R12" s="912"/>
      <c r="S12" s="893">
        <f t="shared" si="3"/>
        <v>1022.39</v>
      </c>
      <c r="T12" s="843"/>
      <c r="U12" s="843"/>
      <c r="V12" s="843"/>
      <c r="W12" s="843"/>
      <c r="X12" s="843"/>
    </row>
    <row r="13" spans="1:24" x14ac:dyDescent="0.25">
      <c r="B13" s="1071">
        <f t="shared" si="4"/>
        <v>16</v>
      </c>
      <c r="C13" s="872">
        <v>7</v>
      </c>
      <c r="D13" s="1427">
        <v>215.83</v>
      </c>
      <c r="E13" s="1428">
        <v>45229</v>
      </c>
      <c r="F13" s="1429">
        <f t="shared" si="0"/>
        <v>215.83</v>
      </c>
      <c r="G13" s="1430" t="s">
        <v>496</v>
      </c>
      <c r="H13" s="1117">
        <v>0</v>
      </c>
      <c r="I13" s="893">
        <f t="shared" si="2"/>
        <v>501.42999999999995</v>
      </c>
      <c r="L13" s="1071">
        <f t="shared" si="5"/>
        <v>42</v>
      </c>
      <c r="M13" s="872"/>
      <c r="N13" s="923">
        <v>0</v>
      </c>
      <c r="O13" s="911"/>
      <c r="P13" s="1041">
        <f t="shared" si="1"/>
        <v>0</v>
      </c>
      <c r="Q13" s="895"/>
      <c r="R13" s="912"/>
      <c r="S13" s="893">
        <f t="shared" si="3"/>
        <v>1022.39</v>
      </c>
      <c r="T13" s="843"/>
      <c r="U13" s="843"/>
      <c r="V13" s="843"/>
      <c r="W13" s="843"/>
      <c r="X13" s="843"/>
    </row>
    <row r="14" spans="1:24" x14ac:dyDescent="0.25">
      <c r="A14" s="19"/>
      <c r="B14" s="1071">
        <f t="shared" si="4"/>
        <v>12</v>
      </c>
      <c r="C14" s="872">
        <v>4</v>
      </c>
      <c r="D14" s="1427">
        <v>124.71</v>
      </c>
      <c r="E14" s="1428">
        <v>45229</v>
      </c>
      <c r="F14" s="1429">
        <f t="shared" si="0"/>
        <v>124.71</v>
      </c>
      <c r="G14" s="1430" t="s">
        <v>498</v>
      </c>
      <c r="H14" s="1117">
        <v>84</v>
      </c>
      <c r="I14" s="893">
        <f t="shared" si="2"/>
        <v>376.71999999999997</v>
      </c>
      <c r="K14" s="19"/>
      <c r="L14" s="1071">
        <f t="shared" si="5"/>
        <v>42</v>
      </c>
      <c r="M14" s="872"/>
      <c r="N14" s="923">
        <v>0</v>
      </c>
      <c r="O14" s="911"/>
      <c r="P14" s="1041">
        <f t="shared" si="1"/>
        <v>0</v>
      </c>
      <c r="Q14" s="895"/>
      <c r="R14" s="912"/>
      <c r="S14" s="893">
        <f t="shared" si="3"/>
        <v>1022.39</v>
      </c>
      <c r="T14" s="843"/>
      <c r="U14" s="843"/>
      <c r="V14" s="843"/>
      <c r="W14" s="843"/>
      <c r="X14" s="843"/>
    </row>
    <row r="15" spans="1:24" x14ac:dyDescent="0.25">
      <c r="B15" s="1071">
        <f>B14-C15</f>
        <v>5</v>
      </c>
      <c r="C15" s="872">
        <v>7</v>
      </c>
      <c r="D15" s="1427">
        <v>216.97</v>
      </c>
      <c r="E15" s="1428">
        <v>45231</v>
      </c>
      <c r="F15" s="1429">
        <f t="shared" si="0"/>
        <v>216.97</v>
      </c>
      <c r="G15" s="1430" t="s">
        <v>513</v>
      </c>
      <c r="H15" s="1117">
        <v>0</v>
      </c>
      <c r="I15" s="893">
        <f t="shared" si="2"/>
        <v>159.74999999999997</v>
      </c>
      <c r="L15" s="1071">
        <f>L14-M15</f>
        <v>42</v>
      </c>
      <c r="M15" s="872"/>
      <c r="N15" s="923">
        <v>0</v>
      </c>
      <c r="O15" s="911"/>
      <c r="P15" s="1041">
        <f t="shared" si="1"/>
        <v>0</v>
      </c>
      <c r="Q15" s="895"/>
      <c r="R15" s="912"/>
      <c r="S15" s="893">
        <f t="shared" si="3"/>
        <v>1022.39</v>
      </c>
    </row>
    <row r="16" spans="1:24" x14ac:dyDescent="0.25">
      <c r="B16" s="1071">
        <f t="shared" ref="B16:B38" si="6">B15-C16</f>
        <v>0</v>
      </c>
      <c r="C16" s="872">
        <v>5</v>
      </c>
      <c r="D16" s="1427">
        <v>159.75</v>
      </c>
      <c r="E16" s="1428">
        <v>45234</v>
      </c>
      <c r="F16" s="1429">
        <f t="shared" si="0"/>
        <v>159.75</v>
      </c>
      <c r="G16" s="1430" t="s">
        <v>544</v>
      </c>
      <c r="H16" s="1117">
        <v>0</v>
      </c>
      <c r="I16" s="893">
        <f t="shared" si="2"/>
        <v>0</v>
      </c>
      <c r="L16" s="1071">
        <f t="shared" ref="L16:L38" si="7">L15-M16</f>
        <v>42</v>
      </c>
      <c r="M16" s="872"/>
      <c r="N16" s="923">
        <v>0</v>
      </c>
      <c r="O16" s="911"/>
      <c r="P16" s="1041">
        <f t="shared" si="1"/>
        <v>0</v>
      </c>
      <c r="Q16" s="895"/>
      <c r="R16" s="912"/>
      <c r="S16" s="893">
        <f t="shared" si="3"/>
        <v>1022.39</v>
      </c>
    </row>
    <row r="17" spans="2:19" x14ac:dyDescent="0.25">
      <c r="B17" s="1071">
        <f t="shared" si="6"/>
        <v>0</v>
      </c>
      <c r="C17" s="872"/>
      <c r="D17" s="1186">
        <v>0</v>
      </c>
      <c r="E17" s="1052"/>
      <c r="F17" s="1187">
        <f t="shared" si="0"/>
        <v>0</v>
      </c>
      <c r="G17" s="1053"/>
      <c r="H17" s="1054"/>
      <c r="I17" s="893">
        <f t="shared" si="2"/>
        <v>0</v>
      </c>
      <c r="L17" s="1071">
        <f t="shared" si="7"/>
        <v>42</v>
      </c>
      <c r="M17" s="872"/>
      <c r="N17" s="923">
        <v>0</v>
      </c>
      <c r="O17" s="911"/>
      <c r="P17" s="1041">
        <f t="shared" si="1"/>
        <v>0</v>
      </c>
      <c r="Q17" s="895"/>
      <c r="R17" s="912"/>
      <c r="S17" s="893">
        <f t="shared" si="3"/>
        <v>1022.39</v>
      </c>
    </row>
    <row r="18" spans="2:19" x14ac:dyDescent="0.25">
      <c r="B18" s="1071">
        <f t="shared" si="6"/>
        <v>0</v>
      </c>
      <c r="C18" s="872"/>
      <c r="D18" s="1186">
        <v>0</v>
      </c>
      <c r="E18" s="1052"/>
      <c r="F18" s="1187">
        <f t="shared" si="0"/>
        <v>0</v>
      </c>
      <c r="G18" s="1053"/>
      <c r="H18" s="1054"/>
      <c r="I18" s="893">
        <f t="shared" si="2"/>
        <v>0</v>
      </c>
      <c r="L18" s="1071">
        <f t="shared" si="7"/>
        <v>42</v>
      </c>
      <c r="M18" s="872"/>
      <c r="N18" s="923">
        <v>0</v>
      </c>
      <c r="O18" s="911"/>
      <c r="P18" s="1041">
        <f t="shared" si="1"/>
        <v>0</v>
      </c>
      <c r="Q18" s="895"/>
      <c r="R18" s="912"/>
      <c r="S18" s="893">
        <f t="shared" si="3"/>
        <v>1022.39</v>
      </c>
    </row>
    <row r="19" spans="2:19" x14ac:dyDescent="0.25">
      <c r="B19" s="1071">
        <f t="shared" si="6"/>
        <v>0</v>
      </c>
      <c r="C19" s="872"/>
      <c r="D19" s="1186">
        <v>0</v>
      </c>
      <c r="E19" s="1052"/>
      <c r="F19" s="1431">
        <f t="shared" si="0"/>
        <v>0</v>
      </c>
      <c r="G19" s="1432"/>
      <c r="H19" s="1433"/>
      <c r="I19" s="1400">
        <f t="shared" si="2"/>
        <v>0</v>
      </c>
      <c r="L19" s="1071">
        <f t="shared" si="7"/>
        <v>42</v>
      </c>
      <c r="M19" s="872"/>
      <c r="N19" s="923">
        <v>0</v>
      </c>
      <c r="O19" s="911"/>
      <c r="P19" s="1041">
        <f t="shared" si="1"/>
        <v>0</v>
      </c>
      <c r="Q19" s="895"/>
      <c r="R19" s="912"/>
      <c r="S19" s="893">
        <f t="shared" si="3"/>
        <v>1022.39</v>
      </c>
    </row>
    <row r="20" spans="2:19" x14ac:dyDescent="0.25">
      <c r="B20" s="1071">
        <f t="shared" si="6"/>
        <v>0</v>
      </c>
      <c r="C20" s="872"/>
      <c r="D20" s="1186">
        <v>0</v>
      </c>
      <c r="E20" s="1052"/>
      <c r="F20" s="1431">
        <f t="shared" si="0"/>
        <v>0</v>
      </c>
      <c r="G20" s="1432"/>
      <c r="H20" s="1433"/>
      <c r="I20" s="1400">
        <f t="shared" si="2"/>
        <v>0</v>
      </c>
      <c r="L20" s="1071">
        <f t="shared" si="7"/>
        <v>42</v>
      </c>
      <c r="M20" s="872"/>
      <c r="N20" s="923">
        <v>0</v>
      </c>
      <c r="O20" s="911"/>
      <c r="P20" s="1041">
        <f t="shared" si="1"/>
        <v>0</v>
      </c>
      <c r="Q20" s="895"/>
      <c r="R20" s="912"/>
      <c r="S20" s="893">
        <f t="shared" si="3"/>
        <v>1022.39</v>
      </c>
    </row>
    <row r="21" spans="2:19" x14ac:dyDescent="0.25">
      <c r="B21" s="1071">
        <f t="shared" si="6"/>
        <v>0</v>
      </c>
      <c r="C21" s="872"/>
      <c r="D21" s="1186">
        <v>0</v>
      </c>
      <c r="E21" s="1052"/>
      <c r="F21" s="1431">
        <f t="shared" si="0"/>
        <v>0</v>
      </c>
      <c r="G21" s="1432"/>
      <c r="H21" s="1433"/>
      <c r="I21" s="1400">
        <f t="shared" si="2"/>
        <v>0</v>
      </c>
      <c r="L21" s="1071">
        <f t="shared" si="7"/>
        <v>42</v>
      </c>
      <c r="M21" s="872"/>
      <c r="N21" s="923">
        <v>0</v>
      </c>
      <c r="O21" s="911"/>
      <c r="P21" s="1041">
        <f t="shared" si="1"/>
        <v>0</v>
      </c>
      <c r="Q21" s="895"/>
      <c r="R21" s="912"/>
      <c r="S21" s="893">
        <f t="shared" si="3"/>
        <v>1022.39</v>
      </c>
    </row>
    <row r="22" spans="2:19" x14ac:dyDescent="0.25">
      <c r="B22" s="1071">
        <f t="shared" si="6"/>
        <v>0</v>
      </c>
      <c r="C22" s="872"/>
      <c r="D22" s="1186">
        <v>0</v>
      </c>
      <c r="E22" s="1052"/>
      <c r="F22" s="1431">
        <f t="shared" si="0"/>
        <v>0</v>
      </c>
      <c r="G22" s="1432"/>
      <c r="H22" s="1433"/>
      <c r="I22" s="1400">
        <f t="shared" si="2"/>
        <v>0</v>
      </c>
      <c r="L22" s="1071">
        <f t="shared" si="7"/>
        <v>42</v>
      </c>
      <c r="M22" s="872"/>
      <c r="N22" s="923">
        <v>0</v>
      </c>
      <c r="O22" s="911"/>
      <c r="P22" s="1041">
        <f t="shared" si="1"/>
        <v>0</v>
      </c>
      <c r="Q22" s="895"/>
      <c r="R22" s="912"/>
      <c r="S22" s="893">
        <f t="shared" si="3"/>
        <v>1022.39</v>
      </c>
    </row>
    <row r="23" spans="2:19" x14ac:dyDescent="0.25">
      <c r="B23" s="1071">
        <f t="shared" si="6"/>
        <v>0</v>
      </c>
      <c r="C23" s="872"/>
      <c r="D23" s="1186">
        <v>0</v>
      </c>
      <c r="E23" s="1052"/>
      <c r="F23" s="1431">
        <f t="shared" si="0"/>
        <v>0</v>
      </c>
      <c r="G23" s="1432"/>
      <c r="H23" s="1433"/>
      <c r="I23" s="1400">
        <f t="shared" si="2"/>
        <v>0</v>
      </c>
      <c r="L23" s="1071">
        <f t="shared" si="7"/>
        <v>42</v>
      </c>
      <c r="M23" s="872"/>
      <c r="N23" s="923">
        <v>0</v>
      </c>
      <c r="O23" s="911"/>
      <c r="P23" s="1041">
        <f t="shared" si="1"/>
        <v>0</v>
      </c>
      <c r="Q23" s="895"/>
      <c r="R23" s="912"/>
      <c r="S23" s="893">
        <f t="shared" si="3"/>
        <v>1022.39</v>
      </c>
    </row>
    <row r="24" spans="2:19" x14ac:dyDescent="0.25">
      <c r="B24" s="1071">
        <f t="shared" si="6"/>
        <v>0</v>
      </c>
      <c r="C24" s="872"/>
      <c r="D24" s="1186">
        <v>0</v>
      </c>
      <c r="E24" s="1052"/>
      <c r="F24" s="1187">
        <f t="shared" si="0"/>
        <v>0</v>
      </c>
      <c r="G24" s="1053"/>
      <c r="H24" s="1054"/>
      <c r="I24" s="893">
        <f t="shared" si="2"/>
        <v>0</v>
      </c>
      <c r="L24" s="1071">
        <f t="shared" si="7"/>
        <v>42</v>
      </c>
      <c r="M24" s="872"/>
      <c r="N24" s="923">
        <v>0</v>
      </c>
      <c r="O24" s="911"/>
      <c r="P24" s="1041">
        <f t="shared" si="1"/>
        <v>0</v>
      </c>
      <c r="Q24" s="895"/>
      <c r="R24" s="912"/>
      <c r="S24" s="893">
        <f t="shared" si="3"/>
        <v>1022.39</v>
      </c>
    </row>
    <row r="25" spans="2:19" x14ac:dyDescent="0.25">
      <c r="B25" s="1071">
        <f t="shared" si="6"/>
        <v>0</v>
      </c>
      <c r="C25" s="872"/>
      <c r="D25" s="1186">
        <v>0</v>
      </c>
      <c r="E25" s="1052"/>
      <c r="F25" s="1187">
        <f t="shared" si="0"/>
        <v>0</v>
      </c>
      <c r="G25" s="1053"/>
      <c r="H25" s="1054"/>
      <c r="I25" s="893">
        <f t="shared" si="2"/>
        <v>0</v>
      </c>
      <c r="L25" s="1071">
        <f t="shared" si="7"/>
        <v>42</v>
      </c>
      <c r="M25" s="872"/>
      <c r="N25" s="923">
        <v>0</v>
      </c>
      <c r="O25" s="911"/>
      <c r="P25" s="1041">
        <f t="shared" si="1"/>
        <v>0</v>
      </c>
      <c r="Q25" s="895"/>
      <c r="R25" s="912"/>
      <c r="S25" s="893">
        <f t="shared" si="3"/>
        <v>1022.39</v>
      </c>
    </row>
    <row r="26" spans="2:19" x14ac:dyDescent="0.25">
      <c r="B26" s="1071">
        <f t="shared" si="6"/>
        <v>0</v>
      </c>
      <c r="C26" s="872"/>
      <c r="D26" s="923">
        <v>0</v>
      </c>
      <c r="E26" s="919"/>
      <c r="F26" s="1041">
        <f t="shared" si="0"/>
        <v>0</v>
      </c>
      <c r="G26" s="922"/>
      <c r="H26" s="920"/>
      <c r="I26" s="893">
        <f t="shared" si="2"/>
        <v>0</v>
      </c>
      <c r="L26" s="1071">
        <f t="shared" si="7"/>
        <v>42</v>
      </c>
      <c r="M26" s="872"/>
      <c r="N26" s="923">
        <v>0</v>
      </c>
      <c r="O26" s="911"/>
      <c r="P26" s="1041">
        <f t="shared" si="1"/>
        <v>0</v>
      </c>
      <c r="Q26" s="895"/>
      <c r="R26" s="912"/>
      <c r="S26" s="893">
        <f t="shared" si="3"/>
        <v>1022.39</v>
      </c>
    </row>
    <row r="27" spans="2:19" x14ac:dyDescent="0.25">
      <c r="B27" s="1071">
        <f t="shared" si="6"/>
        <v>0</v>
      </c>
      <c r="C27" s="872"/>
      <c r="D27" s="923">
        <v>0</v>
      </c>
      <c r="E27" s="919"/>
      <c r="F27" s="1041">
        <f t="shared" si="0"/>
        <v>0</v>
      </c>
      <c r="G27" s="922"/>
      <c r="H27" s="920"/>
      <c r="I27" s="893">
        <f t="shared" si="2"/>
        <v>0</v>
      </c>
      <c r="L27" s="1071">
        <f t="shared" si="7"/>
        <v>42</v>
      </c>
      <c r="M27" s="872"/>
      <c r="N27" s="923">
        <v>0</v>
      </c>
      <c r="O27" s="911"/>
      <c r="P27" s="1041">
        <f t="shared" si="1"/>
        <v>0</v>
      </c>
      <c r="Q27" s="895"/>
      <c r="R27" s="912"/>
      <c r="S27" s="893">
        <f t="shared" si="3"/>
        <v>1022.39</v>
      </c>
    </row>
    <row r="28" spans="2:19" x14ac:dyDescent="0.25">
      <c r="B28" s="1071">
        <f t="shared" si="6"/>
        <v>0</v>
      </c>
      <c r="C28" s="872"/>
      <c r="D28" s="923">
        <v>0</v>
      </c>
      <c r="E28" s="919"/>
      <c r="F28" s="1041">
        <f t="shared" si="0"/>
        <v>0</v>
      </c>
      <c r="G28" s="922"/>
      <c r="H28" s="920"/>
      <c r="I28" s="893">
        <f t="shared" si="2"/>
        <v>0</v>
      </c>
      <c r="L28" s="1071">
        <f t="shared" si="7"/>
        <v>42</v>
      </c>
      <c r="M28" s="872"/>
      <c r="N28" s="923">
        <v>0</v>
      </c>
      <c r="O28" s="911"/>
      <c r="P28" s="1041">
        <f t="shared" si="1"/>
        <v>0</v>
      </c>
      <c r="Q28" s="895"/>
      <c r="R28" s="912"/>
      <c r="S28" s="893">
        <f t="shared" si="3"/>
        <v>1022.39</v>
      </c>
    </row>
    <row r="29" spans="2:19" x14ac:dyDescent="0.25">
      <c r="B29" s="1071">
        <f t="shared" si="6"/>
        <v>0</v>
      </c>
      <c r="C29" s="872"/>
      <c r="D29" s="923">
        <v>0</v>
      </c>
      <c r="E29" s="919"/>
      <c r="F29" s="1041">
        <f t="shared" si="0"/>
        <v>0</v>
      </c>
      <c r="G29" s="922"/>
      <c r="H29" s="920"/>
      <c r="I29" s="893">
        <f t="shared" si="2"/>
        <v>0</v>
      </c>
      <c r="L29" s="1071">
        <f t="shared" si="7"/>
        <v>42</v>
      </c>
      <c r="M29" s="872"/>
      <c r="N29" s="923">
        <v>0</v>
      </c>
      <c r="O29" s="919"/>
      <c r="P29" s="1041">
        <f t="shared" si="1"/>
        <v>0</v>
      </c>
      <c r="Q29" s="922"/>
      <c r="R29" s="920"/>
      <c r="S29" s="893">
        <f t="shared" si="3"/>
        <v>1022.39</v>
      </c>
    </row>
    <row r="30" spans="2:19" x14ac:dyDescent="0.25">
      <c r="B30" s="1071">
        <f t="shared" si="6"/>
        <v>0</v>
      </c>
      <c r="C30" s="872"/>
      <c r="D30" s="923">
        <v>0</v>
      </c>
      <c r="E30" s="919"/>
      <c r="F30" s="1041">
        <f t="shared" si="0"/>
        <v>0</v>
      </c>
      <c r="G30" s="922"/>
      <c r="H30" s="920"/>
      <c r="I30" s="893">
        <f t="shared" si="2"/>
        <v>0</v>
      </c>
      <c r="L30" s="1071">
        <f t="shared" si="7"/>
        <v>42</v>
      </c>
      <c r="M30" s="872"/>
      <c r="N30" s="923">
        <v>0</v>
      </c>
      <c r="O30" s="919"/>
      <c r="P30" s="1041">
        <f t="shared" si="1"/>
        <v>0</v>
      </c>
      <c r="Q30" s="922"/>
      <c r="R30" s="920"/>
      <c r="S30" s="893">
        <f t="shared" si="3"/>
        <v>1022.39</v>
      </c>
    </row>
    <row r="31" spans="2:19" x14ac:dyDescent="0.25">
      <c r="B31" s="1071">
        <f t="shared" si="6"/>
        <v>0</v>
      </c>
      <c r="C31" s="872"/>
      <c r="D31" s="923">
        <v>0</v>
      </c>
      <c r="E31" s="919"/>
      <c r="F31" s="1041">
        <f t="shared" si="0"/>
        <v>0</v>
      </c>
      <c r="G31" s="922"/>
      <c r="H31" s="920"/>
      <c r="I31" s="893">
        <f t="shared" si="2"/>
        <v>0</v>
      </c>
      <c r="L31" s="1071">
        <f t="shared" si="7"/>
        <v>42</v>
      </c>
      <c r="M31" s="872"/>
      <c r="N31" s="923">
        <v>0</v>
      </c>
      <c r="O31" s="919"/>
      <c r="P31" s="1041">
        <f t="shared" si="1"/>
        <v>0</v>
      </c>
      <c r="Q31" s="922"/>
      <c r="R31" s="920"/>
      <c r="S31" s="893">
        <f t="shared" si="3"/>
        <v>1022.39</v>
      </c>
    </row>
    <row r="32" spans="2:19" x14ac:dyDescent="0.25">
      <c r="B32" s="1071">
        <f t="shared" si="6"/>
        <v>0</v>
      </c>
      <c r="C32" s="872"/>
      <c r="D32" s="923">
        <v>0</v>
      </c>
      <c r="E32" s="919"/>
      <c r="F32" s="1041">
        <f t="shared" si="0"/>
        <v>0</v>
      </c>
      <c r="G32" s="922"/>
      <c r="H32" s="920"/>
      <c r="I32" s="893">
        <f t="shared" si="2"/>
        <v>0</v>
      </c>
      <c r="L32" s="1071">
        <f t="shared" si="7"/>
        <v>42</v>
      </c>
      <c r="M32" s="872"/>
      <c r="N32" s="923">
        <v>0</v>
      </c>
      <c r="O32" s="919"/>
      <c r="P32" s="1041">
        <f t="shared" si="1"/>
        <v>0</v>
      </c>
      <c r="Q32" s="922"/>
      <c r="R32" s="920"/>
      <c r="S32" s="893">
        <f t="shared" si="3"/>
        <v>1022.39</v>
      </c>
    </row>
    <row r="33" spans="1:19" x14ac:dyDescent="0.25">
      <c r="B33" s="373">
        <f t="shared" si="6"/>
        <v>0</v>
      </c>
      <c r="C33" s="72"/>
      <c r="D33" s="68">
        <v>0</v>
      </c>
      <c r="E33" s="777"/>
      <c r="F33" s="1041">
        <f t="shared" si="0"/>
        <v>0</v>
      </c>
      <c r="G33" s="766"/>
      <c r="H33" s="767"/>
      <c r="I33" s="128">
        <f t="shared" si="2"/>
        <v>0</v>
      </c>
      <c r="L33" s="373">
        <f t="shared" si="7"/>
        <v>42</v>
      </c>
      <c r="M33" s="72"/>
      <c r="N33" s="68">
        <v>0</v>
      </c>
      <c r="O33" s="777"/>
      <c r="P33" s="1041">
        <f t="shared" si="1"/>
        <v>0</v>
      </c>
      <c r="Q33" s="766"/>
      <c r="R33" s="767"/>
      <c r="S33" s="128">
        <f t="shared" si="3"/>
        <v>1022.39</v>
      </c>
    </row>
    <row r="34" spans="1:19" x14ac:dyDescent="0.25">
      <c r="B34" s="373">
        <f t="shared" si="6"/>
        <v>0</v>
      </c>
      <c r="C34" s="72"/>
      <c r="D34" s="68">
        <v>0</v>
      </c>
      <c r="E34" s="777"/>
      <c r="F34" s="1041">
        <f t="shared" si="0"/>
        <v>0</v>
      </c>
      <c r="G34" s="766"/>
      <c r="H34" s="767"/>
      <c r="I34" s="128">
        <f t="shared" si="2"/>
        <v>0</v>
      </c>
      <c r="L34" s="373">
        <f t="shared" si="7"/>
        <v>42</v>
      </c>
      <c r="M34" s="72"/>
      <c r="N34" s="68">
        <v>0</v>
      </c>
      <c r="O34" s="777"/>
      <c r="P34" s="1041">
        <f t="shared" si="1"/>
        <v>0</v>
      </c>
      <c r="Q34" s="766"/>
      <c r="R34" s="767"/>
      <c r="S34" s="128">
        <f t="shared" si="3"/>
        <v>1022.39</v>
      </c>
    </row>
    <row r="35" spans="1:19" x14ac:dyDescent="0.25">
      <c r="B35" s="373">
        <f t="shared" si="6"/>
        <v>0</v>
      </c>
      <c r="C35" s="15"/>
      <c r="D35" s="68">
        <v>0</v>
      </c>
      <c r="E35" s="777"/>
      <c r="F35" s="1041">
        <f t="shared" si="0"/>
        <v>0</v>
      </c>
      <c r="G35" s="766"/>
      <c r="H35" s="767"/>
      <c r="I35" s="128">
        <f t="shared" si="2"/>
        <v>0</v>
      </c>
      <c r="L35" s="373">
        <f t="shared" si="7"/>
        <v>42</v>
      </c>
      <c r="M35" s="15"/>
      <c r="N35" s="68">
        <v>0</v>
      </c>
      <c r="O35" s="777"/>
      <c r="P35" s="1041">
        <f t="shared" si="1"/>
        <v>0</v>
      </c>
      <c r="Q35" s="766"/>
      <c r="R35" s="767"/>
      <c r="S35" s="128">
        <f t="shared" si="3"/>
        <v>1022.39</v>
      </c>
    </row>
    <row r="36" spans="1:19" x14ac:dyDescent="0.25">
      <c r="B36" s="373">
        <f t="shared" si="6"/>
        <v>0</v>
      </c>
      <c r="C36" s="15"/>
      <c r="D36" s="68">
        <v>0</v>
      </c>
      <c r="E36" s="777"/>
      <c r="F36" s="1041">
        <f t="shared" si="0"/>
        <v>0</v>
      </c>
      <c r="G36" s="766"/>
      <c r="H36" s="767"/>
      <c r="I36" s="128">
        <f t="shared" si="2"/>
        <v>0</v>
      </c>
      <c r="L36" s="373">
        <f t="shared" si="7"/>
        <v>42</v>
      </c>
      <c r="M36" s="15"/>
      <c r="N36" s="68">
        <v>0</v>
      </c>
      <c r="O36" s="777"/>
      <c r="P36" s="1041">
        <f t="shared" si="1"/>
        <v>0</v>
      </c>
      <c r="Q36" s="766"/>
      <c r="R36" s="767"/>
      <c r="S36" s="128">
        <f t="shared" si="3"/>
        <v>1022.39</v>
      </c>
    </row>
    <row r="37" spans="1:19" x14ac:dyDescent="0.25">
      <c r="B37" s="373">
        <f t="shared" si="6"/>
        <v>0</v>
      </c>
      <c r="C37" s="15"/>
      <c r="D37" s="68">
        <v>0</v>
      </c>
      <c r="E37" s="777"/>
      <c r="F37" s="1041">
        <f t="shared" si="0"/>
        <v>0</v>
      </c>
      <c r="G37" s="766"/>
      <c r="H37" s="767"/>
      <c r="I37" s="128">
        <f t="shared" si="2"/>
        <v>0</v>
      </c>
      <c r="L37" s="373">
        <f t="shared" si="7"/>
        <v>42</v>
      </c>
      <c r="M37" s="15"/>
      <c r="N37" s="68">
        <v>0</v>
      </c>
      <c r="O37" s="777"/>
      <c r="P37" s="1041">
        <f t="shared" si="1"/>
        <v>0</v>
      </c>
      <c r="Q37" s="766"/>
      <c r="R37" s="767"/>
      <c r="S37" s="128">
        <f t="shared" si="3"/>
        <v>1022.39</v>
      </c>
    </row>
    <row r="38" spans="1:19" ht="15.75" thickBot="1" x14ac:dyDescent="0.3">
      <c r="A38" s="117"/>
      <c r="B38" s="633">
        <f t="shared" si="6"/>
        <v>0</v>
      </c>
      <c r="C38" s="37"/>
      <c r="D38" s="68">
        <v>0</v>
      </c>
      <c r="E38" s="778"/>
      <c r="F38" s="1041">
        <f t="shared" si="0"/>
        <v>0</v>
      </c>
      <c r="G38" s="779"/>
      <c r="H38" s="780"/>
      <c r="I38" s="128">
        <f t="shared" si="2"/>
        <v>0</v>
      </c>
      <c r="K38" s="117"/>
      <c r="L38" s="633">
        <f t="shared" si="7"/>
        <v>42</v>
      </c>
      <c r="M38" s="37"/>
      <c r="N38" s="68">
        <v>0</v>
      </c>
      <c r="O38" s="778"/>
      <c r="P38" s="1041">
        <f t="shared" si="1"/>
        <v>0</v>
      </c>
      <c r="Q38" s="779"/>
      <c r="R38" s="780"/>
      <c r="S38" s="128">
        <f t="shared" si="3"/>
        <v>1022.39</v>
      </c>
    </row>
    <row r="39" spans="1:19" ht="15.75" thickTop="1" x14ac:dyDescent="0.25">
      <c r="A39" s="47">
        <f>SUM(A38:A38)</f>
        <v>0</v>
      </c>
      <c r="C39" s="72">
        <f>SUM(C9:C38)</f>
        <v>33</v>
      </c>
      <c r="D39" s="102">
        <f>SUM(D9:D38)</f>
        <v>1013.19</v>
      </c>
      <c r="E39" s="74"/>
      <c r="F39" s="102">
        <f>SUM(F9:F38)</f>
        <v>1013.19</v>
      </c>
      <c r="G39" s="148"/>
      <c r="H39" s="148"/>
      <c r="K39" s="47">
        <f>SUM(K38:K38)</f>
        <v>0</v>
      </c>
      <c r="M39" s="72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11" t="s">
        <v>21</v>
      </c>
      <c r="E41" s="1512"/>
      <c r="F41" s="137">
        <f>E5+E6-F39+E7+E4</f>
        <v>-3.1974423109204508E-14</v>
      </c>
      <c r="L41" s="5"/>
      <c r="N41" s="1511" t="s">
        <v>21</v>
      </c>
      <c r="O41" s="1512"/>
      <c r="P41" s="137">
        <f>O5+O6-P39+O7+O4</f>
        <v>1022.39</v>
      </c>
    </row>
    <row r="42" spans="1:19" ht="15.75" thickBot="1" x14ac:dyDescent="0.3">
      <c r="A42" s="121"/>
      <c r="D42" s="247" t="s">
        <v>4</v>
      </c>
      <c r="E42" s="248"/>
      <c r="F42" s="49">
        <f>F5+F6-C39+F7+F4</f>
        <v>0</v>
      </c>
      <c r="K42" s="121"/>
      <c r="N42" s="1299" t="s">
        <v>4</v>
      </c>
      <c r="O42" s="1300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2"/>
      <c r="D4" s="114"/>
      <c r="E4" s="5"/>
      <c r="F4" s="12"/>
      <c r="G4" s="151"/>
      <c r="H4" s="151"/>
    </row>
    <row r="5" spans="1:8" ht="15" hidden="1" customHeight="1" x14ac:dyDescent="0.25">
      <c r="A5" s="72"/>
      <c r="C5" s="341"/>
      <c r="D5" s="114"/>
      <c r="E5" s="47"/>
      <c r="F5" s="12"/>
      <c r="G5" s="423"/>
    </row>
    <row r="6" spans="1:8" ht="15.75" customHeight="1" thickTop="1" x14ac:dyDescent="0.25">
      <c r="A6" s="1519"/>
      <c r="B6" s="1557" t="s">
        <v>65</v>
      </c>
      <c r="C6" s="341"/>
      <c r="D6" s="114"/>
      <c r="E6" s="47"/>
      <c r="F6" s="12"/>
      <c r="G6" s="87"/>
      <c r="H6" s="5"/>
    </row>
    <row r="7" spans="1:8" ht="16.5" customHeight="1" thickBot="1" x14ac:dyDescent="0.3">
      <c r="A7" s="1519"/>
      <c r="B7" s="1558"/>
      <c r="C7" s="342"/>
      <c r="D7" s="114"/>
      <c r="E7" s="333"/>
      <c r="F7" s="72"/>
      <c r="G7" s="5">
        <f>D28</f>
        <v>320</v>
      </c>
      <c r="H7" s="446">
        <f>E7-G7</f>
        <v>-320</v>
      </c>
    </row>
    <row r="8" spans="1:8" ht="16.5" customHeight="1" thickBot="1" x14ac:dyDescent="0.3">
      <c r="A8" s="474"/>
      <c r="B8" s="322"/>
      <c r="C8" s="342"/>
      <c r="D8" s="114"/>
      <c r="E8" s="333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4">
        <f>F4+F5+F6+F7+F8-C10</f>
        <v>0</v>
      </c>
      <c r="C10" s="15"/>
      <c r="D10" s="120">
        <v>0</v>
      </c>
      <c r="E10" s="412"/>
      <c r="F10" s="413">
        <f>D10</f>
        <v>0</v>
      </c>
      <c r="G10" s="414"/>
      <c r="H10" s="275"/>
    </row>
    <row r="11" spans="1:8" x14ac:dyDescent="0.25">
      <c r="B11" s="334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4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4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4">
        <f t="shared" si="0"/>
        <v>0</v>
      </c>
      <c r="C14" s="15"/>
      <c r="D14" s="120">
        <v>20</v>
      </c>
      <c r="E14" s="491"/>
      <c r="F14" s="102">
        <f t="shared" si="1"/>
        <v>20</v>
      </c>
      <c r="G14" s="312"/>
      <c r="H14" s="313"/>
    </row>
    <row r="15" spans="1:8" x14ac:dyDescent="0.25">
      <c r="A15" s="19"/>
      <c r="B15" s="334">
        <f t="shared" si="0"/>
        <v>0</v>
      </c>
      <c r="C15" s="15"/>
      <c r="D15" s="120">
        <v>20</v>
      </c>
      <c r="E15" s="491"/>
      <c r="F15" s="102">
        <f t="shared" si="1"/>
        <v>20</v>
      </c>
      <c r="G15" s="312"/>
      <c r="H15" s="313"/>
    </row>
    <row r="16" spans="1:8" x14ac:dyDescent="0.25">
      <c r="B16" s="334">
        <f t="shared" si="0"/>
        <v>0</v>
      </c>
      <c r="C16" s="15"/>
      <c r="D16" s="120">
        <v>20</v>
      </c>
      <c r="E16" s="509"/>
      <c r="F16" s="102">
        <f t="shared" si="1"/>
        <v>20</v>
      </c>
      <c r="G16" s="508"/>
      <c r="H16" s="350"/>
    </row>
    <row r="17" spans="1:8" x14ac:dyDescent="0.25">
      <c r="B17" s="334">
        <f t="shared" si="0"/>
        <v>0</v>
      </c>
      <c r="C17" s="15"/>
      <c r="D17" s="120">
        <v>20</v>
      </c>
      <c r="E17" s="509"/>
      <c r="F17" s="102">
        <f t="shared" si="1"/>
        <v>20</v>
      </c>
      <c r="G17" s="508"/>
      <c r="H17" s="350"/>
    </row>
    <row r="18" spans="1:8" x14ac:dyDescent="0.25">
      <c r="B18" s="334">
        <f t="shared" si="0"/>
        <v>0</v>
      </c>
      <c r="C18" s="15"/>
      <c r="D18" s="120">
        <v>20</v>
      </c>
      <c r="E18" s="509"/>
      <c r="F18" s="102">
        <f t="shared" si="1"/>
        <v>20</v>
      </c>
      <c r="G18" s="508"/>
      <c r="H18" s="350"/>
    </row>
    <row r="19" spans="1:8" x14ac:dyDescent="0.25">
      <c r="B19" s="334">
        <f t="shared" si="0"/>
        <v>0</v>
      </c>
      <c r="C19" s="15"/>
      <c r="D19" s="120">
        <v>20</v>
      </c>
      <c r="E19" s="509"/>
      <c r="F19" s="102">
        <f t="shared" si="1"/>
        <v>20</v>
      </c>
      <c r="G19" s="508"/>
      <c r="H19" s="350"/>
    </row>
    <row r="20" spans="1:8" x14ac:dyDescent="0.25">
      <c r="B20" s="334">
        <f t="shared" si="0"/>
        <v>0</v>
      </c>
      <c r="C20" s="15"/>
      <c r="D20" s="120">
        <v>20</v>
      </c>
      <c r="E20" s="509"/>
      <c r="F20" s="102">
        <f t="shared" si="1"/>
        <v>20</v>
      </c>
      <c r="G20" s="508"/>
      <c r="H20" s="350"/>
    </row>
    <row r="21" spans="1:8" x14ac:dyDescent="0.25">
      <c r="B21" s="334">
        <f t="shared" si="0"/>
        <v>0</v>
      </c>
      <c r="C21" s="15"/>
      <c r="D21" s="120">
        <v>20</v>
      </c>
      <c r="E21" s="509"/>
      <c r="F21" s="102">
        <f t="shared" si="1"/>
        <v>20</v>
      </c>
      <c r="G21" s="508"/>
      <c r="H21" s="350"/>
    </row>
    <row r="22" spans="1:8" x14ac:dyDescent="0.25">
      <c r="B22" s="334">
        <f t="shared" si="0"/>
        <v>0</v>
      </c>
      <c r="C22" s="15"/>
      <c r="D22" s="120">
        <v>20</v>
      </c>
      <c r="E22" s="509"/>
      <c r="F22" s="102">
        <f t="shared" si="1"/>
        <v>20</v>
      </c>
      <c r="G22" s="508"/>
      <c r="H22" s="350"/>
    </row>
    <row r="23" spans="1:8" x14ac:dyDescent="0.25">
      <c r="B23" s="334">
        <f t="shared" si="0"/>
        <v>0</v>
      </c>
      <c r="C23" s="15"/>
      <c r="D23" s="120">
        <v>20</v>
      </c>
      <c r="E23" s="509"/>
      <c r="F23" s="102">
        <f t="shared" si="1"/>
        <v>20</v>
      </c>
      <c r="G23" s="508"/>
      <c r="H23" s="350"/>
    </row>
    <row r="24" spans="1:8" x14ac:dyDescent="0.25">
      <c r="B24" s="334">
        <f t="shared" si="0"/>
        <v>0</v>
      </c>
      <c r="C24" s="15"/>
      <c r="D24" s="120">
        <v>20</v>
      </c>
      <c r="E24" s="509"/>
      <c r="F24" s="102">
        <f t="shared" si="1"/>
        <v>20</v>
      </c>
      <c r="G24" s="508"/>
      <c r="H24" s="350"/>
    </row>
    <row r="25" spans="1:8" x14ac:dyDescent="0.25">
      <c r="B25" s="334">
        <f t="shared" si="0"/>
        <v>0</v>
      </c>
      <c r="C25" s="15"/>
      <c r="D25" s="120">
        <v>20</v>
      </c>
      <c r="E25" s="509"/>
      <c r="F25" s="102">
        <f t="shared" si="1"/>
        <v>20</v>
      </c>
      <c r="G25" s="508"/>
      <c r="H25" s="350"/>
    </row>
    <row r="26" spans="1:8" x14ac:dyDescent="0.25">
      <c r="B26" s="334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5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11" t="s">
        <v>21</v>
      </c>
      <c r="E30" s="1512"/>
      <c r="F30" s="137">
        <f>E5+E6-F28+E7+E4+E8</f>
        <v>-320</v>
      </c>
    </row>
    <row r="31" spans="1:8" ht="15.75" thickBot="1" x14ac:dyDescent="0.3">
      <c r="A31" s="121"/>
      <c r="D31" s="247" t="s">
        <v>4</v>
      </c>
      <c r="E31" s="248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B18" sqref="B18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14" t="s">
        <v>314</v>
      </c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59" t="s">
        <v>217</v>
      </c>
      <c r="B5" s="1536" t="s">
        <v>169</v>
      </c>
      <c r="C5" s="65">
        <v>91</v>
      </c>
      <c r="D5" s="130">
        <v>45244</v>
      </c>
      <c r="E5" s="425">
        <v>3047.59</v>
      </c>
      <c r="F5" s="72">
        <v>105</v>
      </c>
      <c r="G5" s="176">
        <f>F32</f>
        <v>2350.0099999999998</v>
      </c>
    </row>
    <row r="6" spans="1:9" x14ac:dyDescent="0.25">
      <c r="A6" s="1559"/>
      <c r="B6" s="1536"/>
      <c r="D6" s="65"/>
      <c r="E6" s="102"/>
      <c r="F6" s="123"/>
      <c r="G6" s="72"/>
      <c r="H6" s="7">
        <f>E6-G6+E5+E7+E4</f>
        <v>3047.59</v>
      </c>
    </row>
    <row r="7" spans="1:9" ht="19.5" thickBot="1" x14ac:dyDescent="0.3">
      <c r="A7" s="914"/>
      <c r="B7" s="1560"/>
      <c r="C7" s="859"/>
      <c r="D7" s="545"/>
      <c r="E7" s="860"/>
      <c r="F7" s="841"/>
    </row>
    <row r="8" spans="1:9" ht="16.5" thickTop="1" thickBot="1" x14ac:dyDescent="0.3">
      <c r="B8" s="271" t="s">
        <v>7</v>
      </c>
      <c r="C8" s="266" t="s">
        <v>8</v>
      </c>
      <c r="D8" s="473" t="s">
        <v>17</v>
      </c>
      <c r="E8" s="268" t="s">
        <v>2</v>
      </c>
      <c r="F8" s="261" t="s">
        <v>18</v>
      </c>
      <c r="G8" s="269" t="s">
        <v>15</v>
      </c>
      <c r="H8" s="24"/>
    </row>
    <row r="9" spans="1:9" ht="15.75" thickTop="1" x14ac:dyDescent="0.25">
      <c r="A9" s="54" t="s">
        <v>32</v>
      </c>
      <c r="B9" s="373">
        <f>F5+F6+F7-C9+F4</f>
        <v>95</v>
      </c>
      <c r="C9" s="72">
        <v>10</v>
      </c>
      <c r="D9" s="68">
        <v>289.20999999999998</v>
      </c>
      <c r="E9" s="231">
        <v>45243</v>
      </c>
      <c r="F9" s="102">
        <f>D9</f>
        <v>289.20999999999998</v>
      </c>
      <c r="G9" s="69" t="s">
        <v>610</v>
      </c>
      <c r="H9" s="70">
        <v>0</v>
      </c>
      <c r="I9" s="128">
        <f>E5+E6+E7-F9+E4</f>
        <v>2758.38</v>
      </c>
    </row>
    <row r="10" spans="1:9" x14ac:dyDescent="0.25">
      <c r="B10" s="1071">
        <f>B9-C10</f>
        <v>93</v>
      </c>
      <c r="C10" s="872">
        <v>2</v>
      </c>
      <c r="D10" s="923">
        <v>58.53</v>
      </c>
      <c r="E10" s="911">
        <v>45245</v>
      </c>
      <c r="F10" s="1041">
        <f>D10</f>
        <v>58.53</v>
      </c>
      <c r="G10" s="895" t="s">
        <v>619</v>
      </c>
      <c r="H10" s="912">
        <v>92</v>
      </c>
      <c r="I10" s="893">
        <f>I9-F10</f>
        <v>2699.85</v>
      </c>
    </row>
    <row r="11" spans="1:9" x14ac:dyDescent="0.25">
      <c r="A11" s="54" t="s">
        <v>33</v>
      </c>
      <c r="B11" s="1071">
        <f>B10-C11</f>
        <v>63</v>
      </c>
      <c r="C11" s="872">
        <v>30</v>
      </c>
      <c r="D11" s="923">
        <v>868.96</v>
      </c>
      <c r="E11" s="911">
        <v>45245</v>
      </c>
      <c r="F11" s="1041">
        <f>D11</f>
        <v>868.96</v>
      </c>
      <c r="G11" s="895" t="s">
        <v>623</v>
      </c>
      <c r="H11" s="912">
        <v>92</v>
      </c>
      <c r="I11" s="893">
        <f t="shared" ref="I11:I31" si="0">I10-F11</f>
        <v>1830.8899999999999</v>
      </c>
    </row>
    <row r="12" spans="1:9" ht="15.75" x14ac:dyDescent="0.25">
      <c r="A12" s="74"/>
      <c r="B12" s="1071">
        <f t="shared" ref="B12:B14" si="1">B11-C12</f>
        <v>62</v>
      </c>
      <c r="C12" s="1164">
        <v>1</v>
      </c>
      <c r="D12" s="923">
        <v>27.73</v>
      </c>
      <c r="E12" s="911">
        <v>45245</v>
      </c>
      <c r="F12" s="1041">
        <f>D12</f>
        <v>27.73</v>
      </c>
      <c r="G12" s="895" t="s">
        <v>626</v>
      </c>
      <c r="H12" s="912">
        <v>93</v>
      </c>
      <c r="I12" s="893">
        <f t="shared" si="0"/>
        <v>1803.1599999999999</v>
      </c>
    </row>
    <row r="13" spans="1:9" x14ac:dyDescent="0.25">
      <c r="B13" s="1071">
        <f t="shared" si="1"/>
        <v>55</v>
      </c>
      <c r="C13" s="872">
        <v>7</v>
      </c>
      <c r="D13" s="923">
        <v>203.31</v>
      </c>
      <c r="E13" s="911">
        <v>45246</v>
      </c>
      <c r="F13" s="1041">
        <f>D13</f>
        <v>203.31</v>
      </c>
      <c r="G13" s="895" t="s">
        <v>632</v>
      </c>
      <c r="H13" s="912">
        <v>0</v>
      </c>
      <c r="I13" s="893">
        <f t="shared" si="0"/>
        <v>1599.85</v>
      </c>
    </row>
    <row r="14" spans="1:9" x14ac:dyDescent="0.25">
      <c r="A14" s="19"/>
      <c r="B14" s="1071">
        <f t="shared" si="1"/>
        <v>40</v>
      </c>
      <c r="C14" s="872">
        <v>15</v>
      </c>
      <c r="D14" s="923">
        <v>438.13</v>
      </c>
      <c r="E14" s="911">
        <v>45248</v>
      </c>
      <c r="F14" s="1041">
        <f t="shared" ref="F14:F31" si="2">D14</f>
        <v>438.13</v>
      </c>
      <c r="G14" s="895" t="s">
        <v>649</v>
      </c>
      <c r="H14" s="912">
        <v>0</v>
      </c>
      <c r="I14" s="893">
        <f t="shared" si="0"/>
        <v>1161.7199999999998</v>
      </c>
    </row>
    <row r="15" spans="1:9" x14ac:dyDescent="0.25">
      <c r="B15" s="1071">
        <f>B14-C15</f>
        <v>39</v>
      </c>
      <c r="C15" s="872">
        <v>1</v>
      </c>
      <c r="D15" s="923">
        <v>28.3</v>
      </c>
      <c r="E15" s="911">
        <v>45248</v>
      </c>
      <c r="F15" s="1041">
        <f t="shared" si="2"/>
        <v>28.3</v>
      </c>
      <c r="G15" s="895" t="s">
        <v>650</v>
      </c>
      <c r="H15" s="912">
        <v>93</v>
      </c>
      <c r="I15" s="893">
        <f t="shared" si="0"/>
        <v>1133.4199999999998</v>
      </c>
    </row>
    <row r="16" spans="1:9" x14ac:dyDescent="0.25">
      <c r="B16" s="1071">
        <f t="shared" ref="B16:B30" si="3">B15-C16</f>
        <v>31</v>
      </c>
      <c r="C16" s="872">
        <v>8</v>
      </c>
      <c r="D16" s="923">
        <v>231.65</v>
      </c>
      <c r="E16" s="911">
        <v>45253</v>
      </c>
      <c r="F16" s="1041">
        <f t="shared" si="2"/>
        <v>231.65</v>
      </c>
      <c r="G16" s="895" t="s">
        <v>677</v>
      </c>
      <c r="H16" s="912">
        <v>93</v>
      </c>
      <c r="I16" s="893">
        <f t="shared" si="0"/>
        <v>901.76999999999987</v>
      </c>
    </row>
    <row r="17" spans="1:9" x14ac:dyDescent="0.25">
      <c r="B17" s="1071">
        <f t="shared" si="3"/>
        <v>24</v>
      </c>
      <c r="C17" s="872">
        <v>7</v>
      </c>
      <c r="D17" s="923">
        <v>204.19</v>
      </c>
      <c r="E17" s="911">
        <v>45255</v>
      </c>
      <c r="F17" s="1041">
        <f t="shared" si="2"/>
        <v>204.19</v>
      </c>
      <c r="G17" s="895" t="s">
        <v>699</v>
      </c>
      <c r="H17" s="912">
        <v>93</v>
      </c>
      <c r="I17" s="893">
        <f t="shared" si="0"/>
        <v>697.57999999999993</v>
      </c>
    </row>
    <row r="18" spans="1:9" x14ac:dyDescent="0.25">
      <c r="B18" s="571">
        <f t="shared" si="3"/>
        <v>24</v>
      </c>
      <c r="C18" s="872"/>
      <c r="D18" s="923"/>
      <c r="E18" s="911"/>
      <c r="F18" s="1041">
        <f t="shared" si="2"/>
        <v>0</v>
      </c>
      <c r="G18" s="895"/>
      <c r="H18" s="912"/>
      <c r="I18" s="561">
        <f t="shared" si="0"/>
        <v>697.57999999999993</v>
      </c>
    </row>
    <row r="19" spans="1:9" x14ac:dyDescent="0.25">
      <c r="B19" s="1071">
        <f t="shared" si="3"/>
        <v>24</v>
      </c>
      <c r="C19" s="872"/>
      <c r="D19" s="923"/>
      <c r="E19" s="911"/>
      <c r="F19" s="1041">
        <f t="shared" si="2"/>
        <v>0</v>
      </c>
      <c r="G19" s="895"/>
      <c r="H19" s="912"/>
      <c r="I19" s="893">
        <f t="shared" si="0"/>
        <v>697.57999999999993</v>
      </c>
    </row>
    <row r="20" spans="1:9" x14ac:dyDescent="0.25">
      <c r="B20" s="1071">
        <f t="shared" si="3"/>
        <v>24</v>
      </c>
      <c r="C20" s="872"/>
      <c r="D20" s="923"/>
      <c r="E20" s="911"/>
      <c r="F20" s="1041">
        <f t="shared" si="2"/>
        <v>0</v>
      </c>
      <c r="G20" s="895"/>
      <c r="H20" s="912"/>
      <c r="I20" s="893">
        <f t="shared" si="0"/>
        <v>697.57999999999993</v>
      </c>
    </row>
    <row r="21" spans="1:9" x14ac:dyDescent="0.25">
      <c r="B21" s="1071">
        <f t="shared" si="3"/>
        <v>24</v>
      </c>
      <c r="C21" s="872"/>
      <c r="D21" s="923"/>
      <c r="E21" s="911"/>
      <c r="F21" s="1041">
        <f t="shared" si="2"/>
        <v>0</v>
      </c>
      <c r="G21" s="895"/>
      <c r="H21" s="912"/>
      <c r="I21" s="893">
        <f t="shared" si="0"/>
        <v>697.57999999999993</v>
      </c>
    </row>
    <row r="22" spans="1:9" x14ac:dyDescent="0.25">
      <c r="B22" s="1071">
        <f t="shared" si="3"/>
        <v>24</v>
      </c>
      <c r="C22" s="872"/>
      <c r="D22" s="1165"/>
      <c r="E22" s="919"/>
      <c r="F22" s="1073">
        <f t="shared" si="2"/>
        <v>0</v>
      </c>
      <c r="G22" s="922"/>
      <c r="H22" s="920"/>
      <c r="I22" s="893">
        <f t="shared" si="0"/>
        <v>697.57999999999993</v>
      </c>
    </row>
    <row r="23" spans="1:9" x14ac:dyDescent="0.25">
      <c r="B23" s="1071">
        <f t="shared" si="3"/>
        <v>24</v>
      </c>
      <c r="C23" s="1051"/>
      <c r="D23" s="1165"/>
      <c r="E23" s="919"/>
      <c r="F23" s="1073">
        <f t="shared" si="2"/>
        <v>0</v>
      </c>
      <c r="G23" s="922"/>
      <c r="H23" s="920"/>
      <c r="I23" s="893">
        <f t="shared" si="0"/>
        <v>697.57999999999993</v>
      </c>
    </row>
    <row r="24" spans="1:9" x14ac:dyDescent="0.25">
      <c r="B24" s="1071">
        <f t="shared" si="3"/>
        <v>24</v>
      </c>
      <c r="C24" s="1051"/>
      <c r="D24" s="1165"/>
      <c r="E24" s="919"/>
      <c r="F24" s="1073">
        <f t="shared" si="2"/>
        <v>0</v>
      </c>
      <c r="G24" s="922"/>
      <c r="H24" s="920"/>
      <c r="I24" s="893">
        <f t="shared" si="0"/>
        <v>697.57999999999993</v>
      </c>
    </row>
    <row r="25" spans="1:9" x14ac:dyDescent="0.25">
      <c r="B25" s="1071">
        <f t="shared" si="3"/>
        <v>24</v>
      </c>
      <c r="C25" s="1051"/>
      <c r="D25" s="1165"/>
      <c r="E25" s="919"/>
      <c r="F25" s="1073">
        <f t="shared" si="2"/>
        <v>0</v>
      </c>
      <c r="G25" s="922"/>
      <c r="H25" s="920"/>
      <c r="I25" s="893">
        <f t="shared" si="0"/>
        <v>697.57999999999993</v>
      </c>
    </row>
    <row r="26" spans="1:9" x14ac:dyDescent="0.25">
      <c r="B26" s="1071">
        <f t="shared" si="3"/>
        <v>24</v>
      </c>
      <c r="C26" s="1051"/>
      <c r="D26" s="1165"/>
      <c r="E26" s="919"/>
      <c r="F26" s="1073">
        <f t="shared" si="2"/>
        <v>0</v>
      </c>
      <c r="G26" s="922"/>
      <c r="H26" s="920"/>
      <c r="I26" s="893">
        <f t="shared" si="0"/>
        <v>697.57999999999993</v>
      </c>
    </row>
    <row r="27" spans="1:9" x14ac:dyDescent="0.25">
      <c r="B27" s="1071">
        <f t="shared" si="3"/>
        <v>24</v>
      </c>
      <c r="C27" s="1051"/>
      <c r="D27" s="1165"/>
      <c r="E27" s="919"/>
      <c r="F27" s="1073"/>
      <c r="G27" s="922"/>
      <c r="H27" s="920"/>
      <c r="I27" s="893">
        <f t="shared" si="0"/>
        <v>697.57999999999993</v>
      </c>
    </row>
    <row r="28" spans="1:9" x14ac:dyDescent="0.25">
      <c r="B28" s="1071">
        <f t="shared" si="3"/>
        <v>24</v>
      </c>
      <c r="C28" s="1051"/>
      <c r="D28" s="1165"/>
      <c r="E28" s="919"/>
      <c r="F28" s="1073"/>
      <c r="G28" s="922"/>
      <c r="H28" s="920"/>
      <c r="I28" s="893">
        <f t="shared" si="0"/>
        <v>697.57999999999993</v>
      </c>
    </row>
    <row r="29" spans="1:9" x14ac:dyDescent="0.25">
      <c r="B29" s="1071">
        <f t="shared" si="3"/>
        <v>24</v>
      </c>
      <c r="C29" s="1051"/>
      <c r="D29" s="1165"/>
      <c r="E29" s="919"/>
      <c r="F29" s="1073"/>
      <c r="G29" s="922"/>
      <c r="H29" s="920"/>
      <c r="I29" s="893">
        <f t="shared" si="0"/>
        <v>697.57999999999993</v>
      </c>
    </row>
    <row r="30" spans="1:9" x14ac:dyDescent="0.25">
      <c r="B30" s="1071">
        <f t="shared" si="3"/>
        <v>24</v>
      </c>
      <c r="C30" s="1051"/>
      <c r="D30" s="1165"/>
      <c r="E30" s="919"/>
      <c r="F30" s="1073"/>
      <c r="G30" s="922"/>
      <c r="H30" s="920"/>
      <c r="I30" s="893">
        <f t="shared" si="0"/>
        <v>697.57999999999993</v>
      </c>
    </row>
    <row r="31" spans="1:9" ht="15.75" thickBot="1" x14ac:dyDescent="0.3">
      <c r="A31" s="117"/>
      <c r="B31" s="1188">
        <f>B25-C31</f>
        <v>24</v>
      </c>
      <c r="C31" s="1189"/>
      <c r="D31" s="923">
        <v>0</v>
      </c>
      <c r="E31" s="1190"/>
      <c r="F31" s="1191">
        <f t="shared" si="2"/>
        <v>0</v>
      </c>
      <c r="G31" s="1192"/>
      <c r="H31" s="1193"/>
      <c r="I31" s="893">
        <f t="shared" si="0"/>
        <v>697.57999999999993</v>
      </c>
    </row>
    <row r="32" spans="1:9" ht="15.75" thickTop="1" x14ac:dyDescent="0.25">
      <c r="A32" s="47">
        <f>SUM(A31:A31)</f>
        <v>0</v>
      </c>
      <c r="C32" s="72">
        <f>SUM(C9:C31)</f>
        <v>81</v>
      </c>
      <c r="D32" s="102">
        <f>SUM(D9:D31)</f>
        <v>2350.0099999999998</v>
      </c>
      <c r="E32" s="74"/>
      <c r="F32" s="102">
        <f>SUM(F9:F31)</f>
        <v>2350.0099999999998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511" t="s">
        <v>21</v>
      </c>
      <c r="E34" s="1512"/>
      <c r="F34" s="137">
        <f>E5+E6-F32+E7+E4</f>
        <v>697.58000000000038</v>
      </c>
    </row>
    <row r="35" spans="1:6" ht="15.75" thickBot="1" x14ac:dyDescent="0.3">
      <c r="A35" s="121"/>
      <c r="D35" s="839" t="s">
        <v>4</v>
      </c>
      <c r="E35" s="840"/>
      <c r="F35" s="49">
        <f>F5+F6-C32+F7+F4</f>
        <v>24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9" activePane="bottomLeft" state="frozen"/>
      <selection pane="bottomLeft" activeCell="R15" sqref="R1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561" t="s">
        <v>321</v>
      </c>
      <c r="B1" s="1561"/>
      <c r="C1" s="1561"/>
      <c r="D1" s="1561"/>
      <c r="E1" s="1561"/>
      <c r="F1" s="1561"/>
      <c r="G1" s="1561"/>
      <c r="H1" s="1561"/>
      <c r="I1" s="1561"/>
      <c r="J1" s="1561"/>
      <c r="K1" s="426">
        <v>1</v>
      </c>
      <c r="M1" s="1563" t="s">
        <v>314</v>
      </c>
      <c r="N1" s="1564"/>
      <c r="O1" s="1564"/>
      <c r="P1" s="1564"/>
      <c r="Q1" s="1564"/>
      <c r="R1" s="1564"/>
      <c r="S1" s="1564"/>
      <c r="T1" s="1564"/>
      <c r="U1" s="1564"/>
      <c r="V1" s="1565"/>
      <c r="W1" s="426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2"/>
      <c r="D4" s="131"/>
      <c r="E4" s="128"/>
      <c r="F4" s="72"/>
      <c r="G4" s="349"/>
      <c r="N4" s="228"/>
      <c r="O4" s="372">
        <v>9062.9500000000007</v>
      </c>
      <c r="P4" s="131"/>
      <c r="Q4" s="128">
        <v>489.96</v>
      </c>
      <c r="R4" s="72">
        <v>18</v>
      </c>
      <c r="S4" s="349"/>
    </row>
    <row r="5" spans="1:23" ht="15.75" customHeight="1" thickTop="1" x14ac:dyDescent="0.25">
      <c r="A5" s="1562" t="s">
        <v>138</v>
      </c>
      <c r="B5" s="457" t="s">
        <v>48</v>
      </c>
      <c r="C5" s="577">
        <v>83.5</v>
      </c>
      <c r="D5" s="131">
        <v>45208</v>
      </c>
      <c r="E5" s="128">
        <v>15787.6</v>
      </c>
      <c r="F5" s="72">
        <v>580</v>
      </c>
      <c r="G5" s="47">
        <f>F115</f>
        <v>18509.599999999995</v>
      </c>
      <c r="H5" s="150">
        <f>E5+E6-G5+E4</f>
        <v>3.637978807091713E-12</v>
      </c>
      <c r="I5" s="878" t="s">
        <v>216</v>
      </c>
      <c r="M5" s="1562" t="s">
        <v>138</v>
      </c>
      <c r="N5" s="457" t="s">
        <v>48</v>
      </c>
      <c r="O5" s="577">
        <v>82</v>
      </c>
      <c r="P5" s="131">
        <v>45239</v>
      </c>
      <c r="Q5" s="128">
        <v>9062.9500000000007</v>
      </c>
      <c r="R5" s="72">
        <v>333</v>
      </c>
      <c r="S5" s="47">
        <f>R115</f>
        <v>3293.62</v>
      </c>
      <c r="T5" s="150">
        <f>Q5+Q6-S5+Q4</f>
        <v>6259.2900000000009</v>
      </c>
      <c r="U5" s="878" t="s">
        <v>216</v>
      </c>
    </row>
    <row r="6" spans="1:23" ht="15.75" customHeight="1" x14ac:dyDescent="0.25">
      <c r="A6" s="1555"/>
      <c r="B6" s="529" t="s">
        <v>81</v>
      </c>
      <c r="C6" s="152">
        <v>83.5</v>
      </c>
      <c r="D6" s="131">
        <v>45208</v>
      </c>
      <c r="E6" s="203">
        <v>2722</v>
      </c>
      <c r="F6" s="140">
        <v>100</v>
      </c>
      <c r="I6" s="1100" t="s">
        <v>167</v>
      </c>
      <c r="M6" s="1555"/>
      <c r="N6" s="529" t="s">
        <v>81</v>
      </c>
      <c r="O6" s="152"/>
      <c r="P6" s="131"/>
      <c r="Q6" s="203"/>
      <c r="R6" s="140"/>
      <c r="U6" s="1100" t="s">
        <v>167</v>
      </c>
    </row>
    <row r="7" spans="1:23" ht="15.75" customHeight="1" thickBot="1" x14ac:dyDescent="0.3">
      <c r="A7" s="477"/>
      <c r="B7" s="154"/>
      <c r="C7" s="454"/>
      <c r="D7" s="455"/>
      <c r="E7" s="456"/>
      <c r="F7" s="428"/>
      <c r="M7" s="477"/>
      <c r="N7" s="154"/>
      <c r="O7" s="454"/>
      <c r="P7" s="455"/>
      <c r="Q7" s="456"/>
      <c r="R7" s="428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9" t="s">
        <v>57</v>
      </c>
      <c r="I8" s="876" t="s">
        <v>58</v>
      </c>
      <c r="J8" s="876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9" t="s">
        <v>57</v>
      </c>
      <c r="U8" s="1240" t="s">
        <v>58</v>
      </c>
      <c r="V8" s="1240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051">
        <v>24</v>
      </c>
      <c r="D9" s="923">
        <f t="shared" ref="D9:D72" si="0">C9*B9</f>
        <v>653.28</v>
      </c>
      <c r="E9" s="1079">
        <v>45209</v>
      </c>
      <c r="F9" s="923">
        <f t="shared" ref="F9:F72" si="1">D9</f>
        <v>653.28</v>
      </c>
      <c r="G9" s="895" t="s">
        <v>241</v>
      </c>
      <c r="H9" s="912">
        <v>0</v>
      </c>
      <c r="I9" s="1091">
        <f>E5-F9+E4+E6+E7</f>
        <v>17856.32</v>
      </c>
      <c r="J9" s="1092">
        <f>F5-C9+F4+F6+F7</f>
        <v>656</v>
      </c>
      <c r="K9" s="1093">
        <f>F9*H9</f>
        <v>0</v>
      </c>
      <c r="M9" s="54" t="s">
        <v>32</v>
      </c>
      <c r="N9">
        <v>27.22</v>
      </c>
      <c r="O9" s="1051">
        <v>40</v>
      </c>
      <c r="P9" s="923">
        <f t="shared" ref="P9:P72" si="2">O9*N9</f>
        <v>1088.8</v>
      </c>
      <c r="Q9" s="1079">
        <v>45248</v>
      </c>
      <c r="R9" s="923">
        <f t="shared" ref="R9:R72" si="3">P9</f>
        <v>1088.8</v>
      </c>
      <c r="S9" s="895" t="s">
        <v>649</v>
      </c>
      <c r="T9" s="912">
        <v>0</v>
      </c>
      <c r="U9" s="1091">
        <f>Q5-R9+Q4+Q6+Q7</f>
        <v>8464.11</v>
      </c>
      <c r="V9" s="1092">
        <f>R5-O9+R4+R6+R7</f>
        <v>311</v>
      </c>
      <c r="W9" s="1093">
        <f>R9*T9</f>
        <v>0</v>
      </c>
    </row>
    <row r="10" spans="1:23" x14ac:dyDescent="0.25">
      <c r="A10" s="478"/>
      <c r="B10">
        <v>27.22</v>
      </c>
      <c r="C10" s="1051">
        <v>32</v>
      </c>
      <c r="D10" s="923">
        <f t="shared" si="0"/>
        <v>871.04</v>
      </c>
      <c r="E10" s="1079">
        <v>45209</v>
      </c>
      <c r="F10" s="923">
        <f t="shared" si="1"/>
        <v>871.04</v>
      </c>
      <c r="G10" s="895" t="s">
        <v>248</v>
      </c>
      <c r="H10" s="912">
        <v>0</v>
      </c>
      <c r="I10" s="1097">
        <f>I9-F10</f>
        <v>16985.28</v>
      </c>
      <c r="J10" s="1094">
        <f>J9-C10</f>
        <v>624</v>
      </c>
      <c r="K10" s="1095">
        <f t="shared" ref="K10:K73" si="4">F10*H10</f>
        <v>0</v>
      </c>
      <c r="M10" s="1253"/>
      <c r="N10" s="843">
        <v>27.22</v>
      </c>
      <c r="O10" s="1051">
        <v>40</v>
      </c>
      <c r="P10" s="923">
        <f t="shared" si="2"/>
        <v>1088.8</v>
      </c>
      <c r="Q10" s="1079">
        <v>45251</v>
      </c>
      <c r="R10" s="923">
        <f t="shared" si="3"/>
        <v>1088.8</v>
      </c>
      <c r="S10" s="895" t="s">
        <v>664</v>
      </c>
      <c r="T10" s="912">
        <v>0</v>
      </c>
      <c r="U10" s="1097">
        <f>U9-R10</f>
        <v>7375.31</v>
      </c>
      <c r="V10" s="1094">
        <f>V9-O10</f>
        <v>271</v>
      </c>
      <c r="W10" s="1095">
        <f t="shared" ref="W10:W73" si="5">R10*T10</f>
        <v>0</v>
      </c>
    </row>
    <row r="11" spans="1:23" x14ac:dyDescent="0.25">
      <c r="A11" s="479"/>
      <c r="B11">
        <v>27.22</v>
      </c>
      <c r="C11" s="1051">
        <v>24</v>
      </c>
      <c r="D11" s="923">
        <f t="shared" si="0"/>
        <v>653.28</v>
      </c>
      <c r="E11" s="1079">
        <v>45209</v>
      </c>
      <c r="F11" s="923">
        <f t="shared" si="1"/>
        <v>653.28</v>
      </c>
      <c r="G11" s="895" t="s">
        <v>249</v>
      </c>
      <c r="H11" s="912">
        <v>0</v>
      </c>
      <c r="I11" s="1097">
        <f t="shared" ref="I11:I74" si="6">I10-F11</f>
        <v>16331.999999999998</v>
      </c>
      <c r="J11" s="1094">
        <f t="shared" ref="J11" si="7">J10-C11</f>
        <v>600</v>
      </c>
      <c r="K11" s="1095">
        <f t="shared" si="4"/>
        <v>0</v>
      </c>
      <c r="M11" s="1254"/>
      <c r="N11" s="843">
        <v>27.22</v>
      </c>
      <c r="O11" s="1051">
        <v>1</v>
      </c>
      <c r="P11" s="923">
        <f t="shared" si="2"/>
        <v>27.22</v>
      </c>
      <c r="Q11" s="1079">
        <v>45253</v>
      </c>
      <c r="R11" s="923">
        <f t="shared" si="3"/>
        <v>27.22</v>
      </c>
      <c r="S11" s="895" t="s">
        <v>683</v>
      </c>
      <c r="T11" s="912">
        <v>86</v>
      </c>
      <c r="U11" s="1097">
        <f t="shared" ref="U11:U74" si="8">U10-R11</f>
        <v>7348.09</v>
      </c>
      <c r="V11" s="1094">
        <f t="shared" ref="V11" si="9">V10-O11</f>
        <v>270</v>
      </c>
      <c r="W11" s="1095">
        <f t="shared" si="5"/>
        <v>2340.92</v>
      </c>
    </row>
    <row r="12" spans="1:23" x14ac:dyDescent="0.25">
      <c r="A12" s="54" t="s">
        <v>33</v>
      </c>
      <c r="B12">
        <v>27.22</v>
      </c>
      <c r="C12" s="1051">
        <v>3</v>
      </c>
      <c r="D12" s="1098">
        <f t="shared" si="0"/>
        <v>81.66</v>
      </c>
      <c r="E12" s="911">
        <v>45211</v>
      </c>
      <c r="F12" s="923">
        <f t="shared" si="1"/>
        <v>81.66</v>
      </c>
      <c r="G12" s="895" t="s">
        <v>251</v>
      </c>
      <c r="H12" s="912">
        <v>89</v>
      </c>
      <c r="I12" s="1097">
        <f t="shared" si="6"/>
        <v>16250.339999999998</v>
      </c>
      <c r="J12" s="1094">
        <f>J11-C12</f>
        <v>597</v>
      </c>
      <c r="K12" s="1095">
        <f t="shared" si="4"/>
        <v>7267.74</v>
      </c>
      <c r="M12" s="1255" t="s">
        <v>33</v>
      </c>
      <c r="N12" s="843">
        <v>27.22</v>
      </c>
      <c r="O12" s="1051">
        <v>40</v>
      </c>
      <c r="P12" s="1098">
        <f t="shared" si="2"/>
        <v>1088.8</v>
      </c>
      <c r="Q12" s="911">
        <v>45254</v>
      </c>
      <c r="R12" s="923">
        <f t="shared" si="3"/>
        <v>1088.8</v>
      </c>
      <c r="S12" s="895" t="s">
        <v>693</v>
      </c>
      <c r="T12" s="912">
        <v>86</v>
      </c>
      <c r="U12" s="1097">
        <f t="shared" si="8"/>
        <v>6259.29</v>
      </c>
      <c r="V12" s="1094">
        <f>V11-O12</f>
        <v>230</v>
      </c>
      <c r="W12" s="1095">
        <f t="shared" si="5"/>
        <v>93636.800000000003</v>
      </c>
    </row>
    <row r="13" spans="1:23" ht="15" customHeight="1" x14ac:dyDescent="0.25">
      <c r="A13" s="1138" t="s">
        <v>255</v>
      </c>
      <c r="B13" s="868">
        <v>27.22</v>
      </c>
      <c r="C13" s="869">
        <v>65</v>
      </c>
      <c r="D13" s="1139">
        <f t="shared" si="0"/>
        <v>1769.3</v>
      </c>
      <c r="E13" s="1145">
        <v>45212</v>
      </c>
      <c r="F13" s="923">
        <f t="shared" si="1"/>
        <v>1769.3</v>
      </c>
      <c r="G13" s="895" t="s">
        <v>254</v>
      </c>
      <c r="H13" s="912">
        <v>0</v>
      </c>
      <c r="I13" s="1097">
        <f t="shared" si="6"/>
        <v>14481.039999999999</v>
      </c>
      <c r="J13" s="1094">
        <f t="shared" ref="J13:J76" si="10">J12-C13</f>
        <v>532</v>
      </c>
      <c r="K13" s="1095">
        <f t="shared" si="4"/>
        <v>0</v>
      </c>
      <c r="M13" s="1256"/>
      <c r="N13" s="843">
        <v>27.22</v>
      </c>
      <c r="O13" s="1446"/>
      <c r="P13" s="1098">
        <f t="shared" si="2"/>
        <v>0</v>
      </c>
      <c r="Q13" s="911"/>
      <c r="R13" s="923">
        <f t="shared" si="3"/>
        <v>0</v>
      </c>
      <c r="S13" s="895"/>
      <c r="T13" s="912"/>
      <c r="U13" s="1160">
        <f t="shared" si="8"/>
        <v>6259.29</v>
      </c>
      <c r="V13" s="609">
        <f t="shared" ref="V13:V76" si="11">V12-O13</f>
        <v>230</v>
      </c>
      <c r="W13" s="1095">
        <f t="shared" si="5"/>
        <v>0</v>
      </c>
    </row>
    <row r="14" spans="1:23" x14ac:dyDescent="0.25">
      <c r="A14" s="371"/>
      <c r="B14">
        <v>27.22</v>
      </c>
      <c r="C14" s="1051">
        <v>24</v>
      </c>
      <c r="D14" s="1098">
        <f t="shared" si="0"/>
        <v>653.28</v>
      </c>
      <c r="E14" s="911">
        <v>45212</v>
      </c>
      <c r="F14" s="923">
        <f t="shared" si="1"/>
        <v>653.28</v>
      </c>
      <c r="G14" s="895" t="s">
        <v>256</v>
      </c>
      <c r="H14" s="912">
        <v>0</v>
      </c>
      <c r="I14" s="1097">
        <f t="shared" si="6"/>
        <v>13827.759999999998</v>
      </c>
      <c r="J14" s="1094">
        <f t="shared" si="10"/>
        <v>508</v>
      </c>
      <c r="K14" s="1095">
        <f t="shared" si="4"/>
        <v>0</v>
      </c>
      <c r="M14" s="1257"/>
      <c r="N14" s="843">
        <v>27.22</v>
      </c>
      <c r="O14" s="1051"/>
      <c r="P14" s="1098">
        <f t="shared" si="2"/>
        <v>0</v>
      </c>
      <c r="Q14" s="911"/>
      <c r="R14" s="923">
        <f t="shared" si="3"/>
        <v>0</v>
      </c>
      <c r="S14" s="895"/>
      <c r="T14" s="912"/>
      <c r="U14" s="1097">
        <f t="shared" si="8"/>
        <v>6259.29</v>
      </c>
      <c r="V14" s="1094">
        <f t="shared" si="11"/>
        <v>230</v>
      </c>
      <c r="W14" s="1095">
        <f t="shared" si="5"/>
        <v>0</v>
      </c>
    </row>
    <row r="15" spans="1:23" x14ac:dyDescent="0.25">
      <c r="A15" s="371"/>
      <c r="B15">
        <v>27.22</v>
      </c>
      <c r="C15" s="1051">
        <v>24</v>
      </c>
      <c r="D15" s="1098">
        <f t="shared" si="0"/>
        <v>653.28</v>
      </c>
      <c r="E15" s="911">
        <v>45213</v>
      </c>
      <c r="F15" s="923">
        <f t="shared" si="1"/>
        <v>653.28</v>
      </c>
      <c r="G15" s="895" t="s">
        <v>258</v>
      </c>
      <c r="H15" s="912">
        <v>0</v>
      </c>
      <c r="I15" s="1097">
        <f t="shared" si="6"/>
        <v>13174.479999999998</v>
      </c>
      <c r="J15" s="1094">
        <f t="shared" si="10"/>
        <v>484</v>
      </c>
      <c r="K15" s="1095">
        <f t="shared" si="4"/>
        <v>0</v>
      </c>
      <c r="M15" s="1257"/>
      <c r="N15" s="843">
        <v>27.22</v>
      </c>
      <c r="O15" s="1051"/>
      <c r="P15" s="1098">
        <f t="shared" si="2"/>
        <v>0</v>
      </c>
      <c r="Q15" s="911"/>
      <c r="R15" s="923">
        <f t="shared" si="3"/>
        <v>0</v>
      </c>
      <c r="S15" s="895"/>
      <c r="T15" s="912"/>
      <c r="U15" s="1097">
        <f t="shared" si="8"/>
        <v>6259.29</v>
      </c>
      <c r="V15" s="1094">
        <f t="shared" si="11"/>
        <v>230</v>
      </c>
      <c r="W15" s="1095">
        <f t="shared" si="5"/>
        <v>0</v>
      </c>
    </row>
    <row r="16" spans="1:23" x14ac:dyDescent="0.25">
      <c r="A16" s="1138" t="s">
        <v>255</v>
      </c>
      <c r="B16" s="868">
        <v>27.22</v>
      </c>
      <c r="C16" s="869">
        <v>3</v>
      </c>
      <c r="D16" s="1139">
        <f t="shared" si="0"/>
        <v>81.66</v>
      </c>
      <c r="E16" s="1145">
        <v>45213</v>
      </c>
      <c r="F16" s="923">
        <f t="shared" si="1"/>
        <v>81.66</v>
      </c>
      <c r="G16" s="895" t="s">
        <v>259</v>
      </c>
      <c r="H16" s="912">
        <v>0</v>
      </c>
      <c r="I16" s="1097">
        <f t="shared" si="6"/>
        <v>13092.819999999998</v>
      </c>
      <c r="J16" s="1094">
        <f t="shared" si="10"/>
        <v>481</v>
      </c>
      <c r="K16" s="1095">
        <f t="shared" si="4"/>
        <v>0</v>
      </c>
      <c r="M16" s="1256"/>
      <c r="N16" s="843">
        <v>27.22</v>
      </c>
      <c r="O16" s="1051"/>
      <c r="P16" s="1098">
        <f t="shared" si="2"/>
        <v>0</v>
      </c>
      <c r="Q16" s="911"/>
      <c r="R16" s="923">
        <f t="shared" si="3"/>
        <v>0</v>
      </c>
      <c r="S16" s="895"/>
      <c r="T16" s="912"/>
      <c r="U16" s="1097">
        <f t="shared" si="8"/>
        <v>6259.29</v>
      </c>
      <c r="V16" s="1094">
        <f t="shared" si="11"/>
        <v>230</v>
      </c>
      <c r="W16" s="1095">
        <f t="shared" si="5"/>
        <v>0</v>
      </c>
    </row>
    <row r="17" spans="1:23" x14ac:dyDescent="0.25">
      <c r="A17" s="371"/>
      <c r="B17">
        <v>27.22</v>
      </c>
      <c r="C17" s="1051">
        <v>24</v>
      </c>
      <c r="D17" s="1098">
        <f t="shared" si="0"/>
        <v>653.28</v>
      </c>
      <c r="E17" s="911">
        <v>45216</v>
      </c>
      <c r="F17" s="923">
        <f t="shared" si="1"/>
        <v>653.28</v>
      </c>
      <c r="G17" s="895" t="s">
        <v>268</v>
      </c>
      <c r="H17" s="912">
        <v>0</v>
      </c>
      <c r="I17" s="1097">
        <f t="shared" si="6"/>
        <v>12439.539999999997</v>
      </c>
      <c r="J17" s="1094">
        <f t="shared" si="10"/>
        <v>457</v>
      </c>
      <c r="K17" s="1095">
        <f t="shared" si="4"/>
        <v>0</v>
      </c>
      <c r="M17" s="1257"/>
      <c r="N17" s="843">
        <v>27.22</v>
      </c>
      <c r="O17" s="1051"/>
      <c r="P17" s="1098">
        <f t="shared" si="2"/>
        <v>0</v>
      </c>
      <c r="Q17" s="911"/>
      <c r="R17" s="923">
        <f t="shared" si="3"/>
        <v>0</v>
      </c>
      <c r="S17" s="895"/>
      <c r="T17" s="912"/>
      <c r="U17" s="1097">
        <f t="shared" si="8"/>
        <v>6259.29</v>
      </c>
      <c r="V17" s="1094">
        <f t="shared" si="11"/>
        <v>230</v>
      </c>
      <c r="W17" s="1095">
        <f t="shared" si="5"/>
        <v>0</v>
      </c>
    </row>
    <row r="18" spans="1:23" x14ac:dyDescent="0.25">
      <c r="B18">
        <v>27.22</v>
      </c>
      <c r="C18" s="1051">
        <v>10</v>
      </c>
      <c r="D18" s="1098">
        <f t="shared" si="0"/>
        <v>272.2</v>
      </c>
      <c r="E18" s="911">
        <v>45217</v>
      </c>
      <c r="F18" s="923">
        <f t="shared" si="1"/>
        <v>272.2</v>
      </c>
      <c r="G18" s="895" t="s">
        <v>269</v>
      </c>
      <c r="H18" s="912">
        <v>89</v>
      </c>
      <c r="I18" s="1097">
        <f t="shared" si="6"/>
        <v>12167.339999999997</v>
      </c>
      <c r="J18" s="1094">
        <f t="shared" si="10"/>
        <v>447</v>
      </c>
      <c r="K18" s="1095">
        <f t="shared" si="4"/>
        <v>24225.8</v>
      </c>
      <c r="M18" s="843"/>
      <c r="N18" s="843">
        <v>27.22</v>
      </c>
      <c r="O18" s="1051"/>
      <c r="P18" s="1098">
        <f t="shared" si="2"/>
        <v>0</v>
      </c>
      <c r="Q18" s="911"/>
      <c r="R18" s="923">
        <f t="shared" si="3"/>
        <v>0</v>
      </c>
      <c r="S18" s="895"/>
      <c r="T18" s="912"/>
      <c r="U18" s="1097">
        <f t="shared" si="8"/>
        <v>6259.29</v>
      </c>
      <c r="V18" s="1094">
        <f t="shared" si="11"/>
        <v>230</v>
      </c>
      <c r="W18" s="1095">
        <f t="shared" si="5"/>
        <v>0</v>
      </c>
    </row>
    <row r="19" spans="1:23" x14ac:dyDescent="0.25">
      <c r="B19">
        <v>27.22</v>
      </c>
      <c r="C19" s="1051">
        <v>24</v>
      </c>
      <c r="D19" s="1098">
        <f t="shared" si="0"/>
        <v>653.28</v>
      </c>
      <c r="E19" s="911">
        <v>45218</v>
      </c>
      <c r="F19" s="923">
        <f t="shared" si="1"/>
        <v>653.28</v>
      </c>
      <c r="G19" s="895" t="s">
        <v>273</v>
      </c>
      <c r="H19" s="912">
        <v>0</v>
      </c>
      <c r="I19" s="1097">
        <f t="shared" si="6"/>
        <v>11514.059999999996</v>
      </c>
      <c r="J19" s="1094">
        <f t="shared" si="10"/>
        <v>423</v>
      </c>
      <c r="K19" s="1095">
        <f t="shared" si="4"/>
        <v>0</v>
      </c>
      <c r="M19" s="843"/>
      <c r="N19" s="843">
        <v>27.22</v>
      </c>
      <c r="O19" s="1051"/>
      <c r="P19" s="1098">
        <f t="shared" si="2"/>
        <v>0</v>
      </c>
      <c r="Q19" s="911"/>
      <c r="R19" s="923">
        <f t="shared" si="3"/>
        <v>0</v>
      </c>
      <c r="S19" s="895"/>
      <c r="T19" s="912"/>
      <c r="U19" s="1097">
        <f t="shared" si="8"/>
        <v>6259.29</v>
      </c>
      <c r="V19" s="1094">
        <f t="shared" si="11"/>
        <v>230</v>
      </c>
      <c r="W19" s="1095">
        <f t="shared" si="5"/>
        <v>0</v>
      </c>
    </row>
    <row r="20" spans="1:23" x14ac:dyDescent="0.25">
      <c r="B20">
        <v>27.22</v>
      </c>
      <c r="C20" s="1051">
        <v>24</v>
      </c>
      <c r="D20" s="1098">
        <f t="shared" si="0"/>
        <v>653.28</v>
      </c>
      <c r="E20" s="911">
        <v>45220</v>
      </c>
      <c r="F20" s="923">
        <f t="shared" si="1"/>
        <v>653.28</v>
      </c>
      <c r="G20" s="895" t="s">
        <v>279</v>
      </c>
      <c r="H20" s="912">
        <v>0</v>
      </c>
      <c r="I20" s="1097">
        <f t="shared" si="6"/>
        <v>10860.779999999995</v>
      </c>
      <c r="J20" s="1094">
        <f t="shared" si="10"/>
        <v>399</v>
      </c>
      <c r="K20" s="1095">
        <f t="shared" si="4"/>
        <v>0</v>
      </c>
      <c r="M20" s="843"/>
      <c r="N20" s="843">
        <v>27.22</v>
      </c>
      <c r="O20" s="1051"/>
      <c r="P20" s="1098">
        <f t="shared" si="2"/>
        <v>0</v>
      </c>
      <c r="Q20" s="911"/>
      <c r="R20" s="923">
        <f t="shared" si="3"/>
        <v>0</v>
      </c>
      <c r="S20" s="895"/>
      <c r="T20" s="912"/>
      <c r="U20" s="1097">
        <f t="shared" si="8"/>
        <v>6259.29</v>
      </c>
      <c r="V20" s="1094">
        <f t="shared" si="11"/>
        <v>230</v>
      </c>
      <c r="W20" s="1095">
        <f t="shared" si="5"/>
        <v>0</v>
      </c>
    </row>
    <row r="21" spans="1:23" x14ac:dyDescent="0.25">
      <c r="B21">
        <v>27.22</v>
      </c>
      <c r="C21" s="1051">
        <v>24</v>
      </c>
      <c r="D21" s="1098">
        <f t="shared" si="0"/>
        <v>653.28</v>
      </c>
      <c r="E21" s="911">
        <v>45223</v>
      </c>
      <c r="F21" s="923">
        <f t="shared" si="1"/>
        <v>653.28</v>
      </c>
      <c r="G21" s="895" t="s">
        <v>292</v>
      </c>
      <c r="H21" s="912">
        <v>0</v>
      </c>
      <c r="I21" s="1097">
        <f t="shared" si="6"/>
        <v>10207.499999999995</v>
      </c>
      <c r="J21" s="1094">
        <f t="shared" si="10"/>
        <v>375</v>
      </c>
      <c r="K21" s="1095">
        <f t="shared" si="4"/>
        <v>0</v>
      </c>
      <c r="M21" s="843"/>
      <c r="N21" s="843">
        <v>27.22</v>
      </c>
      <c r="O21" s="1051"/>
      <c r="P21" s="1098">
        <f t="shared" si="2"/>
        <v>0</v>
      </c>
      <c r="Q21" s="911"/>
      <c r="R21" s="923">
        <f t="shared" si="3"/>
        <v>0</v>
      </c>
      <c r="S21" s="895"/>
      <c r="T21" s="912"/>
      <c r="U21" s="1097">
        <f t="shared" si="8"/>
        <v>6259.29</v>
      </c>
      <c r="V21" s="1094">
        <f t="shared" si="11"/>
        <v>230</v>
      </c>
      <c r="W21" s="1095">
        <f t="shared" si="5"/>
        <v>0</v>
      </c>
    </row>
    <row r="22" spans="1:23" x14ac:dyDescent="0.25">
      <c r="A22" t="s">
        <v>22</v>
      </c>
      <c r="B22">
        <v>27.22</v>
      </c>
      <c r="C22" s="1051">
        <v>10</v>
      </c>
      <c r="D22" s="1098">
        <f t="shared" si="0"/>
        <v>272.2</v>
      </c>
      <c r="E22" s="911">
        <v>45224</v>
      </c>
      <c r="F22" s="923">
        <f t="shared" si="1"/>
        <v>272.2</v>
      </c>
      <c r="G22" s="895" t="s">
        <v>284</v>
      </c>
      <c r="H22" s="912">
        <v>90</v>
      </c>
      <c r="I22" s="1097">
        <f t="shared" si="6"/>
        <v>9935.2999999999938</v>
      </c>
      <c r="J22" s="1094">
        <f t="shared" si="10"/>
        <v>365</v>
      </c>
      <c r="K22" s="1095">
        <f t="shared" si="4"/>
        <v>24498</v>
      </c>
      <c r="M22" s="843" t="s">
        <v>22</v>
      </c>
      <c r="N22" s="843">
        <v>27.22</v>
      </c>
      <c r="O22" s="1051"/>
      <c r="P22" s="1098">
        <f t="shared" si="2"/>
        <v>0</v>
      </c>
      <c r="Q22" s="911"/>
      <c r="R22" s="923">
        <f t="shared" si="3"/>
        <v>0</v>
      </c>
      <c r="S22" s="895"/>
      <c r="T22" s="912"/>
      <c r="U22" s="1097">
        <f t="shared" si="8"/>
        <v>6259.29</v>
      </c>
      <c r="V22" s="1094">
        <f t="shared" si="11"/>
        <v>230</v>
      </c>
      <c r="W22" s="1095">
        <f t="shared" si="5"/>
        <v>0</v>
      </c>
    </row>
    <row r="23" spans="1:23" x14ac:dyDescent="0.25">
      <c r="B23">
        <v>27.22</v>
      </c>
      <c r="C23" s="1051">
        <v>24</v>
      </c>
      <c r="D23" s="1098">
        <f t="shared" si="0"/>
        <v>653.28</v>
      </c>
      <c r="E23" s="911">
        <v>45224</v>
      </c>
      <c r="F23" s="923">
        <f t="shared" si="1"/>
        <v>653.28</v>
      </c>
      <c r="G23" s="895" t="s">
        <v>297</v>
      </c>
      <c r="H23" s="912">
        <v>0</v>
      </c>
      <c r="I23" s="1097">
        <f t="shared" si="6"/>
        <v>9282.0199999999932</v>
      </c>
      <c r="J23" s="1094">
        <f t="shared" si="10"/>
        <v>341</v>
      </c>
      <c r="K23" s="1095">
        <f t="shared" si="4"/>
        <v>0</v>
      </c>
      <c r="M23" s="843"/>
      <c r="N23" s="843">
        <v>27.22</v>
      </c>
      <c r="O23" s="1051"/>
      <c r="P23" s="1098">
        <f t="shared" si="2"/>
        <v>0</v>
      </c>
      <c r="Q23" s="911"/>
      <c r="R23" s="923">
        <f t="shared" si="3"/>
        <v>0</v>
      </c>
      <c r="S23" s="895"/>
      <c r="T23" s="912"/>
      <c r="U23" s="1097">
        <f t="shared" si="8"/>
        <v>6259.29</v>
      </c>
      <c r="V23" s="1094">
        <f t="shared" si="11"/>
        <v>230</v>
      </c>
      <c r="W23" s="1095">
        <f t="shared" si="5"/>
        <v>0</v>
      </c>
    </row>
    <row r="24" spans="1:23" x14ac:dyDescent="0.25">
      <c r="B24">
        <v>27.22</v>
      </c>
      <c r="C24" s="1051">
        <v>5</v>
      </c>
      <c r="D24" s="1098">
        <f t="shared" si="0"/>
        <v>136.1</v>
      </c>
      <c r="E24" s="911">
        <v>45227</v>
      </c>
      <c r="F24" s="923">
        <f t="shared" si="1"/>
        <v>136.1</v>
      </c>
      <c r="G24" s="895" t="s">
        <v>311</v>
      </c>
      <c r="H24" s="912">
        <v>90</v>
      </c>
      <c r="I24" s="1097">
        <f t="shared" si="6"/>
        <v>9145.9199999999928</v>
      </c>
      <c r="J24" s="1094">
        <f t="shared" si="10"/>
        <v>336</v>
      </c>
      <c r="K24" s="1095">
        <f t="shared" si="4"/>
        <v>12249</v>
      </c>
      <c r="M24" s="843"/>
      <c r="N24" s="843">
        <v>27.22</v>
      </c>
      <c r="O24" s="1051"/>
      <c r="P24" s="1098">
        <f t="shared" si="2"/>
        <v>0</v>
      </c>
      <c r="Q24" s="911"/>
      <c r="R24" s="923">
        <f t="shared" si="3"/>
        <v>0</v>
      </c>
      <c r="S24" s="895"/>
      <c r="T24" s="912"/>
      <c r="U24" s="1097">
        <f t="shared" si="8"/>
        <v>6259.29</v>
      </c>
      <c r="V24" s="1094">
        <f t="shared" si="11"/>
        <v>230</v>
      </c>
      <c r="W24" s="1095">
        <f t="shared" si="5"/>
        <v>0</v>
      </c>
    </row>
    <row r="25" spans="1:23" x14ac:dyDescent="0.25">
      <c r="B25">
        <v>27.22</v>
      </c>
      <c r="C25" s="1051">
        <v>24</v>
      </c>
      <c r="D25" s="1098">
        <f t="shared" si="0"/>
        <v>653.28</v>
      </c>
      <c r="E25" s="911">
        <v>45227</v>
      </c>
      <c r="F25" s="923">
        <f t="shared" si="1"/>
        <v>653.28</v>
      </c>
      <c r="G25" s="895" t="s">
        <v>312</v>
      </c>
      <c r="H25" s="912">
        <v>0</v>
      </c>
      <c r="I25" s="1097">
        <f t="shared" si="6"/>
        <v>8492.6399999999921</v>
      </c>
      <c r="J25" s="1094">
        <f t="shared" si="10"/>
        <v>312</v>
      </c>
      <c r="K25" s="1095">
        <f t="shared" si="4"/>
        <v>0</v>
      </c>
      <c r="M25" s="843"/>
      <c r="N25" s="843">
        <v>27.22</v>
      </c>
      <c r="O25" s="1051"/>
      <c r="P25" s="1098">
        <f t="shared" si="2"/>
        <v>0</v>
      </c>
      <c r="Q25" s="911"/>
      <c r="R25" s="923">
        <f t="shared" si="3"/>
        <v>0</v>
      </c>
      <c r="S25" s="895"/>
      <c r="T25" s="912"/>
      <c r="U25" s="1097">
        <f t="shared" si="8"/>
        <v>6259.29</v>
      </c>
      <c r="V25" s="1094">
        <f t="shared" si="11"/>
        <v>230</v>
      </c>
      <c r="W25" s="1095">
        <f t="shared" si="5"/>
        <v>0</v>
      </c>
    </row>
    <row r="26" spans="1:23" x14ac:dyDescent="0.25">
      <c r="B26">
        <v>27.22</v>
      </c>
      <c r="C26" s="1051"/>
      <c r="D26" s="1098">
        <f t="shared" si="0"/>
        <v>0</v>
      </c>
      <c r="E26" s="911"/>
      <c r="F26" s="923">
        <f t="shared" si="1"/>
        <v>0</v>
      </c>
      <c r="G26" s="895"/>
      <c r="H26" s="912"/>
      <c r="I26" s="1160">
        <f t="shared" si="6"/>
        <v>8492.6399999999921</v>
      </c>
      <c r="J26" s="609">
        <f t="shared" si="10"/>
        <v>312</v>
      </c>
      <c r="K26" s="1095">
        <f t="shared" si="4"/>
        <v>0</v>
      </c>
      <c r="M26" s="843"/>
      <c r="N26" s="843">
        <v>27.22</v>
      </c>
      <c r="O26" s="1051"/>
      <c r="P26" s="1098">
        <f t="shared" si="2"/>
        <v>0</v>
      </c>
      <c r="Q26" s="911"/>
      <c r="R26" s="923">
        <f t="shared" si="3"/>
        <v>0</v>
      </c>
      <c r="S26" s="895"/>
      <c r="T26" s="912"/>
      <c r="U26" s="1097">
        <f t="shared" si="8"/>
        <v>6259.29</v>
      </c>
      <c r="V26" s="1094">
        <f t="shared" si="11"/>
        <v>230</v>
      </c>
      <c r="W26" s="1095">
        <f t="shared" si="5"/>
        <v>0</v>
      </c>
    </row>
    <row r="27" spans="1:23" x14ac:dyDescent="0.25">
      <c r="B27">
        <v>27.22</v>
      </c>
      <c r="C27" s="1051">
        <v>24</v>
      </c>
      <c r="D27" s="1194">
        <f t="shared" si="0"/>
        <v>653.28</v>
      </c>
      <c r="E27" s="919">
        <v>45230</v>
      </c>
      <c r="F27" s="1165">
        <f t="shared" si="1"/>
        <v>653.28</v>
      </c>
      <c r="G27" s="922" t="s">
        <v>502</v>
      </c>
      <c r="H27" s="920">
        <v>0</v>
      </c>
      <c r="I27" s="1195">
        <f t="shared" si="6"/>
        <v>7839.3599999999924</v>
      </c>
      <c r="J27" s="1196">
        <f t="shared" si="10"/>
        <v>288</v>
      </c>
      <c r="K27" s="1095">
        <f t="shared" si="4"/>
        <v>0</v>
      </c>
      <c r="M27" s="843"/>
      <c r="N27" s="843">
        <v>27.22</v>
      </c>
      <c r="O27" s="1051"/>
      <c r="P27" s="1194">
        <f t="shared" si="2"/>
        <v>0</v>
      </c>
      <c r="Q27" s="919"/>
      <c r="R27" s="1165">
        <f t="shared" si="3"/>
        <v>0</v>
      </c>
      <c r="S27" s="922"/>
      <c r="T27" s="920"/>
      <c r="U27" s="1195">
        <f t="shared" si="8"/>
        <v>6259.29</v>
      </c>
      <c r="V27" s="1196">
        <f t="shared" si="11"/>
        <v>230</v>
      </c>
      <c r="W27" s="1095">
        <f t="shared" si="5"/>
        <v>0</v>
      </c>
    </row>
    <row r="28" spans="1:23" x14ac:dyDescent="0.25">
      <c r="B28">
        <v>27.22</v>
      </c>
      <c r="C28" s="1051">
        <v>10</v>
      </c>
      <c r="D28" s="1194">
        <f t="shared" si="0"/>
        <v>272.2</v>
      </c>
      <c r="E28" s="919">
        <v>45231</v>
      </c>
      <c r="F28" s="1165">
        <f t="shared" si="1"/>
        <v>272.2</v>
      </c>
      <c r="G28" s="922" t="s">
        <v>512</v>
      </c>
      <c r="H28" s="920">
        <v>90</v>
      </c>
      <c r="I28" s="1195">
        <f t="shared" si="6"/>
        <v>7567.1599999999926</v>
      </c>
      <c r="J28" s="1196">
        <f t="shared" si="10"/>
        <v>278</v>
      </c>
      <c r="K28" s="1095">
        <f t="shared" si="4"/>
        <v>24498</v>
      </c>
      <c r="M28" s="843"/>
      <c r="N28" s="843">
        <v>27.22</v>
      </c>
      <c r="O28" s="1051"/>
      <c r="P28" s="1194">
        <f t="shared" si="2"/>
        <v>0</v>
      </c>
      <c r="Q28" s="919"/>
      <c r="R28" s="1165">
        <f t="shared" si="3"/>
        <v>0</v>
      </c>
      <c r="S28" s="922"/>
      <c r="T28" s="920"/>
      <c r="U28" s="1195">
        <f t="shared" si="8"/>
        <v>6259.29</v>
      </c>
      <c r="V28" s="1196">
        <f t="shared" si="11"/>
        <v>230</v>
      </c>
      <c r="W28" s="1095">
        <f t="shared" si="5"/>
        <v>0</v>
      </c>
    </row>
    <row r="29" spans="1:23" x14ac:dyDescent="0.25">
      <c r="B29">
        <v>27.22</v>
      </c>
      <c r="C29" s="1051">
        <v>32</v>
      </c>
      <c r="D29" s="1194">
        <f t="shared" si="0"/>
        <v>871.04</v>
      </c>
      <c r="E29" s="919">
        <v>45231</v>
      </c>
      <c r="F29" s="1165">
        <f t="shared" si="1"/>
        <v>871.04</v>
      </c>
      <c r="G29" s="922" t="s">
        <v>513</v>
      </c>
      <c r="H29" s="920">
        <v>0</v>
      </c>
      <c r="I29" s="1195">
        <f t="shared" si="6"/>
        <v>6696.1199999999926</v>
      </c>
      <c r="J29" s="1196">
        <f t="shared" si="10"/>
        <v>246</v>
      </c>
      <c r="K29" s="1095">
        <f t="shared" si="4"/>
        <v>0</v>
      </c>
      <c r="M29" s="843"/>
      <c r="N29" s="843">
        <v>27.22</v>
      </c>
      <c r="O29" s="1051"/>
      <c r="P29" s="1194">
        <f t="shared" si="2"/>
        <v>0</v>
      </c>
      <c r="Q29" s="919"/>
      <c r="R29" s="1165">
        <f t="shared" si="3"/>
        <v>0</v>
      </c>
      <c r="S29" s="922"/>
      <c r="T29" s="920"/>
      <c r="U29" s="1195">
        <f t="shared" si="8"/>
        <v>6259.29</v>
      </c>
      <c r="V29" s="1196">
        <f t="shared" si="11"/>
        <v>230</v>
      </c>
      <c r="W29" s="1095">
        <f t="shared" si="5"/>
        <v>0</v>
      </c>
    </row>
    <row r="30" spans="1:23" x14ac:dyDescent="0.25">
      <c r="B30">
        <v>27.22</v>
      </c>
      <c r="C30" s="1051">
        <v>10</v>
      </c>
      <c r="D30" s="1194">
        <f t="shared" si="0"/>
        <v>272.2</v>
      </c>
      <c r="E30" s="919">
        <v>45233</v>
      </c>
      <c r="F30" s="1165">
        <f t="shared" si="1"/>
        <v>272.2</v>
      </c>
      <c r="G30" s="922" t="s">
        <v>536</v>
      </c>
      <c r="H30" s="920">
        <v>90</v>
      </c>
      <c r="I30" s="1195">
        <f t="shared" si="6"/>
        <v>6423.9199999999928</v>
      </c>
      <c r="J30" s="1196">
        <f t="shared" si="10"/>
        <v>236</v>
      </c>
      <c r="K30" s="1095">
        <f t="shared" si="4"/>
        <v>24498</v>
      </c>
      <c r="M30" s="843"/>
      <c r="N30" s="843">
        <v>27.22</v>
      </c>
      <c r="O30" s="1051"/>
      <c r="P30" s="1194">
        <f t="shared" si="2"/>
        <v>0</v>
      </c>
      <c r="Q30" s="919"/>
      <c r="R30" s="1165">
        <f t="shared" si="3"/>
        <v>0</v>
      </c>
      <c r="S30" s="922"/>
      <c r="T30" s="920"/>
      <c r="U30" s="1195">
        <f t="shared" si="8"/>
        <v>6259.29</v>
      </c>
      <c r="V30" s="1196">
        <f t="shared" si="11"/>
        <v>230</v>
      </c>
      <c r="W30" s="1095">
        <f t="shared" si="5"/>
        <v>0</v>
      </c>
    </row>
    <row r="31" spans="1:23" ht="18.75" x14ac:dyDescent="0.3">
      <c r="A31" s="1096"/>
      <c r="B31" s="843">
        <v>27.22</v>
      </c>
      <c r="C31" s="1051">
        <v>2</v>
      </c>
      <c r="D31" s="1194">
        <f t="shared" si="0"/>
        <v>54.44</v>
      </c>
      <c r="E31" s="919">
        <v>45233</v>
      </c>
      <c r="F31" s="1165">
        <f t="shared" si="1"/>
        <v>54.44</v>
      </c>
      <c r="G31" s="922" t="s">
        <v>538</v>
      </c>
      <c r="H31" s="920">
        <v>90</v>
      </c>
      <c r="I31" s="1195">
        <f t="shared" si="6"/>
        <v>6369.4799999999932</v>
      </c>
      <c r="J31" s="1196">
        <f t="shared" si="10"/>
        <v>234</v>
      </c>
      <c r="K31" s="1095">
        <f t="shared" si="4"/>
        <v>4899.5999999999995</v>
      </c>
      <c r="M31" s="1096"/>
      <c r="N31" s="843">
        <v>27.22</v>
      </c>
      <c r="O31" s="1051"/>
      <c r="P31" s="1194">
        <f t="shared" si="2"/>
        <v>0</v>
      </c>
      <c r="Q31" s="919"/>
      <c r="R31" s="1165">
        <f t="shared" si="3"/>
        <v>0</v>
      </c>
      <c r="S31" s="922"/>
      <c r="T31" s="920"/>
      <c r="U31" s="1195">
        <f t="shared" si="8"/>
        <v>6259.29</v>
      </c>
      <c r="V31" s="1196">
        <f t="shared" si="11"/>
        <v>230</v>
      </c>
      <c r="W31" s="1095">
        <f t="shared" si="5"/>
        <v>0</v>
      </c>
    </row>
    <row r="32" spans="1:23" x14ac:dyDescent="0.25">
      <c r="B32">
        <v>27.22</v>
      </c>
      <c r="C32" s="1051">
        <v>5</v>
      </c>
      <c r="D32" s="1194">
        <f t="shared" si="0"/>
        <v>136.1</v>
      </c>
      <c r="E32" s="919">
        <v>45234</v>
      </c>
      <c r="F32" s="1165">
        <f t="shared" si="1"/>
        <v>136.1</v>
      </c>
      <c r="G32" s="922" t="s">
        <v>540</v>
      </c>
      <c r="H32" s="920">
        <v>90</v>
      </c>
      <c r="I32" s="1195">
        <f t="shared" si="6"/>
        <v>6233.3799999999928</v>
      </c>
      <c r="J32" s="1196">
        <f t="shared" si="10"/>
        <v>229</v>
      </c>
      <c r="K32" s="1095">
        <f t="shared" si="4"/>
        <v>12249</v>
      </c>
      <c r="N32">
        <v>27.22</v>
      </c>
      <c r="O32" s="1051"/>
      <c r="P32" s="1194">
        <f t="shared" si="2"/>
        <v>0</v>
      </c>
      <c r="Q32" s="919"/>
      <c r="R32" s="1165">
        <f t="shared" si="3"/>
        <v>0</v>
      </c>
      <c r="S32" s="922"/>
      <c r="T32" s="920"/>
      <c r="U32" s="1195">
        <f t="shared" si="8"/>
        <v>6259.29</v>
      </c>
      <c r="V32" s="1196">
        <f t="shared" si="11"/>
        <v>230</v>
      </c>
      <c r="W32" s="1095">
        <f t="shared" si="5"/>
        <v>0</v>
      </c>
    </row>
    <row r="33" spans="2:23" x14ac:dyDescent="0.25">
      <c r="B33">
        <v>27.22</v>
      </c>
      <c r="C33" s="1051">
        <v>1</v>
      </c>
      <c r="D33" s="1194">
        <f t="shared" si="0"/>
        <v>27.22</v>
      </c>
      <c r="E33" s="919">
        <v>45234</v>
      </c>
      <c r="F33" s="1165">
        <f t="shared" si="1"/>
        <v>27.22</v>
      </c>
      <c r="G33" s="922" t="s">
        <v>541</v>
      </c>
      <c r="H33" s="920">
        <v>90</v>
      </c>
      <c r="I33" s="1195">
        <f t="shared" si="6"/>
        <v>6206.1599999999926</v>
      </c>
      <c r="J33" s="1196">
        <f t="shared" si="10"/>
        <v>228</v>
      </c>
      <c r="K33" s="1095">
        <f t="shared" si="4"/>
        <v>2449.7999999999997</v>
      </c>
      <c r="N33">
        <v>27.22</v>
      </c>
      <c r="O33" s="1051"/>
      <c r="P33" s="1194">
        <f t="shared" si="2"/>
        <v>0</v>
      </c>
      <c r="Q33" s="919"/>
      <c r="R33" s="1165">
        <f t="shared" si="3"/>
        <v>0</v>
      </c>
      <c r="S33" s="922"/>
      <c r="T33" s="920"/>
      <c r="U33" s="1195">
        <f t="shared" si="8"/>
        <v>6259.29</v>
      </c>
      <c r="V33" s="1196">
        <f t="shared" si="11"/>
        <v>230</v>
      </c>
      <c r="W33" s="1095">
        <f t="shared" si="5"/>
        <v>0</v>
      </c>
    </row>
    <row r="34" spans="2:23" x14ac:dyDescent="0.25">
      <c r="B34">
        <v>27.22</v>
      </c>
      <c r="C34" s="1051">
        <v>1</v>
      </c>
      <c r="D34" s="1194">
        <f t="shared" si="0"/>
        <v>27.22</v>
      </c>
      <c r="E34" s="919">
        <v>45234</v>
      </c>
      <c r="F34" s="1165">
        <f t="shared" si="1"/>
        <v>27.22</v>
      </c>
      <c r="G34" s="922" t="s">
        <v>542</v>
      </c>
      <c r="H34" s="920">
        <v>90</v>
      </c>
      <c r="I34" s="1195">
        <f t="shared" si="6"/>
        <v>6178.9399999999923</v>
      </c>
      <c r="J34" s="1196">
        <f t="shared" si="10"/>
        <v>227</v>
      </c>
      <c r="K34" s="1095">
        <f t="shared" si="4"/>
        <v>2449.7999999999997</v>
      </c>
      <c r="N34">
        <v>27.22</v>
      </c>
      <c r="O34" s="1051"/>
      <c r="P34" s="1194">
        <f t="shared" si="2"/>
        <v>0</v>
      </c>
      <c r="Q34" s="919"/>
      <c r="R34" s="1165">
        <f t="shared" si="3"/>
        <v>0</v>
      </c>
      <c r="S34" s="922"/>
      <c r="T34" s="920"/>
      <c r="U34" s="1195">
        <f t="shared" si="8"/>
        <v>6259.29</v>
      </c>
      <c r="V34" s="1196">
        <f t="shared" si="11"/>
        <v>230</v>
      </c>
      <c r="W34" s="1095">
        <f t="shared" si="5"/>
        <v>0</v>
      </c>
    </row>
    <row r="35" spans="2:23" x14ac:dyDescent="0.25">
      <c r="B35">
        <v>27.22</v>
      </c>
      <c r="C35" s="1051">
        <v>2</v>
      </c>
      <c r="D35" s="1194">
        <f t="shared" si="0"/>
        <v>54.44</v>
      </c>
      <c r="E35" s="919">
        <v>45234</v>
      </c>
      <c r="F35" s="1165">
        <f t="shared" si="1"/>
        <v>54.44</v>
      </c>
      <c r="G35" s="922" t="s">
        <v>543</v>
      </c>
      <c r="H35" s="920">
        <v>90</v>
      </c>
      <c r="I35" s="1195">
        <f t="shared" si="6"/>
        <v>6124.4999999999927</v>
      </c>
      <c r="J35" s="1196">
        <f t="shared" si="10"/>
        <v>225</v>
      </c>
      <c r="K35" s="1095">
        <f t="shared" si="4"/>
        <v>4899.5999999999995</v>
      </c>
      <c r="N35">
        <v>27.22</v>
      </c>
      <c r="O35" s="1051"/>
      <c r="P35" s="1194">
        <f t="shared" si="2"/>
        <v>0</v>
      </c>
      <c r="Q35" s="919"/>
      <c r="R35" s="1165">
        <f t="shared" si="3"/>
        <v>0</v>
      </c>
      <c r="S35" s="922"/>
      <c r="T35" s="920"/>
      <c r="U35" s="1195">
        <f t="shared" si="8"/>
        <v>6259.29</v>
      </c>
      <c r="V35" s="1196">
        <f t="shared" si="11"/>
        <v>230</v>
      </c>
      <c r="W35" s="1095">
        <f t="shared" si="5"/>
        <v>0</v>
      </c>
    </row>
    <row r="36" spans="2:23" x14ac:dyDescent="0.25">
      <c r="B36">
        <v>27.22</v>
      </c>
      <c r="C36" s="1051">
        <v>32</v>
      </c>
      <c r="D36" s="1194">
        <f t="shared" si="0"/>
        <v>871.04</v>
      </c>
      <c r="E36" s="919">
        <v>45234</v>
      </c>
      <c r="F36" s="1165">
        <f t="shared" si="1"/>
        <v>871.04</v>
      </c>
      <c r="G36" s="922" t="s">
        <v>544</v>
      </c>
      <c r="H36" s="920">
        <v>0</v>
      </c>
      <c r="I36" s="1195">
        <f t="shared" si="6"/>
        <v>5253.4599999999928</v>
      </c>
      <c r="J36" s="1196">
        <f t="shared" si="10"/>
        <v>193</v>
      </c>
      <c r="K36" s="1095">
        <f t="shared" si="4"/>
        <v>0</v>
      </c>
      <c r="N36">
        <v>27.22</v>
      </c>
      <c r="O36" s="1051"/>
      <c r="P36" s="1194">
        <f t="shared" si="2"/>
        <v>0</v>
      </c>
      <c r="Q36" s="919"/>
      <c r="R36" s="1165">
        <f t="shared" si="3"/>
        <v>0</v>
      </c>
      <c r="S36" s="922"/>
      <c r="T36" s="920"/>
      <c r="U36" s="1195">
        <f t="shared" si="8"/>
        <v>6259.29</v>
      </c>
      <c r="V36" s="1196">
        <f t="shared" si="11"/>
        <v>230</v>
      </c>
      <c r="W36" s="1095">
        <f t="shared" si="5"/>
        <v>0</v>
      </c>
    </row>
    <row r="37" spans="2:23" x14ac:dyDescent="0.25">
      <c r="B37">
        <v>27.22</v>
      </c>
      <c r="C37" s="1051">
        <v>3</v>
      </c>
      <c r="D37" s="1165">
        <f t="shared" si="0"/>
        <v>81.66</v>
      </c>
      <c r="E37" s="1197">
        <v>45236</v>
      </c>
      <c r="F37" s="1165">
        <f t="shared" si="1"/>
        <v>81.66</v>
      </c>
      <c r="G37" s="922" t="s">
        <v>551</v>
      </c>
      <c r="H37" s="920">
        <v>90</v>
      </c>
      <c r="I37" s="1195">
        <f t="shared" si="6"/>
        <v>5171.7999999999929</v>
      </c>
      <c r="J37" s="1196">
        <f t="shared" si="10"/>
        <v>190</v>
      </c>
      <c r="K37" s="1095">
        <f t="shared" si="4"/>
        <v>7349.4</v>
      </c>
      <c r="N37">
        <v>27.22</v>
      </c>
      <c r="O37" s="1051"/>
      <c r="P37" s="1165">
        <f t="shared" si="2"/>
        <v>0</v>
      </c>
      <c r="Q37" s="1197"/>
      <c r="R37" s="1165">
        <f t="shared" si="3"/>
        <v>0</v>
      </c>
      <c r="S37" s="922"/>
      <c r="T37" s="920"/>
      <c r="U37" s="1195">
        <f t="shared" si="8"/>
        <v>6259.29</v>
      </c>
      <c r="V37" s="1196">
        <f t="shared" si="11"/>
        <v>230</v>
      </c>
      <c r="W37" s="1095">
        <f t="shared" si="5"/>
        <v>0</v>
      </c>
    </row>
    <row r="38" spans="2:23" x14ac:dyDescent="0.25">
      <c r="B38">
        <v>27.22</v>
      </c>
      <c r="C38" s="1051">
        <v>1</v>
      </c>
      <c r="D38" s="1165">
        <f t="shared" si="0"/>
        <v>27.22</v>
      </c>
      <c r="E38" s="1197">
        <v>45237</v>
      </c>
      <c r="F38" s="1165">
        <f t="shared" si="1"/>
        <v>27.22</v>
      </c>
      <c r="G38" s="922" t="s">
        <v>556</v>
      </c>
      <c r="H38" s="920">
        <v>90</v>
      </c>
      <c r="I38" s="1195">
        <f t="shared" si="6"/>
        <v>5144.5799999999927</v>
      </c>
      <c r="J38" s="1196">
        <f t="shared" si="10"/>
        <v>189</v>
      </c>
      <c r="K38" s="1095">
        <f t="shared" si="4"/>
        <v>2449.7999999999997</v>
      </c>
      <c r="N38">
        <v>27.22</v>
      </c>
      <c r="O38" s="1051"/>
      <c r="P38" s="1165">
        <f t="shared" si="2"/>
        <v>0</v>
      </c>
      <c r="Q38" s="1197"/>
      <c r="R38" s="1165">
        <f t="shared" si="3"/>
        <v>0</v>
      </c>
      <c r="S38" s="922"/>
      <c r="T38" s="920"/>
      <c r="U38" s="1195">
        <f t="shared" si="8"/>
        <v>6259.29</v>
      </c>
      <c r="V38" s="1196">
        <f t="shared" si="11"/>
        <v>230</v>
      </c>
      <c r="W38" s="1095">
        <f t="shared" si="5"/>
        <v>0</v>
      </c>
    </row>
    <row r="39" spans="2:23" x14ac:dyDescent="0.25">
      <c r="B39">
        <v>27.22</v>
      </c>
      <c r="C39" s="1051">
        <v>32</v>
      </c>
      <c r="D39" s="1165">
        <f t="shared" si="0"/>
        <v>871.04</v>
      </c>
      <c r="E39" s="1197">
        <v>45237</v>
      </c>
      <c r="F39" s="1165">
        <f t="shared" si="1"/>
        <v>871.04</v>
      </c>
      <c r="G39" s="922" t="s">
        <v>557</v>
      </c>
      <c r="H39" s="920">
        <v>0</v>
      </c>
      <c r="I39" s="1195">
        <f t="shared" si="6"/>
        <v>4273.5399999999927</v>
      </c>
      <c r="J39" s="1196">
        <f t="shared" si="10"/>
        <v>157</v>
      </c>
      <c r="K39" s="1095">
        <f t="shared" si="4"/>
        <v>0</v>
      </c>
      <c r="N39">
        <v>27.22</v>
      </c>
      <c r="O39" s="1051"/>
      <c r="P39" s="1165">
        <f t="shared" si="2"/>
        <v>0</v>
      </c>
      <c r="Q39" s="1197"/>
      <c r="R39" s="1165">
        <f t="shared" si="3"/>
        <v>0</v>
      </c>
      <c r="S39" s="922"/>
      <c r="T39" s="920"/>
      <c r="U39" s="1195">
        <f t="shared" si="8"/>
        <v>6259.29</v>
      </c>
      <c r="V39" s="1196">
        <f t="shared" si="11"/>
        <v>230</v>
      </c>
      <c r="W39" s="1095">
        <f t="shared" si="5"/>
        <v>0</v>
      </c>
    </row>
    <row r="40" spans="2:23" x14ac:dyDescent="0.25">
      <c r="B40">
        <v>27.22</v>
      </c>
      <c r="C40" s="1051">
        <v>1</v>
      </c>
      <c r="D40" s="1165">
        <f t="shared" si="0"/>
        <v>27.22</v>
      </c>
      <c r="E40" s="1197">
        <v>45238</v>
      </c>
      <c r="F40" s="1165">
        <f t="shared" si="1"/>
        <v>27.22</v>
      </c>
      <c r="G40" s="922" t="s">
        <v>570</v>
      </c>
      <c r="H40" s="920">
        <v>90</v>
      </c>
      <c r="I40" s="1195">
        <f t="shared" si="6"/>
        <v>4246.3199999999924</v>
      </c>
      <c r="J40" s="1196">
        <f t="shared" si="10"/>
        <v>156</v>
      </c>
      <c r="K40" s="1095">
        <f t="shared" si="4"/>
        <v>2449.7999999999997</v>
      </c>
      <c r="N40">
        <v>27.22</v>
      </c>
      <c r="O40" s="1051"/>
      <c r="P40" s="1165">
        <f t="shared" si="2"/>
        <v>0</v>
      </c>
      <c r="Q40" s="1197"/>
      <c r="R40" s="1165">
        <f t="shared" si="3"/>
        <v>0</v>
      </c>
      <c r="S40" s="922"/>
      <c r="T40" s="920"/>
      <c r="U40" s="1195">
        <f t="shared" si="8"/>
        <v>6259.29</v>
      </c>
      <c r="V40" s="1196">
        <f t="shared" si="11"/>
        <v>230</v>
      </c>
      <c r="W40" s="1095">
        <f t="shared" si="5"/>
        <v>0</v>
      </c>
    </row>
    <row r="41" spans="2:23" x14ac:dyDescent="0.25">
      <c r="B41">
        <v>27.22</v>
      </c>
      <c r="C41" s="1051">
        <v>12</v>
      </c>
      <c r="D41" s="1165">
        <f t="shared" si="0"/>
        <v>326.64</v>
      </c>
      <c r="E41" s="1197">
        <v>45238</v>
      </c>
      <c r="F41" s="1165">
        <f t="shared" si="1"/>
        <v>326.64</v>
      </c>
      <c r="G41" s="922" t="s">
        <v>574</v>
      </c>
      <c r="H41" s="920">
        <v>90</v>
      </c>
      <c r="I41" s="1195">
        <f t="shared" si="6"/>
        <v>3919.6799999999926</v>
      </c>
      <c r="J41" s="1196">
        <f t="shared" si="10"/>
        <v>144</v>
      </c>
      <c r="K41" s="1095">
        <f t="shared" si="4"/>
        <v>29397.599999999999</v>
      </c>
      <c r="N41">
        <v>27.22</v>
      </c>
      <c r="O41" s="1051"/>
      <c r="P41" s="1165">
        <f t="shared" si="2"/>
        <v>0</v>
      </c>
      <c r="Q41" s="1197"/>
      <c r="R41" s="1165">
        <f t="shared" si="3"/>
        <v>0</v>
      </c>
      <c r="S41" s="922"/>
      <c r="T41" s="920"/>
      <c r="U41" s="1195">
        <f t="shared" si="8"/>
        <v>6259.29</v>
      </c>
      <c r="V41" s="1196">
        <f t="shared" si="11"/>
        <v>230</v>
      </c>
      <c r="W41" s="1095">
        <f t="shared" si="5"/>
        <v>0</v>
      </c>
    </row>
    <row r="42" spans="2:23" x14ac:dyDescent="0.25">
      <c r="B42">
        <v>27.22</v>
      </c>
      <c r="C42" s="1051">
        <v>3</v>
      </c>
      <c r="D42" s="1165">
        <f t="shared" si="0"/>
        <v>81.66</v>
      </c>
      <c r="E42" s="1197">
        <v>45238</v>
      </c>
      <c r="F42" s="1165">
        <f t="shared" si="1"/>
        <v>81.66</v>
      </c>
      <c r="G42" s="922" t="s">
        <v>577</v>
      </c>
      <c r="H42" s="920">
        <v>90</v>
      </c>
      <c r="I42" s="1195">
        <f t="shared" si="6"/>
        <v>3838.0199999999927</v>
      </c>
      <c r="J42" s="1196">
        <f t="shared" si="10"/>
        <v>141</v>
      </c>
      <c r="K42" s="1095">
        <f t="shared" si="4"/>
        <v>7349.4</v>
      </c>
      <c r="N42">
        <v>27.22</v>
      </c>
      <c r="O42" s="1051"/>
      <c r="P42" s="1165">
        <f t="shared" si="2"/>
        <v>0</v>
      </c>
      <c r="Q42" s="1197"/>
      <c r="R42" s="1165">
        <f t="shared" si="3"/>
        <v>0</v>
      </c>
      <c r="S42" s="922"/>
      <c r="T42" s="920"/>
      <c r="U42" s="1195">
        <f t="shared" si="8"/>
        <v>6259.29</v>
      </c>
      <c r="V42" s="1196">
        <f t="shared" si="11"/>
        <v>230</v>
      </c>
      <c r="W42" s="1095">
        <f t="shared" si="5"/>
        <v>0</v>
      </c>
    </row>
    <row r="43" spans="2:23" x14ac:dyDescent="0.25">
      <c r="B43">
        <v>27.22</v>
      </c>
      <c r="C43" s="1051">
        <v>32</v>
      </c>
      <c r="D43" s="1165">
        <f t="shared" si="0"/>
        <v>871.04</v>
      </c>
      <c r="E43" s="1197">
        <v>45239</v>
      </c>
      <c r="F43" s="1165">
        <f t="shared" si="1"/>
        <v>871.04</v>
      </c>
      <c r="G43" s="922" t="s">
        <v>583</v>
      </c>
      <c r="H43" s="920">
        <v>0</v>
      </c>
      <c r="I43" s="1195">
        <f t="shared" si="6"/>
        <v>2966.9799999999927</v>
      </c>
      <c r="J43" s="1196">
        <f t="shared" si="10"/>
        <v>109</v>
      </c>
      <c r="K43" s="1095">
        <f t="shared" si="4"/>
        <v>0</v>
      </c>
      <c r="N43">
        <v>27.22</v>
      </c>
      <c r="O43" s="1051"/>
      <c r="P43" s="1165">
        <f t="shared" si="2"/>
        <v>0</v>
      </c>
      <c r="Q43" s="1197"/>
      <c r="R43" s="1165">
        <f t="shared" si="3"/>
        <v>0</v>
      </c>
      <c r="S43" s="922"/>
      <c r="T43" s="920"/>
      <c r="U43" s="1195">
        <f t="shared" si="8"/>
        <v>6259.29</v>
      </c>
      <c r="V43" s="1196">
        <f t="shared" si="11"/>
        <v>230</v>
      </c>
      <c r="W43" s="1095">
        <f t="shared" si="5"/>
        <v>0</v>
      </c>
    </row>
    <row r="44" spans="2:23" x14ac:dyDescent="0.25">
      <c r="B44">
        <v>27.22</v>
      </c>
      <c r="C44" s="1051">
        <v>1</v>
      </c>
      <c r="D44" s="1165">
        <f t="shared" si="0"/>
        <v>27.22</v>
      </c>
      <c r="E44" s="1197">
        <v>45239</v>
      </c>
      <c r="F44" s="1165">
        <f t="shared" si="1"/>
        <v>27.22</v>
      </c>
      <c r="G44" s="922" t="s">
        <v>586</v>
      </c>
      <c r="H44" s="920">
        <v>90</v>
      </c>
      <c r="I44" s="1195">
        <f t="shared" si="6"/>
        <v>2939.7599999999929</v>
      </c>
      <c r="J44" s="1196">
        <f t="shared" si="10"/>
        <v>108</v>
      </c>
      <c r="K44" s="1095">
        <f t="shared" si="4"/>
        <v>2449.7999999999997</v>
      </c>
      <c r="N44">
        <v>27.22</v>
      </c>
      <c r="O44" s="1051"/>
      <c r="P44" s="1165">
        <f t="shared" si="2"/>
        <v>0</v>
      </c>
      <c r="Q44" s="1197"/>
      <c r="R44" s="1165">
        <f t="shared" si="3"/>
        <v>0</v>
      </c>
      <c r="S44" s="922"/>
      <c r="T44" s="920"/>
      <c r="U44" s="1195">
        <f t="shared" si="8"/>
        <v>6259.29</v>
      </c>
      <c r="V44" s="1196">
        <f t="shared" si="11"/>
        <v>230</v>
      </c>
      <c r="W44" s="1095">
        <f t="shared" si="5"/>
        <v>0</v>
      </c>
    </row>
    <row r="45" spans="2:23" x14ac:dyDescent="0.25">
      <c r="B45">
        <v>27.22</v>
      </c>
      <c r="C45" s="1051">
        <v>36</v>
      </c>
      <c r="D45" s="1165">
        <f t="shared" si="0"/>
        <v>979.92</v>
      </c>
      <c r="E45" s="1197">
        <v>45240</v>
      </c>
      <c r="F45" s="1165">
        <f t="shared" si="1"/>
        <v>979.92</v>
      </c>
      <c r="G45" s="922" t="s">
        <v>590</v>
      </c>
      <c r="H45" s="920">
        <v>0</v>
      </c>
      <c r="I45" s="1195">
        <f t="shared" si="6"/>
        <v>1959.8399999999929</v>
      </c>
      <c r="J45" s="1196">
        <f t="shared" si="10"/>
        <v>72</v>
      </c>
      <c r="K45" s="1095">
        <f t="shared" si="4"/>
        <v>0</v>
      </c>
      <c r="N45">
        <v>27.22</v>
      </c>
      <c r="O45" s="1051"/>
      <c r="P45" s="1165">
        <f t="shared" si="2"/>
        <v>0</v>
      </c>
      <c r="Q45" s="1197"/>
      <c r="R45" s="1165">
        <f t="shared" si="3"/>
        <v>0</v>
      </c>
      <c r="S45" s="922"/>
      <c r="T45" s="920"/>
      <c r="U45" s="1195">
        <f t="shared" si="8"/>
        <v>6259.29</v>
      </c>
      <c r="V45" s="1196">
        <f t="shared" si="11"/>
        <v>230</v>
      </c>
      <c r="W45" s="1095">
        <f t="shared" si="5"/>
        <v>0</v>
      </c>
    </row>
    <row r="46" spans="2:23" x14ac:dyDescent="0.25">
      <c r="B46">
        <v>27.22</v>
      </c>
      <c r="C46" s="1051">
        <v>5</v>
      </c>
      <c r="D46" s="1165">
        <f t="shared" si="0"/>
        <v>136.1</v>
      </c>
      <c r="E46" s="1197">
        <v>45240</v>
      </c>
      <c r="F46" s="1165">
        <f t="shared" si="1"/>
        <v>136.1</v>
      </c>
      <c r="G46" s="922" t="s">
        <v>591</v>
      </c>
      <c r="H46" s="920">
        <v>90</v>
      </c>
      <c r="I46" s="1195">
        <f t="shared" si="6"/>
        <v>1823.739999999993</v>
      </c>
      <c r="J46" s="1196">
        <f t="shared" si="10"/>
        <v>67</v>
      </c>
      <c r="K46" s="1095">
        <f t="shared" si="4"/>
        <v>12249</v>
      </c>
      <c r="N46">
        <v>27.22</v>
      </c>
      <c r="O46" s="1051"/>
      <c r="P46" s="1165">
        <f t="shared" si="2"/>
        <v>0</v>
      </c>
      <c r="Q46" s="1197"/>
      <c r="R46" s="1165">
        <f t="shared" si="3"/>
        <v>0</v>
      </c>
      <c r="S46" s="922"/>
      <c r="T46" s="920"/>
      <c r="U46" s="1195">
        <f t="shared" si="8"/>
        <v>6259.29</v>
      </c>
      <c r="V46" s="1196">
        <f t="shared" si="11"/>
        <v>230</v>
      </c>
      <c r="W46" s="1095">
        <f t="shared" si="5"/>
        <v>0</v>
      </c>
    </row>
    <row r="47" spans="2:23" x14ac:dyDescent="0.25">
      <c r="B47">
        <v>27.22</v>
      </c>
      <c r="C47" s="1051">
        <v>24</v>
      </c>
      <c r="D47" s="1165">
        <f t="shared" si="0"/>
        <v>653.28</v>
      </c>
      <c r="E47" s="1197">
        <v>45241</v>
      </c>
      <c r="F47" s="1165">
        <f t="shared" si="1"/>
        <v>653.28</v>
      </c>
      <c r="G47" s="922" t="s">
        <v>599</v>
      </c>
      <c r="H47" s="920">
        <v>90</v>
      </c>
      <c r="I47" s="1195">
        <f t="shared" si="6"/>
        <v>1170.459999999993</v>
      </c>
      <c r="J47" s="1196">
        <f t="shared" si="10"/>
        <v>43</v>
      </c>
      <c r="K47" s="1095">
        <f t="shared" si="4"/>
        <v>58795.199999999997</v>
      </c>
      <c r="N47">
        <v>27.22</v>
      </c>
      <c r="O47" s="1051"/>
      <c r="P47" s="1165">
        <f t="shared" si="2"/>
        <v>0</v>
      </c>
      <c r="Q47" s="1197"/>
      <c r="R47" s="1165">
        <f t="shared" si="3"/>
        <v>0</v>
      </c>
      <c r="S47" s="922"/>
      <c r="T47" s="920"/>
      <c r="U47" s="1195">
        <f t="shared" si="8"/>
        <v>6259.29</v>
      </c>
      <c r="V47" s="1196">
        <f t="shared" si="11"/>
        <v>230</v>
      </c>
      <c r="W47" s="1095">
        <f t="shared" si="5"/>
        <v>0</v>
      </c>
    </row>
    <row r="48" spans="2:23" x14ac:dyDescent="0.25">
      <c r="B48">
        <v>27.22</v>
      </c>
      <c r="C48" s="1051">
        <v>24</v>
      </c>
      <c r="D48" s="1165">
        <f t="shared" si="0"/>
        <v>653.28</v>
      </c>
      <c r="E48" s="1197">
        <v>45246</v>
      </c>
      <c r="F48" s="1165">
        <f t="shared" si="1"/>
        <v>653.28</v>
      </c>
      <c r="G48" s="922" t="s">
        <v>632</v>
      </c>
      <c r="H48" s="920">
        <v>0</v>
      </c>
      <c r="I48" s="1195">
        <f t="shared" si="6"/>
        <v>517.17999999999302</v>
      </c>
      <c r="J48" s="1196">
        <f t="shared" si="10"/>
        <v>19</v>
      </c>
      <c r="K48" s="1095">
        <f t="shared" si="4"/>
        <v>0</v>
      </c>
      <c r="N48">
        <v>27.22</v>
      </c>
      <c r="O48" s="1051"/>
      <c r="P48" s="1165">
        <f t="shared" si="2"/>
        <v>0</v>
      </c>
      <c r="Q48" s="1197"/>
      <c r="R48" s="1165">
        <f t="shared" si="3"/>
        <v>0</v>
      </c>
      <c r="S48" s="922"/>
      <c r="T48" s="920"/>
      <c r="U48" s="1195">
        <f t="shared" si="8"/>
        <v>6259.29</v>
      </c>
      <c r="V48" s="1196">
        <f t="shared" si="11"/>
        <v>230</v>
      </c>
      <c r="W48" s="1095">
        <f t="shared" si="5"/>
        <v>0</v>
      </c>
    </row>
    <row r="49" spans="1:23" x14ac:dyDescent="0.25">
      <c r="B49">
        <v>27.22</v>
      </c>
      <c r="C49" s="1051">
        <v>1</v>
      </c>
      <c r="D49" s="1165">
        <f t="shared" si="0"/>
        <v>27.22</v>
      </c>
      <c r="E49" s="1197">
        <v>45246</v>
      </c>
      <c r="F49" s="1165">
        <f t="shared" si="1"/>
        <v>27.22</v>
      </c>
      <c r="G49" s="922" t="s">
        <v>633</v>
      </c>
      <c r="H49" s="920">
        <v>86</v>
      </c>
      <c r="I49" s="1195">
        <f t="shared" si="6"/>
        <v>489.95999999999299</v>
      </c>
      <c r="J49" s="1196">
        <f t="shared" si="10"/>
        <v>18</v>
      </c>
      <c r="K49" s="1095">
        <f t="shared" si="4"/>
        <v>2340.92</v>
      </c>
      <c r="N49">
        <v>27.22</v>
      </c>
      <c r="O49" s="1051"/>
      <c r="P49" s="1165">
        <f t="shared" si="2"/>
        <v>0</v>
      </c>
      <c r="Q49" s="1197"/>
      <c r="R49" s="1165">
        <f t="shared" si="3"/>
        <v>0</v>
      </c>
      <c r="S49" s="922"/>
      <c r="T49" s="920"/>
      <c r="U49" s="1195">
        <f t="shared" si="8"/>
        <v>6259.29</v>
      </c>
      <c r="V49" s="1196">
        <f t="shared" si="11"/>
        <v>230</v>
      </c>
      <c r="W49" s="1095">
        <f t="shared" si="5"/>
        <v>0</v>
      </c>
    </row>
    <row r="50" spans="1:23" x14ac:dyDescent="0.25">
      <c r="B50">
        <v>27.22</v>
      </c>
      <c r="C50" s="1051"/>
      <c r="D50" s="1165">
        <f t="shared" si="0"/>
        <v>0</v>
      </c>
      <c r="E50" s="1197"/>
      <c r="F50" s="1165">
        <f t="shared" si="1"/>
        <v>0</v>
      </c>
      <c r="G50" s="922"/>
      <c r="H50" s="920"/>
      <c r="I50" s="1195">
        <f t="shared" si="6"/>
        <v>489.95999999999299</v>
      </c>
      <c r="J50" s="1196">
        <f t="shared" si="10"/>
        <v>18</v>
      </c>
      <c r="K50" s="1095">
        <f t="shared" si="4"/>
        <v>0</v>
      </c>
      <c r="N50">
        <v>27.22</v>
      </c>
      <c r="O50" s="1051"/>
      <c r="P50" s="1165">
        <f t="shared" si="2"/>
        <v>0</v>
      </c>
      <c r="Q50" s="1197"/>
      <c r="R50" s="1165">
        <f t="shared" si="3"/>
        <v>0</v>
      </c>
      <c r="S50" s="922"/>
      <c r="T50" s="920"/>
      <c r="U50" s="1195">
        <f t="shared" si="8"/>
        <v>6259.29</v>
      </c>
      <c r="V50" s="1196">
        <f t="shared" si="11"/>
        <v>230</v>
      </c>
      <c r="W50" s="1095">
        <f t="shared" si="5"/>
        <v>0</v>
      </c>
    </row>
    <row r="51" spans="1:23" x14ac:dyDescent="0.25">
      <c r="B51">
        <v>27.22</v>
      </c>
      <c r="C51" s="1051"/>
      <c r="D51" s="1165">
        <f t="shared" si="0"/>
        <v>0</v>
      </c>
      <c r="E51" s="1197"/>
      <c r="F51" s="1165">
        <f t="shared" si="1"/>
        <v>0</v>
      </c>
      <c r="G51" s="922"/>
      <c r="H51" s="920"/>
      <c r="I51" s="1195">
        <f t="shared" si="6"/>
        <v>489.95999999999299</v>
      </c>
      <c r="J51" s="1196">
        <f t="shared" si="10"/>
        <v>18</v>
      </c>
      <c r="K51" s="1095">
        <f t="shared" si="4"/>
        <v>0</v>
      </c>
      <c r="N51">
        <v>27.22</v>
      </c>
      <c r="O51" s="1051"/>
      <c r="P51" s="1165">
        <f t="shared" si="2"/>
        <v>0</v>
      </c>
      <c r="Q51" s="1197"/>
      <c r="R51" s="1165">
        <f t="shared" si="3"/>
        <v>0</v>
      </c>
      <c r="S51" s="922"/>
      <c r="T51" s="920"/>
      <c r="U51" s="1195">
        <f t="shared" si="8"/>
        <v>6259.29</v>
      </c>
      <c r="V51" s="1196">
        <f t="shared" si="11"/>
        <v>230</v>
      </c>
      <c r="W51" s="1095">
        <f t="shared" si="5"/>
        <v>0</v>
      </c>
    </row>
    <row r="52" spans="1:23" x14ac:dyDescent="0.25">
      <c r="B52">
        <v>27.22</v>
      </c>
      <c r="C52" s="1051">
        <v>18</v>
      </c>
      <c r="D52" s="1165">
        <f t="shared" si="0"/>
        <v>489.96</v>
      </c>
      <c r="E52" s="1197"/>
      <c r="F52" s="1165">
        <f t="shared" si="1"/>
        <v>489.96</v>
      </c>
      <c r="G52" s="922"/>
      <c r="H52" s="1390"/>
      <c r="I52" s="1402">
        <f t="shared" si="6"/>
        <v>-6.9917405198793858E-12</v>
      </c>
      <c r="J52" s="1403">
        <f t="shared" si="10"/>
        <v>0</v>
      </c>
      <c r="K52" s="1404">
        <f t="shared" si="4"/>
        <v>0</v>
      </c>
      <c r="N52">
        <v>27.22</v>
      </c>
      <c r="O52" s="1051"/>
      <c r="P52" s="1165">
        <f t="shared" si="2"/>
        <v>0</v>
      </c>
      <c r="Q52" s="1197"/>
      <c r="R52" s="1165">
        <f t="shared" si="3"/>
        <v>0</v>
      </c>
      <c r="S52" s="922"/>
      <c r="T52" s="920"/>
      <c r="U52" s="1195">
        <f t="shared" si="8"/>
        <v>6259.29</v>
      </c>
      <c r="V52" s="1196">
        <f t="shared" si="11"/>
        <v>230</v>
      </c>
      <c r="W52" s="1095">
        <f t="shared" si="5"/>
        <v>0</v>
      </c>
    </row>
    <row r="53" spans="1:23" x14ac:dyDescent="0.25">
      <c r="B53">
        <v>27.22</v>
      </c>
      <c r="C53" s="1051"/>
      <c r="D53" s="1165">
        <f t="shared" si="0"/>
        <v>0</v>
      </c>
      <c r="E53" s="1197"/>
      <c r="F53" s="1165">
        <f t="shared" si="1"/>
        <v>0</v>
      </c>
      <c r="G53" s="922"/>
      <c r="H53" s="1390"/>
      <c r="I53" s="1402">
        <f t="shared" si="6"/>
        <v>-6.9917405198793858E-12</v>
      </c>
      <c r="J53" s="1403">
        <f t="shared" si="10"/>
        <v>0</v>
      </c>
      <c r="K53" s="1404">
        <f t="shared" si="4"/>
        <v>0</v>
      </c>
      <c r="N53">
        <v>27.22</v>
      </c>
      <c r="O53" s="1051"/>
      <c r="P53" s="1165">
        <f t="shared" si="2"/>
        <v>0</v>
      </c>
      <c r="Q53" s="1197"/>
      <c r="R53" s="1165">
        <f t="shared" si="3"/>
        <v>0</v>
      </c>
      <c r="S53" s="922"/>
      <c r="T53" s="920"/>
      <c r="U53" s="1195">
        <f t="shared" si="8"/>
        <v>6259.29</v>
      </c>
      <c r="V53" s="1196">
        <f t="shared" si="11"/>
        <v>230</v>
      </c>
      <c r="W53" s="1095">
        <f t="shared" si="5"/>
        <v>0</v>
      </c>
    </row>
    <row r="54" spans="1:23" x14ac:dyDescent="0.25">
      <c r="B54">
        <v>27.22</v>
      </c>
      <c r="C54" s="1051"/>
      <c r="D54" s="1165">
        <f t="shared" si="0"/>
        <v>0</v>
      </c>
      <c r="E54" s="1197"/>
      <c r="F54" s="1165">
        <f t="shared" si="1"/>
        <v>0</v>
      </c>
      <c r="G54" s="922"/>
      <c r="H54" s="1390"/>
      <c r="I54" s="1402">
        <f t="shared" si="6"/>
        <v>-6.9917405198793858E-12</v>
      </c>
      <c r="J54" s="1403">
        <f t="shared" si="10"/>
        <v>0</v>
      </c>
      <c r="K54" s="1404">
        <f t="shared" si="4"/>
        <v>0</v>
      </c>
      <c r="N54">
        <v>27.22</v>
      </c>
      <c r="O54" s="1051"/>
      <c r="P54" s="1165">
        <f t="shared" si="2"/>
        <v>0</v>
      </c>
      <c r="Q54" s="1197"/>
      <c r="R54" s="1165">
        <f t="shared" si="3"/>
        <v>0</v>
      </c>
      <c r="S54" s="922"/>
      <c r="T54" s="920"/>
      <c r="U54" s="1195">
        <f t="shared" si="8"/>
        <v>6259.29</v>
      </c>
      <c r="V54" s="1196">
        <f t="shared" si="11"/>
        <v>230</v>
      </c>
      <c r="W54" s="1095">
        <f t="shared" si="5"/>
        <v>0</v>
      </c>
    </row>
    <row r="55" spans="1:23" x14ac:dyDescent="0.25">
      <c r="B55">
        <v>27.22</v>
      </c>
      <c r="C55" s="1051"/>
      <c r="D55" s="1165">
        <f t="shared" si="0"/>
        <v>0</v>
      </c>
      <c r="E55" s="1197"/>
      <c r="F55" s="1165">
        <f t="shared" si="1"/>
        <v>0</v>
      </c>
      <c r="G55" s="922"/>
      <c r="H55" s="1390"/>
      <c r="I55" s="1402">
        <f t="shared" si="6"/>
        <v>-6.9917405198793858E-12</v>
      </c>
      <c r="J55" s="1403">
        <f t="shared" si="10"/>
        <v>0</v>
      </c>
      <c r="K55" s="1404">
        <f t="shared" si="4"/>
        <v>0</v>
      </c>
      <c r="N55">
        <v>27.22</v>
      </c>
      <c r="O55" s="1051"/>
      <c r="P55" s="1165">
        <f t="shared" si="2"/>
        <v>0</v>
      </c>
      <c r="Q55" s="1197"/>
      <c r="R55" s="1165">
        <f t="shared" si="3"/>
        <v>0</v>
      </c>
      <c r="S55" s="922"/>
      <c r="T55" s="920"/>
      <c r="U55" s="1195">
        <f t="shared" si="8"/>
        <v>6259.29</v>
      </c>
      <c r="V55" s="1196">
        <f t="shared" si="11"/>
        <v>230</v>
      </c>
      <c r="W55" s="1095">
        <f t="shared" si="5"/>
        <v>0</v>
      </c>
    </row>
    <row r="56" spans="1:23" x14ac:dyDescent="0.25">
      <c r="B56">
        <v>27.22</v>
      </c>
      <c r="C56" s="1051"/>
      <c r="D56" s="1165">
        <f t="shared" si="0"/>
        <v>0</v>
      </c>
      <c r="E56" s="1197"/>
      <c r="F56" s="1165">
        <f t="shared" si="1"/>
        <v>0</v>
      </c>
      <c r="G56" s="922"/>
      <c r="H56" s="1390"/>
      <c r="I56" s="1402">
        <f t="shared" si="6"/>
        <v>-6.9917405198793858E-12</v>
      </c>
      <c r="J56" s="1403">
        <f t="shared" si="10"/>
        <v>0</v>
      </c>
      <c r="K56" s="1404">
        <f t="shared" si="4"/>
        <v>0</v>
      </c>
      <c r="N56">
        <v>27.22</v>
      </c>
      <c r="O56" s="1051"/>
      <c r="P56" s="1165">
        <f t="shared" si="2"/>
        <v>0</v>
      </c>
      <c r="Q56" s="1197"/>
      <c r="R56" s="1165">
        <f t="shared" si="3"/>
        <v>0</v>
      </c>
      <c r="S56" s="922"/>
      <c r="T56" s="920"/>
      <c r="U56" s="1195">
        <f t="shared" si="8"/>
        <v>6259.29</v>
      </c>
      <c r="V56" s="1196">
        <f t="shared" si="11"/>
        <v>230</v>
      </c>
      <c r="W56" s="1095">
        <f t="shared" si="5"/>
        <v>0</v>
      </c>
    </row>
    <row r="57" spans="1:23" x14ac:dyDescent="0.25">
      <c r="B57">
        <v>27.22</v>
      </c>
      <c r="C57" s="1051"/>
      <c r="D57" s="1165">
        <f t="shared" si="0"/>
        <v>0</v>
      </c>
      <c r="E57" s="1197"/>
      <c r="F57" s="1165">
        <f t="shared" si="1"/>
        <v>0</v>
      </c>
      <c r="G57" s="922"/>
      <c r="H57" s="920"/>
      <c r="I57" s="1195">
        <f t="shared" si="6"/>
        <v>-6.9917405198793858E-12</v>
      </c>
      <c r="J57" s="1196">
        <f t="shared" si="10"/>
        <v>0</v>
      </c>
      <c r="K57" s="1095">
        <f t="shared" si="4"/>
        <v>0</v>
      </c>
      <c r="N57">
        <v>27.22</v>
      </c>
      <c r="O57" s="1051"/>
      <c r="P57" s="1165">
        <f t="shared" si="2"/>
        <v>0</v>
      </c>
      <c r="Q57" s="1197"/>
      <c r="R57" s="1165">
        <f t="shared" si="3"/>
        <v>0</v>
      </c>
      <c r="S57" s="922"/>
      <c r="T57" s="920"/>
      <c r="U57" s="1195">
        <f t="shared" si="8"/>
        <v>6259.29</v>
      </c>
      <c r="V57" s="1196">
        <f t="shared" si="11"/>
        <v>230</v>
      </c>
      <c r="W57" s="1095">
        <f t="shared" si="5"/>
        <v>0</v>
      </c>
    </row>
    <row r="58" spans="1:23" x14ac:dyDescent="0.25">
      <c r="B58">
        <v>27.22</v>
      </c>
      <c r="C58" s="1051"/>
      <c r="D58" s="1165">
        <f t="shared" si="0"/>
        <v>0</v>
      </c>
      <c r="E58" s="1197"/>
      <c r="F58" s="1165">
        <f t="shared" si="1"/>
        <v>0</v>
      </c>
      <c r="G58" s="922"/>
      <c r="H58" s="920"/>
      <c r="I58" s="1195">
        <f t="shared" si="6"/>
        <v>-6.9917405198793858E-12</v>
      </c>
      <c r="J58" s="1196">
        <f t="shared" si="10"/>
        <v>0</v>
      </c>
      <c r="K58" s="1095">
        <f t="shared" si="4"/>
        <v>0</v>
      </c>
      <c r="N58">
        <v>27.22</v>
      </c>
      <c r="O58" s="1051"/>
      <c r="P58" s="1165">
        <f t="shared" si="2"/>
        <v>0</v>
      </c>
      <c r="Q58" s="1197"/>
      <c r="R58" s="1165">
        <f t="shared" si="3"/>
        <v>0</v>
      </c>
      <c r="S58" s="922"/>
      <c r="T58" s="920"/>
      <c r="U58" s="1195">
        <f t="shared" si="8"/>
        <v>6259.29</v>
      </c>
      <c r="V58" s="1196">
        <f t="shared" si="11"/>
        <v>230</v>
      </c>
      <c r="W58" s="1095">
        <f t="shared" si="5"/>
        <v>0</v>
      </c>
    </row>
    <row r="59" spans="1:23" x14ac:dyDescent="0.25">
      <c r="B59">
        <v>27.22</v>
      </c>
      <c r="C59" s="1051"/>
      <c r="D59" s="1165">
        <f t="shared" si="0"/>
        <v>0</v>
      </c>
      <c r="E59" s="1197"/>
      <c r="F59" s="1165">
        <f t="shared" si="1"/>
        <v>0</v>
      </c>
      <c r="G59" s="922"/>
      <c r="H59" s="920"/>
      <c r="I59" s="1195">
        <f t="shared" si="6"/>
        <v>-6.9917405198793858E-12</v>
      </c>
      <c r="J59" s="1196">
        <f t="shared" si="10"/>
        <v>0</v>
      </c>
      <c r="K59" s="1095">
        <f t="shared" si="4"/>
        <v>0</v>
      </c>
      <c r="N59">
        <v>27.22</v>
      </c>
      <c r="O59" s="1051"/>
      <c r="P59" s="1165">
        <f t="shared" si="2"/>
        <v>0</v>
      </c>
      <c r="Q59" s="1197"/>
      <c r="R59" s="1165">
        <f t="shared" si="3"/>
        <v>0</v>
      </c>
      <c r="S59" s="922"/>
      <c r="T59" s="920"/>
      <c r="U59" s="1195">
        <f t="shared" si="8"/>
        <v>6259.29</v>
      </c>
      <c r="V59" s="1196">
        <f t="shared" si="11"/>
        <v>230</v>
      </c>
      <c r="W59" s="1095">
        <f t="shared" si="5"/>
        <v>0</v>
      </c>
    </row>
    <row r="60" spans="1:23" ht="15.75" thickBot="1" x14ac:dyDescent="0.3">
      <c r="A60" s="116"/>
      <c r="B60">
        <v>27.22</v>
      </c>
      <c r="C60" s="1051"/>
      <c r="D60" s="1165">
        <f t="shared" si="0"/>
        <v>0</v>
      </c>
      <c r="E60" s="1197"/>
      <c r="F60" s="1165">
        <f t="shared" si="1"/>
        <v>0</v>
      </c>
      <c r="G60" s="922"/>
      <c r="H60" s="920"/>
      <c r="I60" s="1195">
        <f t="shared" si="6"/>
        <v>-6.9917405198793858E-12</v>
      </c>
      <c r="J60" s="1196">
        <f t="shared" si="10"/>
        <v>0</v>
      </c>
      <c r="K60" s="1095">
        <f t="shared" si="4"/>
        <v>0</v>
      </c>
      <c r="M60" s="116"/>
      <c r="N60">
        <v>27.22</v>
      </c>
      <c r="O60" s="1051"/>
      <c r="P60" s="1165">
        <f t="shared" si="2"/>
        <v>0</v>
      </c>
      <c r="Q60" s="1197"/>
      <c r="R60" s="1165">
        <f t="shared" si="3"/>
        <v>0</v>
      </c>
      <c r="S60" s="922"/>
      <c r="T60" s="920"/>
      <c r="U60" s="1195">
        <f t="shared" si="8"/>
        <v>6259.29</v>
      </c>
      <c r="V60" s="1196">
        <f t="shared" si="11"/>
        <v>230</v>
      </c>
      <c r="W60" s="1095">
        <f t="shared" si="5"/>
        <v>0</v>
      </c>
    </row>
    <row r="61" spans="1:23" ht="15.75" thickTop="1" x14ac:dyDescent="0.25">
      <c r="B61">
        <v>27.22</v>
      </c>
      <c r="C61" s="1051"/>
      <c r="D61" s="1165">
        <f t="shared" si="0"/>
        <v>0</v>
      </c>
      <c r="E61" s="1197"/>
      <c r="F61" s="1165">
        <f t="shared" si="1"/>
        <v>0</v>
      </c>
      <c r="G61" s="922"/>
      <c r="H61" s="920"/>
      <c r="I61" s="1195">
        <f t="shared" si="6"/>
        <v>-6.9917405198793858E-12</v>
      </c>
      <c r="J61" s="1196">
        <f t="shared" si="10"/>
        <v>0</v>
      </c>
      <c r="K61" s="1095">
        <f t="shared" si="4"/>
        <v>0</v>
      </c>
      <c r="N61">
        <v>27.22</v>
      </c>
      <c r="O61" s="1051"/>
      <c r="P61" s="1165">
        <f t="shared" si="2"/>
        <v>0</v>
      </c>
      <c r="Q61" s="1197"/>
      <c r="R61" s="1165">
        <f t="shared" si="3"/>
        <v>0</v>
      </c>
      <c r="S61" s="922"/>
      <c r="T61" s="920"/>
      <c r="U61" s="1195">
        <f t="shared" si="8"/>
        <v>6259.29</v>
      </c>
      <c r="V61" s="1196">
        <f t="shared" si="11"/>
        <v>230</v>
      </c>
      <c r="W61" s="1095">
        <f t="shared" si="5"/>
        <v>0</v>
      </c>
    </row>
    <row r="62" spans="1:23" x14ac:dyDescent="0.25">
      <c r="B62">
        <v>27.22</v>
      </c>
      <c r="C62" s="1051"/>
      <c r="D62" s="1165">
        <f t="shared" si="0"/>
        <v>0</v>
      </c>
      <c r="E62" s="1197"/>
      <c r="F62" s="1165">
        <f t="shared" si="1"/>
        <v>0</v>
      </c>
      <c r="G62" s="922"/>
      <c r="H62" s="920"/>
      <c r="I62" s="1195">
        <f t="shared" si="6"/>
        <v>-6.9917405198793858E-12</v>
      </c>
      <c r="J62" s="1196">
        <f t="shared" si="10"/>
        <v>0</v>
      </c>
      <c r="K62" s="1095">
        <f t="shared" si="4"/>
        <v>0</v>
      </c>
      <c r="N62">
        <v>27.22</v>
      </c>
      <c r="O62" s="1051"/>
      <c r="P62" s="1165">
        <f t="shared" si="2"/>
        <v>0</v>
      </c>
      <c r="Q62" s="1197"/>
      <c r="R62" s="1165">
        <f t="shared" si="3"/>
        <v>0</v>
      </c>
      <c r="S62" s="922"/>
      <c r="T62" s="920"/>
      <c r="U62" s="1195">
        <f t="shared" si="8"/>
        <v>6259.29</v>
      </c>
      <c r="V62" s="1196">
        <f t="shared" si="11"/>
        <v>230</v>
      </c>
      <c r="W62" s="1095">
        <f t="shared" si="5"/>
        <v>0</v>
      </c>
    </row>
    <row r="63" spans="1:23" x14ac:dyDescent="0.25">
      <c r="B63">
        <v>27.22</v>
      </c>
      <c r="C63" s="1051"/>
      <c r="D63" s="923">
        <f t="shared" si="0"/>
        <v>0</v>
      </c>
      <c r="E63" s="1079"/>
      <c r="F63" s="923">
        <f t="shared" si="1"/>
        <v>0</v>
      </c>
      <c r="G63" s="895"/>
      <c r="H63" s="912"/>
      <c r="I63" s="1097">
        <f t="shared" si="6"/>
        <v>-6.9917405198793858E-12</v>
      </c>
      <c r="J63" s="1094">
        <f t="shared" si="10"/>
        <v>0</v>
      </c>
      <c r="K63" s="1095">
        <f t="shared" si="4"/>
        <v>0</v>
      </c>
      <c r="N63">
        <v>27.22</v>
      </c>
      <c r="O63" s="1051"/>
      <c r="P63" s="923">
        <f t="shared" si="2"/>
        <v>0</v>
      </c>
      <c r="Q63" s="1079"/>
      <c r="R63" s="923">
        <f t="shared" si="3"/>
        <v>0</v>
      </c>
      <c r="S63" s="895"/>
      <c r="T63" s="912"/>
      <c r="U63" s="1097">
        <f t="shared" si="8"/>
        <v>6259.29</v>
      </c>
      <c r="V63" s="1094">
        <f t="shared" si="11"/>
        <v>230</v>
      </c>
      <c r="W63" s="1095">
        <f t="shared" si="5"/>
        <v>0</v>
      </c>
    </row>
    <row r="64" spans="1:23" x14ac:dyDescent="0.25">
      <c r="B64">
        <v>27.22</v>
      </c>
      <c r="C64" s="1051"/>
      <c r="D64" s="923">
        <f t="shared" si="0"/>
        <v>0</v>
      </c>
      <c r="E64" s="1079"/>
      <c r="F64" s="923">
        <f t="shared" si="1"/>
        <v>0</v>
      </c>
      <c r="G64" s="895"/>
      <c r="H64" s="912"/>
      <c r="I64" s="1097">
        <f t="shared" si="6"/>
        <v>-6.9917405198793858E-12</v>
      </c>
      <c r="J64" s="1094">
        <f t="shared" si="10"/>
        <v>0</v>
      </c>
      <c r="K64" s="1095">
        <f t="shared" si="4"/>
        <v>0</v>
      </c>
      <c r="N64">
        <v>27.22</v>
      </c>
      <c r="O64" s="1051"/>
      <c r="P64" s="923">
        <f t="shared" si="2"/>
        <v>0</v>
      </c>
      <c r="Q64" s="1079"/>
      <c r="R64" s="923">
        <f t="shared" si="3"/>
        <v>0</v>
      </c>
      <c r="S64" s="895"/>
      <c r="T64" s="912"/>
      <c r="U64" s="1097">
        <f t="shared" si="8"/>
        <v>6259.29</v>
      </c>
      <c r="V64" s="1094">
        <f t="shared" si="11"/>
        <v>230</v>
      </c>
      <c r="W64" s="1095">
        <f t="shared" si="5"/>
        <v>0</v>
      </c>
    </row>
    <row r="65" spans="2:23" x14ac:dyDescent="0.25">
      <c r="B65">
        <v>27.22</v>
      </c>
      <c r="C65" s="1051"/>
      <c r="D65" s="923">
        <f t="shared" si="0"/>
        <v>0</v>
      </c>
      <c r="E65" s="1079"/>
      <c r="F65" s="923">
        <f t="shared" si="1"/>
        <v>0</v>
      </c>
      <c r="G65" s="895"/>
      <c r="H65" s="912"/>
      <c r="I65" s="1097">
        <f t="shared" si="6"/>
        <v>-6.9917405198793858E-12</v>
      </c>
      <c r="J65" s="1094">
        <f t="shared" si="10"/>
        <v>0</v>
      </c>
      <c r="K65" s="1095">
        <f t="shared" si="4"/>
        <v>0</v>
      </c>
      <c r="N65">
        <v>27.22</v>
      </c>
      <c r="O65" s="1051"/>
      <c r="P65" s="923">
        <f t="shared" si="2"/>
        <v>0</v>
      </c>
      <c r="Q65" s="1079"/>
      <c r="R65" s="923">
        <f t="shared" si="3"/>
        <v>0</v>
      </c>
      <c r="S65" s="895"/>
      <c r="T65" s="912"/>
      <c r="U65" s="1097">
        <f t="shared" si="8"/>
        <v>6259.29</v>
      </c>
      <c r="V65" s="1094">
        <f t="shared" si="11"/>
        <v>230</v>
      </c>
      <c r="W65" s="1095">
        <f t="shared" si="5"/>
        <v>0</v>
      </c>
    </row>
    <row r="66" spans="2:23" x14ac:dyDescent="0.25">
      <c r="B66">
        <v>27.22</v>
      </c>
      <c r="C66" s="1051"/>
      <c r="D66" s="923">
        <f t="shared" si="0"/>
        <v>0</v>
      </c>
      <c r="E66" s="1079"/>
      <c r="F66" s="923">
        <f t="shared" si="1"/>
        <v>0</v>
      </c>
      <c r="G66" s="895"/>
      <c r="H66" s="912"/>
      <c r="I66" s="1097">
        <f t="shared" si="6"/>
        <v>-6.9917405198793858E-12</v>
      </c>
      <c r="J66" s="1094">
        <f t="shared" si="10"/>
        <v>0</v>
      </c>
      <c r="K66" s="1095">
        <f t="shared" si="4"/>
        <v>0</v>
      </c>
      <c r="N66">
        <v>27.22</v>
      </c>
      <c r="O66" s="1051"/>
      <c r="P66" s="923">
        <f t="shared" si="2"/>
        <v>0</v>
      </c>
      <c r="Q66" s="1079"/>
      <c r="R66" s="923">
        <f t="shared" si="3"/>
        <v>0</v>
      </c>
      <c r="S66" s="895"/>
      <c r="T66" s="912"/>
      <c r="U66" s="1097">
        <f t="shared" si="8"/>
        <v>6259.29</v>
      </c>
      <c r="V66" s="1094">
        <f t="shared" si="11"/>
        <v>230</v>
      </c>
      <c r="W66" s="1095">
        <f t="shared" si="5"/>
        <v>0</v>
      </c>
    </row>
    <row r="67" spans="2:23" x14ac:dyDescent="0.25">
      <c r="B67">
        <v>27.22</v>
      </c>
      <c r="C67" s="1051"/>
      <c r="D67" s="923">
        <f t="shared" si="0"/>
        <v>0</v>
      </c>
      <c r="E67" s="1079"/>
      <c r="F67" s="923">
        <f t="shared" si="1"/>
        <v>0</v>
      </c>
      <c r="G67" s="895"/>
      <c r="H67" s="912"/>
      <c r="I67" s="1097">
        <f t="shared" si="6"/>
        <v>-6.9917405198793858E-12</v>
      </c>
      <c r="J67" s="1094">
        <f t="shared" si="10"/>
        <v>0</v>
      </c>
      <c r="K67" s="1095">
        <f t="shared" si="4"/>
        <v>0</v>
      </c>
      <c r="N67">
        <v>27.22</v>
      </c>
      <c r="O67" s="1051"/>
      <c r="P67" s="923">
        <f t="shared" si="2"/>
        <v>0</v>
      </c>
      <c r="Q67" s="1079"/>
      <c r="R67" s="923">
        <f t="shared" si="3"/>
        <v>0</v>
      </c>
      <c r="S67" s="895"/>
      <c r="T67" s="912"/>
      <c r="U67" s="1097">
        <f t="shared" si="8"/>
        <v>6259.29</v>
      </c>
      <c r="V67" s="1094">
        <f t="shared" si="11"/>
        <v>230</v>
      </c>
      <c r="W67" s="1095">
        <f t="shared" si="5"/>
        <v>0</v>
      </c>
    </row>
    <row r="68" spans="2:23" x14ac:dyDescent="0.25">
      <c r="B68">
        <v>27.22</v>
      </c>
      <c r="C68" s="1051"/>
      <c r="D68" s="923">
        <f t="shared" si="0"/>
        <v>0</v>
      </c>
      <c r="E68" s="1079"/>
      <c r="F68" s="923">
        <f t="shared" si="1"/>
        <v>0</v>
      </c>
      <c r="G68" s="895"/>
      <c r="H68" s="912"/>
      <c r="I68" s="1097">
        <f t="shared" si="6"/>
        <v>-6.9917405198793858E-12</v>
      </c>
      <c r="J68" s="1094">
        <f t="shared" si="10"/>
        <v>0</v>
      </c>
      <c r="K68" s="1095">
        <f t="shared" si="4"/>
        <v>0</v>
      </c>
      <c r="N68">
        <v>27.22</v>
      </c>
      <c r="O68" s="1051"/>
      <c r="P68" s="923">
        <f t="shared" si="2"/>
        <v>0</v>
      </c>
      <c r="Q68" s="1079"/>
      <c r="R68" s="923">
        <f t="shared" si="3"/>
        <v>0</v>
      </c>
      <c r="S68" s="895"/>
      <c r="T68" s="912"/>
      <c r="U68" s="1097">
        <f t="shared" si="8"/>
        <v>6259.29</v>
      </c>
      <c r="V68" s="1094">
        <f t="shared" si="11"/>
        <v>230</v>
      </c>
      <c r="W68" s="1095">
        <f t="shared" si="5"/>
        <v>0</v>
      </c>
    </row>
    <row r="69" spans="2:23" x14ac:dyDescent="0.25">
      <c r="B69">
        <v>27.22</v>
      </c>
      <c r="C69" s="1051"/>
      <c r="D69" s="923">
        <f t="shared" si="0"/>
        <v>0</v>
      </c>
      <c r="E69" s="1079"/>
      <c r="F69" s="923">
        <f t="shared" si="1"/>
        <v>0</v>
      </c>
      <c r="G69" s="895"/>
      <c r="H69" s="912"/>
      <c r="I69" s="1097">
        <f t="shared" si="6"/>
        <v>-6.9917405198793858E-12</v>
      </c>
      <c r="J69" s="1094">
        <f t="shared" si="10"/>
        <v>0</v>
      </c>
      <c r="K69" s="1095">
        <f t="shared" si="4"/>
        <v>0</v>
      </c>
      <c r="N69">
        <v>27.22</v>
      </c>
      <c r="O69" s="1051"/>
      <c r="P69" s="923">
        <f t="shared" si="2"/>
        <v>0</v>
      </c>
      <c r="Q69" s="1079"/>
      <c r="R69" s="923">
        <f t="shared" si="3"/>
        <v>0</v>
      </c>
      <c r="S69" s="895"/>
      <c r="T69" s="912"/>
      <c r="U69" s="1097">
        <f t="shared" si="8"/>
        <v>6259.29</v>
      </c>
      <c r="V69" s="1094">
        <f t="shared" si="11"/>
        <v>230</v>
      </c>
      <c r="W69" s="1095">
        <f t="shared" si="5"/>
        <v>0</v>
      </c>
    </row>
    <row r="70" spans="2:23" x14ac:dyDescent="0.25">
      <c r="B70">
        <v>27.22</v>
      </c>
      <c r="C70" s="1051"/>
      <c r="D70" s="923">
        <f t="shared" si="0"/>
        <v>0</v>
      </c>
      <c r="E70" s="1079"/>
      <c r="F70" s="923">
        <f t="shared" si="1"/>
        <v>0</v>
      </c>
      <c r="G70" s="895"/>
      <c r="H70" s="912"/>
      <c r="I70" s="1097">
        <f t="shared" si="6"/>
        <v>-6.9917405198793858E-12</v>
      </c>
      <c r="J70" s="1094">
        <f t="shared" si="10"/>
        <v>0</v>
      </c>
      <c r="K70" s="1095">
        <f t="shared" si="4"/>
        <v>0</v>
      </c>
      <c r="N70">
        <v>27.22</v>
      </c>
      <c r="O70" s="1051"/>
      <c r="P70" s="923">
        <f t="shared" si="2"/>
        <v>0</v>
      </c>
      <c r="Q70" s="1079"/>
      <c r="R70" s="923">
        <f t="shared" si="3"/>
        <v>0</v>
      </c>
      <c r="S70" s="895"/>
      <c r="T70" s="912"/>
      <c r="U70" s="1097">
        <f t="shared" si="8"/>
        <v>6259.29</v>
      </c>
      <c r="V70" s="1094">
        <f t="shared" si="11"/>
        <v>230</v>
      </c>
      <c r="W70" s="1095">
        <f t="shared" si="5"/>
        <v>0</v>
      </c>
    </row>
    <row r="71" spans="2:23" x14ac:dyDescent="0.25">
      <c r="B71">
        <v>27.22</v>
      </c>
      <c r="C71" s="1051"/>
      <c r="D71" s="923">
        <f t="shared" si="0"/>
        <v>0</v>
      </c>
      <c r="E71" s="1079"/>
      <c r="F71" s="923">
        <f t="shared" si="1"/>
        <v>0</v>
      </c>
      <c r="G71" s="895"/>
      <c r="H71" s="912"/>
      <c r="I71" s="1097">
        <f t="shared" si="6"/>
        <v>-6.9917405198793858E-12</v>
      </c>
      <c r="J71" s="1094">
        <f t="shared" si="10"/>
        <v>0</v>
      </c>
      <c r="K71" s="1095">
        <f t="shared" si="4"/>
        <v>0</v>
      </c>
      <c r="N71">
        <v>27.22</v>
      </c>
      <c r="O71" s="1051"/>
      <c r="P71" s="923">
        <f t="shared" si="2"/>
        <v>0</v>
      </c>
      <c r="Q71" s="1079"/>
      <c r="R71" s="923">
        <f t="shared" si="3"/>
        <v>0</v>
      </c>
      <c r="S71" s="895"/>
      <c r="T71" s="912"/>
      <c r="U71" s="1097">
        <f t="shared" si="8"/>
        <v>6259.29</v>
      </c>
      <c r="V71" s="1094">
        <f t="shared" si="11"/>
        <v>230</v>
      </c>
      <c r="W71" s="1095">
        <f t="shared" si="5"/>
        <v>0</v>
      </c>
    </row>
    <row r="72" spans="2:23" x14ac:dyDescent="0.25">
      <c r="B72">
        <v>27.22</v>
      </c>
      <c r="C72" s="1051"/>
      <c r="D72" s="923">
        <f t="shared" si="0"/>
        <v>0</v>
      </c>
      <c r="E72" s="1079"/>
      <c r="F72" s="923">
        <f t="shared" si="1"/>
        <v>0</v>
      </c>
      <c r="G72" s="895"/>
      <c r="H72" s="912"/>
      <c r="I72" s="1097">
        <f t="shared" si="6"/>
        <v>-6.9917405198793858E-12</v>
      </c>
      <c r="J72" s="1094">
        <f t="shared" si="10"/>
        <v>0</v>
      </c>
      <c r="K72" s="1095">
        <f t="shared" si="4"/>
        <v>0</v>
      </c>
      <c r="N72">
        <v>27.22</v>
      </c>
      <c r="O72" s="1051"/>
      <c r="P72" s="923">
        <f t="shared" si="2"/>
        <v>0</v>
      </c>
      <c r="Q72" s="1079"/>
      <c r="R72" s="923">
        <f t="shared" si="3"/>
        <v>0</v>
      </c>
      <c r="S72" s="895"/>
      <c r="T72" s="912"/>
      <c r="U72" s="1097">
        <f t="shared" si="8"/>
        <v>6259.29</v>
      </c>
      <c r="V72" s="1094">
        <f t="shared" si="11"/>
        <v>230</v>
      </c>
      <c r="W72" s="1095">
        <f t="shared" si="5"/>
        <v>0</v>
      </c>
    </row>
    <row r="73" spans="2:23" x14ac:dyDescent="0.25">
      <c r="B73">
        <v>27.22</v>
      </c>
      <c r="C73" s="1051"/>
      <c r="D73" s="923">
        <f t="shared" ref="D73:D114" si="12">C73*B73</f>
        <v>0</v>
      </c>
      <c r="E73" s="1079"/>
      <c r="F73" s="923">
        <f t="shared" ref="F73:F114" si="13">D73</f>
        <v>0</v>
      </c>
      <c r="G73" s="895"/>
      <c r="H73" s="912"/>
      <c r="I73" s="1097">
        <f t="shared" si="6"/>
        <v>-6.9917405198793858E-12</v>
      </c>
      <c r="J73" s="1094">
        <f t="shared" si="10"/>
        <v>0</v>
      </c>
      <c r="K73" s="1095">
        <f t="shared" si="4"/>
        <v>0</v>
      </c>
      <c r="N73">
        <v>27.22</v>
      </c>
      <c r="O73" s="1051"/>
      <c r="P73" s="923">
        <f t="shared" ref="P73:P114" si="14">O73*N73</f>
        <v>0</v>
      </c>
      <c r="Q73" s="1079"/>
      <c r="R73" s="923">
        <f t="shared" ref="R73:R114" si="15">P73</f>
        <v>0</v>
      </c>
      <c r="S73" s="895"/>
      <c r="T73" s="912"/>
      <c r="U73" s="1097">
        <f t="shared" si="8"/>
        <v>6259.29</v>
      </c>
      <c r="V73" s="1094">
        <f t="shared" si="11"/>
        <v>230</v>
      </c>
      <c r="W73" s="1095">
        <f t="shared" si="5"/>
        <v>0</v>
      </c>
    </row>
    <row r="74" spans="2:23" x14ac:dyDescent="0.25">
      <c r="B74">
        <v>27.22</v>
      </c>
      <c r="C74" s="1051"/>
      <c r="D74" s="923">
        <f t="shared" si="12"/>
        <v>0</v>
      </c>
      <c r="E74" s="1079"/>
      <c r="F74" s="923">
        <f t="shared" si="13"/>
        <v>0</v>
      </c>
      <c r="G74" s="895"/>
      <c r="H74" s="912"/>
      <c r="I74" s="1097">
        <f t="shared" si="6"/>
        <v>-6.9917405198793858E-12</v>
      </c>
      <c r="J74" s="1094">
        <f t="shared" si="10"/>
        <v>0</v>
      </c>
      <c r="K74" s="1095">
        <f t="shared" ref="K74:K114" si="16">F74*H74</f>
        <v>0</v>
      </c>
      <c r="N74">
        <v>27.22</v>
      </c>
      <c r="O74" s="1051"/>
      <c r="P74" s="923">
        <f t="shared" si="14"/>
        <v>0</v>
      </c>
      <c r="Q74" s="1079"/>
      <c r="R74" s="923">
        <f t="shared" si="15"/>
        <v>0</v>
      </c>
      <c r="S74" s="895"/>
      <c r="T74" s="912"/>
      <c r="U74" s="1097">
        <f t="shared" si="8"/>
        <v>6259.29</v>
      </c>
      <c r="V74" s="1094">
        <f t="shared" si="11"/>
        <v>230</v>
      </c>
      <c r="W74" s="1095">
        <f t="shared" ref="W74:W114" si="17">R74*T74</f>
        <v>0</v>
      </c>
    </row>
    <row r="75" spans="2:23" x14ac:dyDescent="0.25">
      <c r="B75">
        <v>27.22</v>
      </c>
      <c r="C75" s="1051"/>
      <c r="D75" s="923">
        <f t="shared" si="12"/>
        <v>0</v>
      </c>
      <c r="E75" s="1079"/>
      <c r="F75" s="923">
        <f t="shared" si="13"/>
        <v>0</v>
      </c>
      <c r="G75" s="895"/>
      <c r="H75" s="912"/>
      <c r="I75" s="1097">
        <f t="shared" ref="I75:I113" si="18">I74-F75</f>
        <v>-6.9917405198793858E-12</v>
      </c>
      <c r="J75" s="1094">
        <f t="shared" si="10"/>
        <v>0</v>
      </c>
      <c r="K75" s="1095">
        <f t="shared" si="16"/>
        <v>0</v>
      </c>
      <c r="N75">
        <v>27.22</v>
      </c>
      <c r="O75" s="1051"/>
      <c r="P75" s="923">
        <f t="shared" si="14"/>
        <v>0</v>
      </c>
      <c r="Q75" s="1079"/>
      <c r="R75" s="923">
        <f t="shared" si="15"/>
        <v>0</v>
      </c>
      <c r="S75" s="895"/>
      <c r="T75" s="912"/>
      <c r="U75" s="1097">
        <f t="shared" ref="U75:U113" si="19">U74-R75</f>
        <v>6259.29</v>
      </c>
      <c r="V75" s="1094">
        <f t="shared" si="11"/>
        <v>230</v>
      </c>
      <c r="W75" s="1095">
        <f t="shared" si="17"/>
        <v>0</v>
      </c>
    </row>
    <row r="76" spans="2:23" x14ac:dyDescent="0.25">
      <c r="B76">
        <v>27.22</v>
      </c>
      <c r="C76" s="1051"/>
      <c r="D76" s="923">
        <f t="shared" si="12"/>
        <v>0</v>
      </c>
      <c r="E76" s="1079"/>
      <c r="F76" s="923">
        <f t="shared" si="13"/>
        <v>0</v>
      </c>
      <c r="G76" s="895"/>
      <c r="H76" s="912"/>
      <c r="I76" s="1097">
        <f t="shared" si="18"/>
        <v>-6.9917405198793858E-12</v>
      </c>
      <c r="J76" s="1094">
        <f t="shared" si="10"/>
        <v>0</v>
      </c>
      <c r="K76" s="1095">
        <f t="shared" si="16"/>
        <v>0</v>
      </c>
      <c r="N76">
        <v>27.22</v>
      </c>
      <c r="O76" s="1051"/>
      <c r="P76" s="923">
        <f t="shared" si="14"/>
        <v>0</v>
      </c>
      <c r="Q76" s="1079"/>
      <c r="R76" s="923">
        <f t="shared" si="15"/>
        <v>0</v>
      </c>
      <c r="S76" s="895"/>
      <c r="T76" s="912"/>
      <c r="U76" s="1097">
        <f t="shared" si="19"/>
        <v>6259.29</v>
      </c>
      <c r="V76" s="1094">
        <f t="shared" si="11"/>
        <v>230</v>
      </c>
      <c r="W76" s="1095">
        <f t="shared" si="17"/>
        <v>0</v>
      </c>
    </row>
    <row r="77" spans="2:23" x14ac:dyDescent="0.25">
      <c r="B77">
        <v>27.22</v>
      </c>
      <c r="C77" s="1051"/>
      <c r="D77" s="923">
        <f t="shared" si="12"/>
        <v>0</v>
      </c>
      <c r="E77" s="1079"/>
      <c r="F77" s="923">
        <f t="shared" si="13"/>
        <v>0</v>
      </c>
      <c r="G77" s="895"/>
      <c r="H77" s="912"/>
      <c r="I77" s="1097">
        <f t="shared" si="18"/>
        <v>-6.9917405198793858E-12</v>
      </c>
      <c r="J77" s="1094">
        <f t="shared" ref="J77:J113" si="20">J76-C77</f>
        <v>0</v>
      </c>
      <c r="K77" s="1095">
        <f t="shared" si="16"/>
        <v>0</v>
      </c>
      <c r="N77">
        <v>27.22</v>
      </c>
      <c r="O77" s="1051"/>
      <c r="P77" s="923">
        <f t="shared" si="14"/>
        <v>0</v>
      </c>
      <c r="Q77" s="1079"/>
      <c r="R77" s="923">
        <f t="shared" si="15"/>
        <v>0</v>
      </c>
      <c r="S77" s="895"/>
      <c r="T77" s="912"/>
      <c r="U77" s="1097">
        <f t="shared" si="19"/>
        <v>6259.29</v>
      </c>
      <c r="V77" s="1094">
        <f t="shared" ref="V77:V113" si="21">V76-O77</f>
        <v>230</v>
      </c>
      <c r="W77" s="1095">
        <f t="shared" si="17"/>
        <v>0</v>
      </c>
    </row>
    <row r="78" spans="2:23" x14ac:dyDescent="0.25">
      <c r="B78">
        <v>27.22</v>
      </c>
      <c r="C78" s="1051"/>
      <c r="D78" s="923">
        <f t="shared" si="12"/>
        <v>0</v>
      </c>
      <c r="E78" s="1079"/>
      <c r="F78" s="923">
        <f t="shared" si="13"/>
        <v>0</v>
      </c>
      <c r="G78" s="895"/>
      <c r="H78" s="912"/>
      <c r="I78" s="1097">
        <f t="shared" si="18"/>
        <v>-6.9917405198793858E-12</v>
      </c>
      <c r="J78" s="1094">
        <f t="shared" si="20"/>
        <v>0</v>
      </c>
      <c r="K78" s="1095">
        <f t="shared" si="16"/>
        <v>0</v>
      </c>
      <c r="N78">
        <v>27.22</v>
      </c>
      <c r="O78" s="1051"/>
      <c r="P78" s="923">
        <f t="shared" si="14"/>
        <v>0</v>
      </c>
      <c r="Q78" s="1079"/>
      <c r="R78" s="923">
        <f t="shared" si="15"/>
        <v>0</v>
      </c>
      <c r="S78" s="895"/>
      <c r="T78" s="912"/>
      <c r="U78" s="1097">
        <f t="shared" si="19"/>
        <v>6259.29</v>
      </c>
      <c r="V78" s="1094">
        <f t="shared" si="21"/>
        <v>230</v>
      </c>
      <c r="W78" s="1095">
        <f t="shared" si="17"/>
        <v>0</v>
      </c>
    </row>
    <row r="79" spans="2:23" x14ac:dyDescent="0.25">
      <c r="B79">
        <v>27.22</v>
      </c>
      <c r="C79" s="1051"/>
      <c r="D79" s="923">
        <f t="shared" si="12"/>
        <v>0</v>
      </c>
      <c r="E79" s="1079"/>
      <c r="F79" s="923">
        <f t="shared" si="13"/>
        <v>0</v>
      </c>
      <c r="G79" s="895"/>
      <c r="H79" s="912"/>
      <c r="I79" s="1097">
        <f t="shared" si="18"/>
        <v>-6.9917405198793858E-12</v>
      </c>
      <c r="J79" s="1094">
        <f t="shared" si="20"/>
        <v>0</v>
      </c>
      <c r="K79" s="1095">
        <f t="shared" si="16"/>
        <v>0</v>
      </c>
      <c r="N79">
        <v>27.22</v>
      </c>
      <c r="O79" s="1051"/>
      <c r="P79" s="923">
        <f t="shared" si="14"/>
        <v>0</v>
      </c>
      <c r="Q79" s="1079"/>
      <c r="R79" s="923">
        <f t="shared" si="15"/>
        <v>0</v>
      </c>
      <c r="S79" s="895"/>
      <c r="T79" s="912"/>
      <c r="U79" s="1097">
        <f t="shared" si="19"/>
        <v>6259.29</v>
      </c>
      <c r="V79" s="1094">
        <f t="shared" si="21"/>
        <v>230</v>
      </c>
      <c r="W79" s="1095">
        <f t="shared" si="17"/>
        <v>0</v>
      </c>
    </row>
    <row r="80" spans="2:23" x14ac:dyDescent="0.25">
      <c r="B80">
        <v>27.22</v>
      </c>
      <c r="C80" s="1051"/>
      <c r="D80" s="923">
        <f t="shared" si="12"/>
        <v>0</v>
      </c>
      <c r="E80" s="1079"/>
      <c r="F80" s="923">
        <f t="shared" si="13"/>
        <v>0</v>
      </c>
      <c r="G80" s="895"/>
      <c r="H80" s="912"/>
      <c r="I80" s="1097">
        <f t="shared" si="18"/>
        <v>-6.9917405198793858E-12</v>
      </c>
      <c r="J80" s="1094">
        <f t="shared" si="20"/>
        <v>0</v>
      </c>
      <c r="K80" s="1095">
        <f t="shared" si="16"/>
        <v>0</v>
      </c>
      <c r="N80">
        <v>27.22</v>
      </c>
      <c r="O80" s="1051"/>
      <c r="P80" s="923">
        <f t="shared" si="14"/>
        <v>0</v>
      </c>
      <c r="Q80" s="1079"/>
      <c r="R80" s="923">
        <f t="shared" si="15"/>
        <v>0</v>
      </c>
      <c r="S80" s="895"/>
      <c r="T80" s="912"/>
      <c r="U80" s="1097">
        <f t="shared" si="19"/>
        <v>6259.29</v>
      </c>
      <c r="V80" s="1094">
        <f t="shared" si="21"/>
        <v>230</v>
      </c>
      <c r="W80" s="1095">
        <f t="shared" si="17"/>
        <v>0</v>
      </c>
    </row>
    <row r="81" spans="2:23" x14ac:dyDescent="0.25">
      <c r="B81">
        <v>27.22</v>
      </c>
      <c r="C81" s="1051"/>
      <c r="D81" s="923">
        <f t="shared" si="12"/>
        <v>0</v>
      </c>
      <c r="E81" s="1079"/>
      <c r="F81" s="923">
        <f t="shared" si="13"/>
        <v>0</v>
      </c>
      <c r="G81" s="895"/>
      <c r="H81" s="912"/>
      <c r="I81" s="1097">
        <f t="shared" si="18"/>
        <v>-6.9917405198793858E-12</v>
      </c>
      <c r="J81" s="1094">
        <f t="shared" si="20"/>
        <v>0</v>
      </c>
      <c r="K81" s="1095">
        <f t="shared" si="16"/>
        <v>0</v>
      </c>
      <c r="N81">
        <v>27.22</v>
      </c>
      <c r="O81" s="1051"/>
      <c r="P81" s="923">
        <f t="shared" si="14"/>
        <v>0</v>
      </c>
      <c r="Q81" s="1079"/>
      <c r="R81" s="923">
        <f t="shared" si="15"/>
        <v>0</v>
      </c>
      <c r="S81" s="895"/>
      <c r="T81" s="912"/>
      <c r="U81" s="1097">
        <f t="shared" si="19"/>
        <v>6259.29</v>
      </c>
      <c r="V81" s="1094">
        <f t="shared" si="21"/>
        <v>230</v>
      </c>
      <c r="W81" s="1095">
        <f t="shared" si="17"/>
        <v>0</v>
      </c>
    </row>
    <row r="82" spans="2:23" x14ac:dyDescent="0.25">
      <c r="B82">
        <v>27.22</v>
      </c>
      <c r="C82" s="1051"/>
      <c r="D82" s="923">
        <f t="shared" si="12"/>
        <v>0</v>
      </c>
      <c r="E82" s="1079"/>
      <c r="F82" s="923">
        <f t="shared" si="13"/>
        <v>0</v>
      </c>
      <c r="G82" s="895"/>
      <c r="H82" s="912"/>
      <c r="I82" s="1097">
        <f t="shared" si="18"/>
        <v>-6.9917405198793858E-12</v>
      </c>
      <c r="J82" s="1094">
        <f t="shared" si="20"/>
        <v>0</v>
      </c>
      <c r="K82" s="1095">
        <f t="shared" si="16"/>
        <v>0</v>
      </c>
      <c r="N82">
        <v>27.22</v>
      </c>
      <c r="O82" s="1051"/>
      <c r="P82" s="923">
        <f t="shared" si="14"/>
        <v>0</v>
      </c>
      <c r="Q82" s="1079"/>
      <c r="R82" s="923">
        <f t="shared" si="15"/>
        <v>0</v>
      </c>
      <c r="S82" s="895"/>
      <c r="T82" s="912"/>
      <c r="U82" s="1097">
        <f t="shared" si="19"/>
        <v>6259.29</v>
      </c>
      <c r="V82" s="1094">
        <f t="shared" si="21"/>
        <v>230</v>
      </c>
      <c r="W82" s="1095">
        <f t="shared" si="17"/>
        <v>0</v>
      </c>
    </row>
    <row r="83" spans="2:23" x14ac:dyDescent="0.25">
      <c r="B83">
        <v>27.22</v>
      </c>
      <c r="C83" s="1051"/>
      <c r="D83" s="923">
        <f t="shared" si="12"/>
        <v>0</v>
      </c>
      <c r="E83" s="1079"/>
      <c r="F83" s="923">
        <f t="shared" si="13"/>
        <v>0</v>
      </c>
      <c r="G83" s="895"/>
      <c r="H83" s="912"/>
      <c r="I83" s="1097">
        <f t="shared" si="18"/>
        <v>-6.9917405198793858E-12</v>
      </c>
      <c r="J83" s="1094">
        <f t="shared" si="20"/>
        <v>0</v>
      </c>
      <c r="K83" s="1095">
        <f t="shared" si="16"/>
        <v>0</v>
      </c>
      <c r="N83">
        <v>27.22</v>
      </c>
      <c r="O83" s="1051"/>
      <c r="P83" s="923">
        <f t="shared" si="14"/>
        <v>0</v>
      </c>
      <c r="Q83" s="1079"/>
      <c r="R83" s="923">
        <f t="shared" si="15"/>
        <v>0</v>
      </c>
      <c r="S83" s="895"/>
      <c r="T83" s="912"/>
      <c r="U83" s="1097">
        <f t="shared" si="19"/>
        <v>6259.29</v>
      </c>
      <c r="V83" s="1094">
        <f t="shared" si="21"/>
        <v>230</v>
      </c>
      <c r="W83" s="1095">
        <f t="shared" si="17"/>
        <v>0</v>
      </c>
    </row>
    <row r="84" spans="2:23" x14ac:dyDescent="0.25">
      <c r="B84">
        <v>27.22</v>
      </c>
      <c r="C84" s="1051"/>
      <c r="D84" s="923">
        <f t="shared" si="12"/>
        <v>0</v>
      </c>
      <c r="E84" s="1079"/>
      <c r="F84" s="923">
        <f t="shared" si="13"/>
        <v>0</v>
      </c>
      <c r="G84" s="895"/>
      <c r="H84" s="912"/>
      <c r="I84" s="1097">
        <f t="shared" si="18"/>
        <v>-6.9917405198793858E-12</v>
      </c>
      <c r="J84" s="1094">
        <f t="shared" si="20"/>
        <v>0</v>
      </c>
      <c r="K84" s="1095">
        <f t="shared" si="16"/>
        <v>0</v>
      </c>
      <c r="N84">
        <v>27.22</v>
      </c>
      <c r="O84" s="1051"/>
      <c r="P84" s="923">
        <f t="shared" si="14"/>
        <v>0</v>
      </c>
      <c r="Q84" s="1079"/>
      <c r="R84" s="923">
        <f t="shared" si="15"/>
        <v>0</v>
      </c>
      <c r="S84" s="895"/>
      <c r="T84" s="912"/>
      <c r="U84" s="1097">
        <f t="shared" si="19"/>
        <v>6259.29</v>
      </c>
      <c r="V84" s="1094">
        <f t="shared" si="21"/>
        <v>230</v>
      </c>
      <c r="W84" s="1095">
        <f t="shared" si="17"/>
        <v>0</v>
      </c>
    </row>
    <row r="85" spans="2:23" x14ac:dyDescent="0.25">
      <c r="B85">
        <v>27.22</v>
      </c>
      <c r="C85" s="1051"/>
      <c r="D85" s="923">
        <f t="shared" si="12"/>
        <v>0</v>
      </c>
      <c r="E85" s="1079"/>
      <c r="F85" s="923">
        <f t="shared" si="13"/>
        <v>0</v>
      </c>
      <c r="G85" s="895"/>
      <c r="H85" s="912"/>
      <c r="I85" s="1097">
        <f t="shared" si="18"/>
        <v>-6.9917405198793858E-12</v>
      </c>
      <c r="J85" s="1094">
        <f t="shared" si="20"/>
        <v>0</v>
      </c>
      <c r="K85" s="1095">
        <f t="shared" si="16"/>
        <v>0</v>
      </c>
      <c r="N85">
        <v>27.22</v>
      </c>
      <c r="O85" s="1051"/>
      <c r="P85" s="923">
        <f t="shared" si="14"/>
        <v>0</v>
      </c>
      <c r="Q85" s="1079"/>
      <c r="R85" s="923">
        <f t="shared" si="15"/>
        <v>0</v>
      </c>
      <c r="S85" s="895"/>
      <c r="T85" s="912"/>
      <c r="U85" s="1097">
        <f t="shared" si="19"/>
        <v>6259.29</v>
      </c>
      <c r="V85" s="1094">
        <f t="shared" si="21"/>
        <v>230</v>
      </c>
      <c r="W85" s="1095">
        <f t="shared" si="17"/>
        <v>0</v>
      </c>
    </row>
    <row r="86" spans="2:23" x14ac:dyDescent="0.25">
      <c r="B86">
        <v>27.22</v>
      </c>
      <c r="C86" s="1051"/>
      <c r="D86" s="923">
        <f t="shared" si="12"/>
        <v>0</v>
      </c>
      <c r="E86" s="1079"/>
      <c r="F86" s="923">
        <f t="shared" si="13"/>
        <v>0</v>
      </c>
      <c r="G86" s="895"/>
      <c r="H86" s="912"/>
      <c r="I86" s="1097">
        <f t="shared" si="18"/>
        <v>-6.9917405198793858E-12</v>
      </c>
      <c r="J86" s="1094">
        <f t="shared" si="20"/>
        <v>0</v>
      </c>
      <c r="K86" s="1095">
        <f t="shared" si="16"/>
        <v>0</v>
      </c>
      <c r="N86">
        <v>27.22</v>
      </c>
      <c r="O86" s="1051"/>
      <c r="P86" s="923">
        <f t="shared" si="14"/>
        <v>0</v>
      </c>
      <c r="Q86" s="1079"/>
      <c r="R86" s="923">
        <f t="shared" si="15"/>
        <v>0</v>
      </c>
      <c r="S86" s="895"/>
      <c r="T86" s="912"/>
      <c r="U86" s="1097">
        <f t="shared" si="19"/>
        <v>6259.29</v>
      </c>
      <c r="V86" s="1094">
        <f t="shared" si="21"/>
        <v>230</v>
      </c>
      <c r="W86" s="1095">
        <f t="shared" si="17"/>
        <v>0</v>
      </c>
    </row>
    <row r="87" spans="2:23" x14ac:dyDescent="0.25">
      <c r="B87">
        <v>27.22</v>
      </c>
      <c r="C87" s="1051"/>
      <c r="D87" s="923">
        <f t="shared" si="12"/>
        <v>0</v>
      </c>
      <c r="E87" s="1079"/>
      <c r="F87" s="923">
        <f t="shared" si="13"/>
        <v>0</v>
      </c>
      <c r="G87" s="895"/>
      <c r="H87" s="912"/>
      <c r="I87" s="1097">
        <f t="shared" si="18"/>
        <v>-6.9917405198793858E-12</v>
      </c>
      <c r="J87" s="1094">
        <f t="shared" si="20"/>
        <v>0</v>
      </c>
      <c r="K87" s="1095">
        <f t="shared" si="16"/>
        <v>0</v>
      </c>
      <c r="N87">
        <v>27.22</v>
      </c>
      <c r="O87" s="1051"/>
      <c r="P87" s="923">
        <f t="shared" si="14"/>
        <v>0</v>
      </c>
      <c r="Q87" s="1079"/>
      <c r="R87" s="923">
        <f t="shared" si="15"/>
        <v>0</v>
      </c>
      <c r="S87" s="895"/>
      <c r="T87" s="912"/>
      <c r="U87" s="1097">
        <f t="shared" si="19"/>
        <v>6259.29</v>
      </c>
      <c r="V87" s="1094">
        <f t="shared" si="21"/>
        <v>230</v>
      </c>
      <c r="W87" s="1095">
        <f t="shared" si="17"/>
        <v>0</v>
      </c>
    </row>
    <row r="88" spans="2:23" x14ac:dyDescent="0.25">
      <c r="B88">
        <v>27.22</v>
      </c>
      <c r="C88" s="1051"/>
      <c r="D88" s="923">
        <f t="shared" si="12"/>
        <v>0</v>
      </c>
      <c r="E88" s="1079"/>
      <c r="F88" s="923">
        <f t="shared" si="13"/>
        <v>0</v>
      </c>
      <c r="G88" s="895"/>
      <c r="H88" s="912"/>
      <c r="I88" s="1097">
        <f t="shared" si="18"/>
        <v>-6.9917405198793858E-12</v>
      </c>
      <c r="J88" s="1094">
        <f t="shared" si="20"/>
        <v>0</v>
      </c>
      <c r="K88" s="1095">
        <f t="shared" si="16"/>
        <v>0</v>
      </c>
      <c r="N88">
        <v>27.22</v>
      </c>
      <c r="O88" s="1051"/>
      <c r="P88" s="923">
        <f t="shared" si="14"/>
        <v>0</v>
      </c>
      <c r="Q88" s="1079"/>
      <c r="R88" s="923">
        <f t="shared" si="15"/>
        <v>0</v>
      </c>
      <c r="S88" s="895"/>
      <c r="T88" s="912"/>
      <c r="U88" s="1097">
        <f t="shared" si="19"/>
        <v>6259.29</v>
      </c>
      <c r="V88" s="1094">
        <f t="shared" si="21"/>
        <v>230</v>
      </c>
      <c r="W88" s="1095">
        <f t="shared" si="17"/>
        <v>0</v>
      </c>
    </row>
    <row r="89" spans="2:23" x14ac:dyDescent="0.25">
      <c r="B89">
        <v>27.22</v>
      </c>
      <c r="C89" s="1051"/>
      <c r="D89" s="923">
        <f t="shared" si="12"/>
        <v>0</v>
      </c>
      <c r="E89" s="1079"/>
      <c r="F89" s="923">
        <f t="shared" si="13"/>
        <v>0</v>
      </c>
      <c r="G89" s="895"/>
      <c r="H89" s="912"/>
      <c r="I89" s="1097">
        <f t="shared" si="18"/>
        <v>-6.9917405198793858E-12</v>
      </c>
      <c r="J89" s="1094">
        <f t="shared" si="20"/>
        <v>0</v>
      </c>
      <c r="K89" s="1095">
        <f t="shared" si="16"/>
        <v>0</v>
      </c>
      <c r="N89">
        <v>27.22</v>
      </c>
      <c r="O89" s="1051"/>
      <c r="P89" s="923">
        <f t="shared" si="14"/>
        <v>0</v>
      </c>
      <c r="Q89" s="1079"/>
      <c r="R89" s="923">
        <f t="shared" si="15"/>
        <v>0</v>
      </c>
      <c r="S89" s="895"/>
      <c r="T89" s="912"/>
      <c r="U89" s="1097">
        <f t="shared" si="19"/>
        <v>6259.29</v>
      </c>
      <c r="V89" s="1094">
        <f t="shared" si="21"/>
        <v>230</v>
      </c>
      <c r="W89" s="1095">
        <f t="shared" si="17"/>
        <v>0</v>
      </c>
    </row>
    <row r="90" spans="2:23" x14ac:dyDescent="0.25">
      <c r="B90">
        <v>27.22</v>
      </c>
      <c r="C90" s="1051"/>
      <c r="D90" s="923">
        <f t="shared" si="12"/>
        <v>0</v>
      </c>
      <c r="E90" s="1079"/>
      <c r="F90" s="923">
        <f t="shared" si="13"/>
        <v>0</v>
      </c>
      <c r="G90" s="895"/>
      <c r="H90" s="912"/>
      <c r="I90" s="1097">
        <f t="shared" si="18"/>
        <v>-6.9917405198793858E-12</v>
      </c>
      <c r="J90" s="1094">
        <f t="shared" si="20"/>
        <v>0</v>
      </c>
      <c r="K90" s="1095">
        <f t="shared" si="16"/>
        <v>0</v>
      </c>
      <c r="N90">
        <v>27.22</v>
      </c>
      <c r="O90" s="1051"/>
      <c r="P90" s="923">
        <f t="shared" si="14"/>
        <v>0</v>
      </c>
      <c r="Q90" s="1079"/>
      <c r="R90" s="923">
        <f t="shared" si="15"/>
        <v>0</v>
      </c>
      <c r="S90" s="895"/>
      <c r="T90" s="912"/>
      <c r="U90" s="1097">
        <f t="shared" si="19"/>
        <v>6259.29</v>
      </c>
      <c r="V90" s="1094">
        <f t="shared" si="21"/>
        <v>230</v>
      </c>
      <c r="W90" s="1095">
        <f t="shared" si="17"/>
        <v>0</v>
      </c>
    </row>
    <row r="91" spans="2:23" x14ac:dyDescent="0.25">
      <c r="B91">
        <v>27.22</v>
      </c>
      <c r="C91" s="1051"/>
      <c r="D91" s="923">
        <f t="shared" si="12"/>
        <v>0</v>
      </c>
      <c r="E91" s="1079"/>
      <c r="F91" s="923">
        <f t="shared" si="13"/>
        <v>0</v>
      </c>
      <c r="G91" s="895"/>
      <c r="H91" s="912"/>
      <c r="I91" s="1097">
        <f t="shared" si="18"/>
        <v>-6.9917405198793858E-12</v>
      </c>
      <c r="J91" s="1094">
        <f t="shared" si="20"/>
        <v>0</v>
      </c>
      <c r="K91" s="1095">
        <f t="shared" si="16"/>
        <v>0</v>
      </c>
      <c r="N91">
        <v>27.22</v>
      </c>
      <c r="O91" s="1051"/>
      <c r="P91" s="923">
        <f t="shared" si="14"/>
        <v>0</v>
      </c>
      <c r="Q91" s="1079"/>
      <c r="R91" s="923">
        <f t="shared" si="15"/>
        <v>0</v>
      </c>
      <c r="S91" s="895"/>
      <c r="T91" s="912"/>
      <c r="U91" s="1097">
        <f t="shared" si="19"/>
        <v>6259.29</v>
      </c>
      <c r="V91" s="1094">
        <f t="shared" si="21"/>
        <v>230</v>
      </c>
      <c r="W91" s="1095">
        <f t="shared" si="17"/>
        <v>0</v>
      </c>
    </row>
    <row r="92" spans="2:23" x14ac:dyDescent="0.25">
      <c r="B92">
        <v>27.22</v>
      </c>
      <c r="C92" s="1051"/>
      <c r="D92" s="923">
        <f t="shared" si="12"/>
        <v>0</v>
      </c>
      <c r="E92" s="1079"/>
      <c r="F92" s="923">
        <f t="shared" si="13"/>
        <v>0</v>
      </c>
      <c r="G92" s="895"/>
      <c r="H92" s="912"/>
      <c r="I92" s="1097">
        <f t="shared" si="18"/>
        <v>-6.9917405198793858E-12</v>
      </c>
      <c r="J92" s="1094">
        <f t="shared" si="20"/>
        <v>0</v>
      </c>
      <c r="K92" s="1095">
        <f t="shared" si="16"/>
        <v>0</v>
      </c>
      <c r="N92">
        <v>27.22</v>
      </c>
      <c r="O92" s="1051"/>
      <c r="P92" s="923">
        <f t="shared" si="14"/>
        <v>0</v>
      </c>
      <c r="Q92" s="1079"/>
      <c r="R92" s="923">
        <f t="shared" si="15"/>
        <v>0</v>
      </c>
      <c r="S92" s="895"/>
      <c r="T92" s="912"/>
      <c r="U92" s="1097">
        <f t="shared" si="19"/>
        <v>6259.29</v>
      </c>
      <c r="V92" s="1094">
        <f t="shared" si="21"/>
        <v>230</v>
      </c>
      <c r="W92" s="1095">
        <f t="shared" si="17"/>
        <v>0</v>
      </c>
    </row>
    <row r="93" spans="2:23" x14ac:dyDescent="0.25">
      <c r="B93">
        <v>27.22</v>
      </c>
      <c r="C93" s="1051"/>
      <c r="D93" s="923">
        <f t="shared" si="12"/>
        <v>0</v>
      </c>
      <c r="E93" s="1079"/>
      <c r="F93" s="923">
        <f t="shared" si="13"/>
        <v>0</v>
      </c>
      <c r="G93" s="895"/>
      <c r="H93" s="912"/>
      <c r="I93" s="1097">
        <f t="shared" si="18"/>
        <v>-6.9917405198793858E-12</v>
      </c>
      <c r="J93" s="1094">
        <f t="shared" si="20"/>
        <v>0</v>
      </c>
      <c r="K93" s="1095">
        <f t="shared" si="16"/>
        <v>0</v>
      </c>
      <c r="N93">
        <v>27.22</v>
      </c>
      <c r="O93" s="1051"/>
      <c r="P93" s="923">
        <f t="shared" si="14"/>
        <v>0</v>
      </c>
      <c r="Q93" s="1079"/>
      <c r="R93" s="923">
        <f t="shared" si="15"/>
        <v>0</v>
      </c>
      <c r="S93" s="895"/>
      <c r="T93" s="912"/>
      <c r="U93" s="1097">
        <f t="shared" si="19"/>
        <v>6259.29</v>
      </c>
      <c r="V93" s="1094">
        <f t="shared" si="21"/>
        <v>230</v>
      </c>
      <c r="W93" s="1095">
        <f t="shared" si="17"/>
        <v>0</v>
      </c>
    </row>
    <row r="94" spans="2:23" x14ac:dyDescent="0.25">
      <c r="B94">
        <v>27.22</v>
      </c>
      <c r="C94" s="1051"/>
      <c r="D94" s="923">
        <f t="shared" si="12"/>
        <v>0</v>
      </c>
      <c r="E94" s="1079"/>
      <c r="F94" s="923">
        <f t="shared" si="13"/>
        <v>0</v>
      </c>
      <c r="G94" s="895"/>
      <c r="H94" s="912"/>
      <c r="I94" s="1097">
        <f t="shared" si="18"/>
        <v>-6.9917405198793858E-12</v>
      </c>
      <c r="J94" s="1094">
        <f t="shared" si="20"/>
        <v>0</v>
      </c>
      <c r="K94" s="1095">
        <f t="shared" si="16"/>
        <v>0</v>
      </c>
      <c r="N94">
        <v>27.22</v>
      </c>
      <c r="O94" s="1051"/>
      <c r="P94" s="923">
        <f t="shared" si="14"/>
        <v>0</v>
      </c>
      <c r="Q94" s="1079"/>
      <c r="R94" s="923">
        <f t="shared" si="15"/>
        <v>0</v>
      </c>
      <c r="S94" s="895"/>
      <c r="T94" s="912"/>
      <c r="U94" s="1097">
        <f t="shared" si="19"/>
        <v>6259.29</v>
      </c>
      <c r="V94" s="1094">
        <f t="shared" si="21"/>
        <v>230</v>
      </c>
      <c r="W94" s="1095">
        <f t="shared" si="17"/>
        <v>0</v>
      </c>
    </row>
    <row r="95" spans="2:23" x14ac:dyDescent="0.25">
      <c r="B95">
        <v>27.22</v>
      </c>
      <c r="C95" s="1051"/>
      <c r="D95" s="923">
        <f t="shared" si="12"/>
        <v>0</v>
      </c>
      <c r="E95" s="1079"/>
      <c r="F95" s="923">
        <f t="shared" si="13"/>
        <v>0</v>
      </c>
      <c r="G95" s="895"/>
      <c r="H95" s="912"/>
      <c r="I95" s="1097">
        <f t="shared" si="18"/>
        <v>-6.9917405198793858E-12</v>
      </c>
      <c r="J95" s="1094">
        <f t="shared" si="20"/>
        <v>0</v>
      </c>
      <c r="K95" s="1095">
        <f t="shared" si="16"/>
        <v>0</v>
      </c>
      <c r="N95">
        <v>27.22</v>
      </c>
      <c r="O95" s="1051"/>
      <c r="P95" s="923">
        <f t="shared" si="14"/>
        <v>0</v>
      </c>
      <c r="Q95" s="1079"/>
      <c r="R95" s="923">
        <f t="shared" si="15"/>
        <v>0</v>
      </c>
      <c r="S95" s="895"/>
      <c r="T95" s="912"/>
      <c r="U95" s="1097">
        <f t="shared" si="19"/>
        <v>6259.29</v>
      </c>
      <c r="V95" s="1094">
        <f t="shared" si="21"/>
        <v>230</v>
      </c>
      <c r="W95" s="1095">
        <f t="shared" si="17"/>
        <v>0</v>
      </c>
    </row>
    <row r="96" spans="2:23" x14ac:dyDescent="0.25">
      <c r="B96">
        <v>27.22</v>
      </c>
      <c r="C96" s="1051"/>
      <c r="D96" s="923">
        <f t="shared" si="12"/>
        <v>0</v>
      </c>
      <c r="E96" s="1079"/>
      <c r="F96" s="923">
        <f t="shared" si="13"/>
        <v>0</v>
      </c>
      <c r="G96" s="895"/>
      <c r="H96" s="912"/>
      <c r="I96" s="1097">
        <f t="shared" si="18"/>
        <v>-6.9917405198793858E-12</v>
      </c>
      <c r="J96" s="1094">
        <f t="shared" si="20"/>
        <v>0</v>
      </c>
      <c r="K96" s="1095">
        <f t="shared" si="16"/>
        <v>0</v>
      </c>
      <c r="N96">
        <v>27.22</v>
      </c>
      <c r="O96" s="1051"/>
      <c r="P96" s="923">
        <f t="shared" si="14"/>
        <v>0</v>
      </c>
      <c r="Q96" s="1079"/>
      <c r="R96" s="923">
        <f t="shared" si="15"/>
        <v>0</v>
      </c>
      <c r="S96" s="895"/>
      <c r="T96" s="912"/>
      <c r="U96" s="1097">
        <f t="shared" si="19"/>
        <v>6259.29</v>
      </c>
      <c r="V96" s="1094">
        <f t="shared" si="21"/>
        <v>230</v>
      </c>
      <c r="W96" s="1095">
        <f t="shared" si="17"/>
        <v>0</v>
      </c>
    </row>
    <row r="97" spans="2:23" x14ac:dyDescent="0.25">
      <c r="B97">
        <v>27.22</v>
      </c>
      <c r="C97" s="1051"/>
      <c r="D97" s="923">
        <f t="shared" si="12"/>
        <v>0</v>
      </c>
      <c r="E97" s="1079"/>
      <c r="F97" s="923">
        <f t="shared" si="13"/>
        <v>0</v>
      </c>
      <c r="G97" s="895"/>
      <c r="H97" s="912"/>
      <c r="I97" s="1097">
        <f t="shared" si="18"/>
        <v>-6.9917405198793858E-12</v>
      </c>
      <c r="J97" s="1094">
        <f t="shared" si="20"/>
        <v>0</v>
      </c>
      <c r="K97" s="1095">
        <f t="shared" si="16"/>
        <v>0</v>
      </c>
      <c r="N97">
        <v>27.22</v>
      </c>
      <c r="O97" s="1051"/>
      <c r="P97" s="923">
        <f t="shared" si="14"/>
        <v>0</v>
      </c>
      <c r="Q97" s="1079"/>
      <c r="R97" s="923">
        <f t="shared" si="15"/>
        <v>0</v>
      </c>
      <c r="S97" s="895"/>
      <c r="T97" s="912"/>
      <c r="U97" s="1097">
        <f t="shared" si="19"/>
        <v>6259.29</v>
      </c>
      <c r="V97" s="1094">
        <f t="shared" si="21"/>
        <v>230</v>
      </c>
      <c r="W97" s="1095">
        <f t="shared" si="17"/>
        <v>0</v>
      </c>
    </row>
    <row r="98" spans="2:23" x14ac:dyDescent="0.25">
      <c r="B98">
        <v>27.22</v>
      </c>
      <c r="C98" s="1051"/>
      <c r="D98" s="923">
        <f t="shared" si="12"/>
        <v>0</v>
      </c>
      <c r="E98" s="1079"/>
      <c r="F98" s="923">
        <f t="shared" si="13"/>
        <v>0</v>
      </c>
      <c r="G98" s="895"/>
      <c r="H98" s="912"/>
      <c r="I98" s="1097">
        <f t="shared" si="18"/>
        <v>-6.9917405198793858E-12</v>
      </c>
      <c r="J98" s="1094">
        <f t="shared" si="20"/>
        <v>0</v>
      </c>
      <c r="K98" s="1095">
        <f t="shared" si="16"/>
        <v>0</v>
      </c>
      <c r="N98">
        <v>27.22</v>
      </c>
      <c r="O98" s="1051"/>
      <c r="P98" s="923">
        <f t="shared" si="14"/>
        <v>0</v>
      </c>
      <c r="Q98" s="1079"/>
      <c r="R98" s="923">
        <f t="shared" si="15"/>
        <v>0</v>
      </c>
      <c r="S98" s="895"/>
      <c r="T98" s="912"/>
      <c r="U98" s="1097">
        <f t="shared" si="19"/>
        <v>6259.29</v>
      </c>
      <c r="V98" s="1094">
        <f t="shared" si="21"/>
        <v>230</v>
      </c>
      <c r="W98" s="1095">
        <f t="shared" si="17"/>
        <v>0</v>
      </c>
    </row>
    <row r="99" spans="2:23" x14ac:dyDescent="0.25">
      <c r="B99">
        <v>27.22</v>
      </c>
      <c r="C99" s="1051"/>
      <c r="D99" s="923">
        <f t="shared" si="12"/>
        <v>0</v>
      </c>
      <c r="E99" s="1079"/>
      <c r="F99" s="923">
        <f t="shared" si="13"/>
        <v>0</v>
      </c>
      <c r="G99" s="895"/>
      <c r="H99" s="912"/>
      <c r="I99" s="1097">
        <f t="shared" si="18"/>
        <v>-6.9917405198793858E-12</v>
      </c>
      <c r="J99" s="1094">
        <f t="shared" si="20"/>
        <v>0</v>
      </c>
      <c r="K99" s="1095">
        <f t="shared" si="16"/>
        <v>0</v>
      </c>
      <c r="N99">
        <v>27.22</v>
      </c>
      <c r="O99" s="1051"/>
      <c r="P99" s="923">
        <f t="shared" si="14"/>
        <v>0</v>
      </c>
      <c r="Q99" s="1079"/>
      <c r="R99" s="923">
        <f t="shared" si="15"/>
        <v>0</v>
      </c>
      <c r="S99" s="895"/>
      <c r="T99" s="912"/>
      <c r="U99" s="1097">
        <f t="shared" si="19"/>
        <v>6259.29</v>
      </c>
      <c r="V99" s="1094">
        <f t="shared" si="21"/>
        <v>230</v>
      </c>
      <c r="W99" s="1095">
        <f t="shared" si="17"/>
        <v>0</v>
      </c>
    </row>
    <row r="100" spans="2:23" x14ac:dyDescent="0.25">
      <c r="B100">
        <v>27.22</v>
      </c>
      <c r="C100" s="1051"/>
      <c r="D100" s="923">
        <f t="shared" si="12"/>
        <v>0</v>
      </c>
      <c r="E100" s="1079"/>
      <c r="F100" s="923">
        <f t="shared" si="13"/>
        <v>0</v>
      </c>
      <c r="G100" s="895"/>
      <c r="H100" s="912"/>
      <c r="I100" s="1097">
        <f t="shared" si="18"/>
        <v>-6.9917405198793858E-12</v>
      </c>
      <c r="J100" s="1094">
        <f t="shared" si="20"/>
        <v>0</v>
      </c>
      <c r="K100" s="1095">
        <f t="shared" si="16"/>
        <v>0</v>
      </c>
      <c r="N100">
        <v>27.22</v>
      </c>
      <c r="O100" s="1051"/>
      <c r="P100" s="923">
        <f t="shared" si="14"/>
        <v>0</v>
      </c>
      <c r="Q100" s="1079"/>
      <c r="R100" s="923">
        <f t="shared" si="15"/>
        <v>0</v>
      </c>
      <c r="S100" s="895"/>
      <c r="T100" s="912"/>
      <c r="U100" s="1097">
        <f t="shared" si="19"/>
        <v>6259.29</v>
      </c>
      <c r="V100" s="1094">
        <f t="shared" si="21"/>
        <v>230</v>
      </c>
      <c r="W100" s="1095">
        <f t="shared" si="17"/>
        <v>0</v>
      </c>
    </row>
    <row r="101" spans="2:23" x14ac:dyDescent="0.25">
      <c r="B101">
        <v>27.22</v>
      </c>
      <c r="C101" s="1051"/>
      <c r="D101" s="923">
        <f t="shared" si="12"/>
        <v>0</v>
      </c>
      <c r="E101" s="1079"/>
      <c r="F101" s="923">
        <f t="shared" si="13"/>
        <v>0</v>
      </c>
      <c r="G101" s="895"/>
      <c r="H101" s="912"/>
      <c r="I101" s="1097">
        <f t="shared" si="18"/>
        <v>-6.9917405198793858E-12</v>
      </c>
      <c r="J101" s="1094">
        <f t="shared" si="20"/>
        <v>0</v>
      </c>
      <c r="K101" s="1095">
        <f t="shared" si="16"/>
        <v>0</v>
      </c>
      <c r="N101">
        <v>27.22</v>
      </c>
      <c r="O101" s="1051"/>
      <c r="P101" s="923">
        <f t="shared" si="14"/>
        <v>0</v>
      </c>
      <c r="Q101" s="1079"/>
      <c r="R101" s="923">
        <f t="shared" si="15"/>
        <v>0</v>
      </c>
      <c r="S101" s="895"/>
      <c r="T101" s="912"/>
      <c r="U101" s="1097">
        <f t="shared" si="19"/>
        <v>6259.29</v>
      </c>
      <c r="V101" s="1094">
        <f t="shared" si="21"/>
        <v>230</v>
      </c>
      <c r="W101" s="1095">
        <f t="shared" si="17"/>
        <v>0</v>
      </c>
    </row>
    <row r="102" spans="2:23" x14ac:dyDescent="0.25">
      <c r="B102">
        <v>27.22</v>
      </c>
      <c r="C102" s="1051"/>
      <c r="D102" s="923">
        <f t="shared" si="12"/>
        <v>0</v>
      </c>
      <c r="E102" s="1079"/>
      <c r="F102" s="923">
        <f t="shared" si="13"/>
        <v>0</v>
      </c>
      <c r="G102" s="895"/>
      <c r="H102" s="912"/>
      <c r="I102" s="1097">
        <f t="shared" si="18"/>
        <v>-6.9917405198793858E-12</v>
      </c>
      <c r="J102" s="1094">
        <f t="shared" si="20"/>
        <v>0</v>
      </c>
      <c r="K102" s="1095">
        <f t="shared" si="16"/>
        <v>0</v>
      </c>
      <c r="N102">
        <v>27.22</v>
      </c>
      <c r="O102" s="1051"/>
      <c r="P102" s="923">
        <f t="shared" si="14"/>
        <v>0</v>
      </c>
      <c r="Q102" s="1079"/>
      <c r="R102" s="923">
        <f t="shared" si="15"/>
        <v>0</v>
      </c>
      <c r="S102" s="895"/>
      <c r="T102" s="912"/>
      <c r="U102" s="1097">
        <f t="shared" si="19"/>
        <v>6259.29</v>
      </c>
      <c r="V102" s="1094">
        <f t="shared" si="21"/>
        <v>230</v>
      </c>
      <c r="W102" s="1095">
        <f t="shared" si="17"/>
        <v>0</v>
      </c>
    </row>
    <row r="103" spans="2:23" x14ac:dyDescent="0.25">
      <c r="B103">
        <v>27.22</v>
      </c>
      <c r="C103" s="1051"/>
      <c r="D103" s="923">
        <f t="shared" si="12"/>
        <v>0</v>
      </c>
      <c r="E103" s="1079"/>
      <c r="F103" s="923">
        <f t="shared" si="13"/>
        <v>0</v>
      </c>
      <c r="G103" s="895"/>
      <c r="H103" s="912"/>
      <c r="I103" s="1097">
        <f t="shared" si="18"/>
        <v>-6.9917405198793858E-12</v>
      </c>
      <c r="J103" s="1094">
        <f t="shared" si="20"/>
        <v>0</v>
      </c>
      <c r="K103" s="1095">
        <f t="shared" si="16"/>
        <v>0</v>
      </c>
      <c r="N103">
        <v>27.22</v>
      </c>
      <c r="O103" s="1051"/>
      <c r="P103" s="923">
        <f t="shared" si="14"/>
        <v>0</v>
      </c>
      <c r="Q103" s="1079"/>
      <c r="R103" s="923">
        <f t="shared" si="15"/>
        <v>0</v>
      </c>
      <c r="S103" s="895"/>
      <c r="T103" s="912"/>
      <c r="U103" s="1097">
        <f t="shared" si="19"/>
        <v>6259.29</v>
      </c>
      <c r="V103" s="1094">
        <f t="shared" si="21"/>
        <v>230</v>
      </c>
      <c r="W103" s="1095">
        <f t="shared" si="17"/>
        <v>0</v>
      </c>
    </row>
    <row r="104" spans="2:23" x14ac:dyDescent="0.25">
      <c r="B104">
        <v>27.22</v>
      </c>
      <c r="C104" s="1051"/>
      <c r="D104" s="923">
        <f t="shared" si="12"/>
        <v>0</v>
      </c>
      <c r="E104" s="1079"/>
      <c r="F104" s="923">
        <f t="shared" si="13"/>
        <v>0</v>
      </c>
      <c r="G104" s="895"/>
      <c r="H104" s="912"/>
      <c r="I104" s="1097">
        <f t="shared" si="18"/>
        <v>-6.9917405198793858E-12</v>
      </c>
      <c r="J104" s="1094">
        <f t="shared" si="20"/>
        <v>0</v>
      </c>
      <c r="K104" s="1095">
        <f t="shared" si="16"/>
        <v>0</v>
      </c>
      <c r="N104">
        <v>27.22</v>
      </c>
      <c r="O104" s="1051"/>
      <c r="P104" s="923">
        <f t="shared" si="14"/>
        <v>0</v>
      </c>
      <c r="Q104" s="1079"/>
      <c r="R104" s="923">
        <f t="shared" si="15"/>
        <v>0</v>
      </c>
      <c r="S104" s="895"/>
      <c r="T104" s="912"/>
      <c r="U104" s="1097">
        <f t="shared" si="19"/>
        <v>6259.29</v>
      </c>
      <c r="V104" s="1094">
        <f t="shared" si="21"/>
        <v>230</v>
      </c>
      <c r="W104" s="1095">
        <f t="shared" si="17"/>
        <v>0</v>
      </c>
    </row>
    <row r="105" spans="2:23" x14ac:dyDescent="0.25">
      <c r="B105">
        <v>27.22</v>
      </c>
      <c r="C105" s="1051"/>
      <c r="D105" s="923">
        <f t="shared" si="12"/>
        <v>0</v>
      </c>
      <c r="E105" s="1079"/>
      <c r="F105" s="923">
        <f t="shared" si="13"/>
        <v>0</v>
      </c>
      <c r="G105" s="895"/>
      <c r="H105" s="912"/>
      <c r="I105" s="1097">
        <f t="shared" si="18"/>
        <v>-6.9917405198793858E-12</v>
      </c>
      <c r="J105" s="1094">
        <f t="shared" si="20"/>
        <v>0</v>
      </c>
      <c r="K105" s="1095">
        <f t="shared" si="16"/>
        <v>0</v>
      </c>
      <c r="N105">
        <v>27.22</v>
      </c>
      <c r="O105" s="1051"/>
      <c r="P105" s="923">
        <f t="shared" si="14"/>
        <v>0</v>
      </c>
      <c r="Q105" s="1079"/>
      <c r="R105" s="923">
        <f t="shared" si="15"/>
        <v>0</v>
      </c>
      <c r="S105" s="895"/>
      <c r="T105" s="912"/>
      <c r="U105" s="1097">
        <f t="shared" si="19"/>
        <v>6259.29</v>
      </c>
      <c r="V105" s="1094">
        <f t="shared" si="21"/>
        <v>230</v>
      </c>
      <c r="W105" s="1095">
        <f t="shared" si="17"/>
        <v>0</v>
      </c>
    </row>
    <row r="106" spans="2:23" x14ac:dyDescent="0.25">
      <c r="B106">
        <v>27.22</v>
      </c>
      <c r="C106" s="1051"/>
      <c r="D106" s="923">
        <f t="shared" si="12"/>
        <v>0</v>
      </c>
      <c r="E106" s="1079"/>
      <c r="F106" s="923">
        <f t="shared" si="13"/>
        <v>0</v>
      </c>
      <c r="G106" s="895"/>
      <c r="H106" s="912"/>
      <c r="I106" s="1097">
        <f t="shared" si="18"/>
        <v>-6.9917405198793858E-12</v>
      </c>
      <c r="J106" s="1094">
        <f t="shared" si="20"/>
        <v>0</v>
      </c>
      <c r="K106" s="1095">
        <f t="shared" si="16"/>
        <v>0</v>
      </c>
      <c r="N106">
        <v>27.22</v>
      </c>
      <c r="O106" s="1051"/>
      <c r="P106" s="923">
        <f t="shared" si="14"/>
        <v>0</v>
      </c>
      <c r="Q106" s="1079"/>
      <c r="R106" s="923">
        <f t="shared" si="15"/>
        <v>0</v>
      </c>
      <c r="S106" s="895"/>
      <c r="T106" s="912"/>
      <c r="U106" s="1097">
        <f t="shared" si="19"/>
        <v>6259.29</v>
      </c>
      <c r="V106" s="1094">
        <f t="shared" si="21"/>
        <v>230</v>
      </c>
      <c r="W106" s="1095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1099">
        <f t="shared" si="18"/>
        <v>-6.9917405198793858E-12</v>
      </c>
      <c r="J107" s="390">
        <f t="shared" si="20"/>
        <v>0</v>
      </c>
      <c r="K107" s="391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1099">
        <f t="shared" si="19"/>
        <v>6259.29</v>
      </c>
      <c r="V107" s="390">
        <f t="shared" si="21"/>
        <v>230</v>
      </c>
      <c r="W107" s="391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1099">
        <f t="shared" si="18"/>
        <v>-6.9917405198793858E-12</v>
      </c>
      <c r="J108" s="390">
        <f t="shared" si="20"/>
        <v>0</v>
      </c>
      <c r="K108" s="391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1099">
        <f t="shared" si="19"/>
        <v>6259.29</v>
      </c>
      <c r="V108" s="390">
        <f t="shared" si="21"/>
        <v>230</v>
      </c>
      <c r="W108" s="391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1099">
        <f t="shared" si="18"/>
        <v>-6.9917405198793858E-12</v>
      </c>
      <c r="J109" s="390">
        <f t="shared" si="20"/>
        <v>0</v>
      </c>
      <c r="K109" s="391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1099">
        <f t="shared" si="19"/>
        <v>6259.29</v>
      </c>
      <c r="V109" s="390">
        <f t="shared" si="21"/>
        <v>230</v>
      </c>
      <c r="W109" s="391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1099">
        <f t="shared" si="18"/>
        <v>-6.9917405198793858E-12</v>
      </c>
      <c r="J110" s="390">
        <f t="shared" si="20"/>
        <v>0</v>
      </c>
      <c r="K110" s="391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1099">
        <f t="shared" si="19"/>
        <v>6259.29</v>
      </c>
      <c r="V110" s="390">
        <f t="shared" si="21"/>
        <v>230</v>
      </c>
      <c r="W110" s="391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1099">
        <f t="shared" si="18"/>
        <v>-6.9917405198793858E-12</v>
      </c>
      <c r="J111" s="390">
        <f t="shared" si="20"/>
        <v>0</v>
      </c>
      <c r="K111" s="391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1099">
        <f t="shared" si="19"/>
        <v>6259.29</v>
      </c>
      <c r="V111" s="390">
        <f t="shared" si="21"/>
        <v>230</v>
      </c>
      <c r="W111" s="391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1099">
        <f t="shared" si="18"/>
        <v>-6.9917405198793858E-12</v>
      </c>
      <c r="J112" s="390">
        <f t="shared" si="20"/>
        <v>0</v>
      </c>
      <c r="K112" s="391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1099">
        <f t="shared" si="19"/>
        <v>6259.29</v>
      </c>
      <c r="V112" s="390">
        <f t="shared" si="21"/>
        <v>230</v>
      </c>
      <c r="W112" s="391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1099">
        <f t="shared" si="18"/>
        <v>-6.9917405198793858E-12</v>
      </c>
      <c r="J113" s="390">
        <f t="shared" si="20"/>
        <v>0</v>
      </c>
      <c r="K113" s="392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1099">
        <f t="shared" si="19"/>
        <v>6259.29</v>
      </c>
      <c r="V113" s="390">
        <f t="shared" si="21"/>
        <v>230</v>
      </c>
      <c r="W113" s="392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37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37"/>
      <c r="U114" s="24"/>
      <c r="V114" s="24"/>
      <c r="W114" s="189">
        <f t="shared" si="17"/>
        <v>0</v>
      </c>
    </row>
    <row r="115" spans="1:23" x14ac:dyDescent="0.25">
      <c r="C115" s="53">
        <f>SUM(C9:C114)</f>
        <v>680</v>
      </c>
      <c r="D115" s="6">
        <f>SUM(D9:D114)</f>
        <v>18509.599999999995</v>
      </c>
      <c r="F115" s="6">
        <f>SUM(F9:F114)</f>
        <v>18509.599999999995</v>
      </c>
      <c r="O115" s="53">
        <f>SUM(O9:O114)</f>
        <v>121</v>
      </c>
      <c r="P115" s="6">
        <f>SUM(P9:P114)</f>
        <v>3293.62</v>
      </c>
      <c r="R115" s="6">
        <f>SUM(R9:R114)</f>
        <v>3293.62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230</v>
      </c>
    </row>
    <row r="119" spans="1:23" ht="15.75" thickBot="1" x14ac:dyDescent="0.3"/>
    <row r="120" spans="1:23" ht="15.75" thickBot="1" x14ac:dyDescent="0.3">
      <c r="C120" s="1516" t="s">
        <v>11</v>
      </c>
      <c r="D120" s="1517"/>
      <c r="E120" s="56">
        <f>E4+E5+E6-F115</f>
        <v>0</v>
      </c>
      <c r="G120" s="47"/>
      <c r="H120" s="90"/>
      <c r="O120" s="1516" t="s">
        <v>11</v>
      </c>
      <c r="P120" s="1517"/>
      <c r="Q120" s="56">
        <f>Q4+Q5+Q6-R115</f>
        <v>6259.29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J1" zoomScaleNormal="100" workbookViewId="0">
      <pane ySplit="8" topLeftCell="A9" activePane="bottomLeft" state="frozen"/>
      <selection pane="bottomLeft" activeCell="O24" sqref="O2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22" t="s">
        <v>322</v>
      </c>
      <c r="B1" s="1522"/>
      <c r="C1" s="1522"/>
      <c r="D1" s="1522"/>
      <c r="E1" s="1522"/>
      <c r="F1" s="1522"/>
      <c r="G1" s="1522"/>
      <c r="H1" s="11">
        <v>1</v>
      </c>
      <c r="K1" s="1514" t="s">
        <v>314</v>
      </c>
      <c r="L1" s="1514"/>
      <c r="M1" s="1514"/>
      <c r="N1" s="1514"/>
      <c r="O1" s="1514"/>
      <c r="P1" s="1514"/>
      <c r="Q1" s="151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79"/>
      <c r="D4" s="580"/>
      <c r="E4" s="58"/>
      <c r="F4" s="61"/>
      <c r="G4" s="72"/>
      <c r="L4" s="82"/>
      <c r="M4" s="579"/>
      <c r="N4" s="580"/>
      <c r="O4" s="58">
        <v>76.22</v>
      </c>
      <c r="P4" s="61">
        <v>5</v>
      </c>
      <c r="Q4" s="72"/>
    </row>
    <row r="5" spans="1:19" ht="15.75" customHeight="1" x14ac:dyDescent="0.25">
      <c r="A5" s="1518" t="s">
        <v>77</v>
      </c>
      <c r="B5" s="728" t="s">
        <v>62</v>
      </c>
      <c r="C5" s="124">
        <v>86</v>
      </c>
      <c r="D5" s="130">
        <v>45216</v>
      </c>
      <c r="E5" s="68">
        <v>1000.76</v>
      </c>
      <c r="F5" s="72">
        <v>56</v>
      </c>
      <c r="G5" s="47">
        <f>F68</f>
        <v>1150.2300000000002</v>
      </c>
      <c r="H5" s="7">
        <f>E5-G5+E4+E6+E7</f>
        <v>-2.5579538487363607E-13</v>
      </c>
      <c r="K5" s="1518" t="s">
        <v>77</v>
      </c>
      <c r="L5" s="728" t="s">
        <v>62</v>
      </c>
      <c r="M5" s="363">
        <v>85</v>
      </c>
      <c r="N5" s="130">
        <v>45241</v>
      </c>
      <c r="O5" s="68">
        <v>1005.73</v>
      </c>
      <c r="P5" s="72">
        <v>56</v>
      </c>
      <c r="Q5" s="47">
        <f>P68</f>
        <v>1667.9299999999998</v>
      </c>
      <c r="R5" s="7">
        <f>O5-Q5+O4+O6+O7</f>
        <v>1405.89</v>
      </c>
    </row>
    <row r="6" spans="1:19" ht="15" customHeight="1" x14ac:dyDescent="0.25">
      <c r="A6" s="1518"/>
      <c r="B6" s="1566" t="s">
        <v>115</v>
      </c>
      <c r="C6" s="545"/>
      <c r="D6" s="545"/>
      <c r="E6" s="1147">
        <v>149.47</v>
      </c>
      <c r="F6" s="1146">
        <v>8</v>
      </c>
      <c r="K6" s="1518"/>
      <c r="L6" s="1566" t="s">
        <v>115</v>
      </c>
      <c r="M6" s="1316">
        <v>85</v>
      </c>
      <c r="N6" s="545">
        <v>45250</v>
      </c>
      <c r="O6" s="1147">
        <v>1991.87</v>
      </c>
      <c r="P6" s="1146">
        <v>116</v>
      </c>
    </row>
    <row r="7" spans="1:19" ht="15.75" customHeight="1" thickBot="1" x14ac:dyDescent="0.3">
      <c r="B7" s="1567"/>
      <c r="C7" s="582"/>
      <c r="D7" s="582"/>
      <c r="E7" s="582"/>
      <c r="F7" s="581"/>
      <c r="L7" s="1567"/>
      <c r="M7" s="582"/>
      <c r="N7" s="582"/>
      <c r="O7" s="582"/>
      <c r="P7" s="581"/>
    </row>
    <row r="8" spans="1:19" ht="16.5" thickTop="1" thickBot="1" x14ac:dyDescent="0.3">
      <c r="B8" s="63" t="s">
        <v>7</v>
      </c>
      <c r="C8" s="563" t="s">
        <v>8</v>
      </c>
      <c r="D8" s="564" t="s">
        <v>3</v>
      </c>
      <c r="E8" s="565" t="s">
        <v>2</v>
      </c>
      <c r="F8" s="9" t="s">
        <v>9</v>
      </c>
      <c r="G8" s="10" t="s">
        <v>15</v>
      </c>
      <c r="H8" s="24"/>
      <c r="L8" s="63" t="s">
        <v>7</v>
      </c>
      <c r="M8" s="563" t="s">
        <v>8</v>
      </c>
      <c r="N8" s="564" t="s">
        <v>3</v>
      </c>
      <c r="O8" s="565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71">
        <f>F4+F5+F6+F7-C9</f>
        <v>56</v>
      </c>
      <c r="C9" s="872">
        <v>8</v>
      </c>
      <c r="D9" s="923">
        <v>158.58000000000001</v>
      </c>
      <c r="E9" s="1079">
        <v>45215</v>
      </c>
      <c r="F9" s="923">
        <f t="shared" ref="F9:F67" si="0">D9</f>
        <v>158.58000000000001</v>
      </c>
      <c r="G9" s="895" t="s">
        <v>266</v>
      </c>
      <c r="H9" s="912">
        <v>96</v>
      </c>
      <c r="I9" s="1114">
        <f>E6+E5+E4-F9+E7</f>
        <v>991.65</v>
      </c>
      <c r="K9" s="54" t="s">
        <v>32</v>
      </c>
      <c r="L9" s="1071">
        <f>P4+P5+P6+P7-M9</f>
        <v>172</v>
      </c>
      <c r="M9" s="872">
        <v>5</v>
      </c>
      <c r="N9" s="923">
        <v>91.07</v>
      </c>
      <c r="O9" s="1079">
        <v>45241</v>
      </c>
      <c r="P9" s="923">
        <f t="shared" ref="P9:P67" si="1">N9</f>
        <v>91.07</v>
      </c>
      <c r="Q9" s="895" t="s">
        <v>602</v>
      </c>
      <c r="R9" s="912">
        <v>0</v>
      </c>
      <c r="S9" s="1114">
        <f>O6+O5+O4-P9+O7</f>
        <v>2982.7499999999995</v>
      </c>
    </row>
    <row r="10" spans="1:19" x14ac:dyDescent="0.25">
      <c r="A10" s="76"/>
      <c r="B10" s="1115">
        <f t="shared" ref="B10:B11" si="2">B9-C10</f>
        <v>50</v>
      </c>
      <c r="C10" s="872">
        <v>6</v>
      </c>
      <c r="D10" s="923">
        <v>113.37</v>
      </c>
      <c r="E10" s="1079">
        <v>45219</v>
      </c>
      <c r="F10" s="923">
        <f t="shared" si="0"/>
        <v>113.37</v>
      </c>
      <c r="G10" s="895" t="s">
        <v>277</v>
      </c>
      <c r="H10" s="912">
        <v>0</v>
      </c>
      <c r="I10" s="1114">
        <f t="shared" ref="I10:I11" si="3">I9-F10</f>
        <v>878.28</v>
      </c>
      <c r="K10" s="76"/>
      <c r="L10" s="1115">
        <f t="shared" ref="L10:L11" si="4">L9-M10</f>
        <v>165</v>
      </c>
      <c r="M10" s="872">
        <v>7</v>
      </c>
      <c r="N10" s="923">
        <v>124.03</v>
      </c>
      <c r="O10" s="1079">
        <v>45243</v>
      </c>
      <c r="P10" s="923">
        <f t="shared" si="1"/>
        <v>124.03</v>
      </c>
      <c r="Q10" s="895" t="s">
        <v>606</v>
      </c>
      <c r="R10" s="912">
        <v>0</v>
      </c>
      <c r="S10" s="1114">
        <f t="shared" ref="S10:S11" si="5">S9-P10</f>
        <v>2858.7199999999993</v>
      </c>
    </row>
    <row r="11" spans="1:19" x14ac:dyDescent="0.25">
      <c r="A11" s="12"/>
      <c r="B11" s="1115">
        <f t="shared" si="2"/>
        <v>49</v>
      </c>
      <c r="C11" s="1076">
        <v>1</v>
      </c>
      <c r="D11" s="923">
        <v>18.23</v>
      </c>
      <c r="E11" s="1079">
        <v>45220</v>
      </c>
      <c r="F11" s="923">
        <f t="shared" si="0"/>
        <v>18.23</v>
      </c>
      <c r="G11" s="895" t="s">
        <v>278</v>
      </c>
      <c r="H11" s="912">
        <v>87</v>
      </c>
      <c r="I11" s="1114">
        <f t="shared" si="3"/>
        <v>860.05</v>
      </c>
      <c r="K11" s="12"/>
      <c r="L11" s="1115">
        <f t="shared" si="4"/>
        <v>163</v>
      </c>
      <c r="M11" s="1076">
        <v>2</v>
      </c>
      <c r="N11" s="923">
        <v>32.840000000000003</v>
      </c>
      <c r="O11" s="1079">
        <v>45243</v>
      </c>
      <c r="P11" s="923">
        <f t="shared" si="1"/>
        <v>32.840000000000003</v>
      </c>
      <c r="Q11" s="895" t="s">
        <v>607</v>
      </c>
      <c r="R11" s="912">
        <v>87</v>
      </c>
      <c r="S11" s="1114">
        <f t="shared" si="5"/>
        <v>2825.8799999999992</v>
      </c>
    </row>
    <row r="12" spans="1:19" x14ac:dyDescent="0.25">
      <c r="A12" s="54" t="s">
        <v>33</v>
      </c>
      <c r="B12" s="1071">
        <f>B11-C12</f>
        <v>39</v>
      </c>
      <c r="C12" s="1076">
        <v>10</v>
      </c>
      <c r="D12" s="923">
        <v>169.9</v>
      </c>
      <c r="E12" s="1079">
        <v>45222</v>
      </c>
      <c r="F12" s="923">
        <f t="shared" si="0"/>
        <v>169.9</v>
      </c>
      <c r="G12" s="895" t="s">
        <v>287</v>
      </c>
      <c r="H12" s="912">
        <v>0</v>
      </c>
      <c r="I12" s="1114">
        <f>I11-F12</f>
        <v>690.15</v>
      </c>
      <c r="K12" s="54" t="s">
        <v>33</v>
      </c>
      <c r="L12" s="1071">
        <f>L11-M12</f>
        <v>148</v>
      </c>
      <c r="M12" s="1076">
        <v>15</v>
      </c>
      <c r="N12" s="923">
        <v>273.38</v>
      </c>
      <c r="O12" s="1079">
        <v>45243</v>
      </c>
      <c r="P12" s="923">
        <f t="shared" si="1"/>
        <v>273.38</v>
      </c>
      <c r="Q12" s="895" t="s">
        <v>609</v>
      </c>
      <c r="R12" s="912">
        <v>86</v>
      </c>
      <c r="S12" s="1114">
        <f>S11-P12</f>
        <v>2552.4999999999991</v>
      </c>
    </row>
    <row r="13" spans="1:19" x14ac:dyDescent="0.25">
      <c r="A13" s="76"/>
      <c r="B13" s="1071">
        <f t="shared" ref="B13:B66" si="6">B12-C13</f>
        <v>37</v>
      </c>
      <c r="C13" s="1076">
        <v>2</v>
      </c>
      <c r="D13" s="923">
        <v>31.44</v>
      </c>
      <c r="E13" s="1079">
        <v>45222</v>
      </c>
      <c r="F13" s="923">
        <f t="shared" si="0"/>
        <v>31.44</v>
      </c>
      <c r="G13" s="895" t="s">
        <v>288</v>
      </c>
      <c r="H13" s="912">
        <v>91</v>
      </c>
      <c r="I13" s="1114">
        <f t="shared" ref="I13:I67" si="7">I12-F13</f>
        <v>658.70999999999992</v>
      </c>
      <c r="K13" s="76"/>
      <c r="L13" s="1071">
        <f t="shared" ref="L13:L66" si="8">L12-M13</f>
        <v>143</v>
      </c>
      <c r="M13" s="1076">
        <v>5</v>
      </c>
      <c r="N13" s="923">
        <v>84.65</v>
      </c>
      <c r="O13" s="1079">
        <v>45243</v>
      </c>
      <c r="P13" s="923">
        <f t="shared" ref="P13:P24" si="9">N13</f>
        <v>84.65</v>
      </c>
      <c r="Q13" s="895" t="s">
        <v>611</v>
      </c>
      <c r="R13" s="912">
        <v>87</v>
      </c>
      <c r="S13" s="1114">
        <f t="shared" ref="S13:S67" si="10">S12-P13</f>
        <v>2467.849999999999</v>
      </c>
    </row>
    <row r="14" spans="1:19" x14ac:dyDescent="0.25">
      <c r="A14" s="12"/>
      <c r="B14" s="1071">
        <f t="shared" si="6"/>
        <v>35</v>
      </c>
      <c r="C14" s="1076">
        <v>2</v>
      </c>
      <c r="D14" s="923">
        <v>34.380000000000003</v>
      </c>
      <c r="E14" s="1079">
        <v>45224</v>
      </c>
      <c r="F14" s="923">
        <f t="shared" si="0"/>
        <v>34.380000000000003</v>
      </c>
      <c r="G14" s="895" t="s">
        <v>296</v>
      </c>
      <c r="H14" s="912">
        <v>91</v>
      </c>
      <c r="I14" s="1114">
        <f t="shared" si="7"/>
        <v>624.32999999999993</v>
      </c>
      <c r="K14" s="12"/>
      <c r="L14" s="1071">
        <f t="shared" si="8"/>
        <v>133</v>
      </c>
      <c r="M14" s="1076">
        <v>10</v>
      </c>
      <c r="N14" s="923">
        <v>184.32</v>
      </c>
      <c r="O14" s="1079">
        <v>45247</v>
      </c>
      <c r="P14" s="923">
        <f t="shared" si="9"/>
        <v>184.32</v>
      </c>
      <c r="Q14" s="895" t="s">
        <v>640</v>
      </c>
      <c r="R14" s="912">
        <v>0</v>
      </c>
      <c r="S14" s="1114">
        <f t="shared" si="10"/>
        <v>2283.5299999999988</v>
      </c>
    </row>
    <row r="15" spans="1:19" x14ac:dyDescent="0.25">
      <c r="B15" s="1071">
        <f t="shared" si="6"/>
        <v>33</v>
      </c>
      <c r="C15" s="1076">
        <v>2</v>
      </c>
      <c r="D15" s="923">
        <v>31.84</v>
      </c>
      <c r="E15" s="1079">
        <v>45224</v>
      </c>
      <c r="F15" s="923">
        <f t="shared" si="0"/>
        <v>31.84</v>
      </c>
      <c r="G15" s="895" t="s">
        <v>299</v>
      </c>
      <c r="H15" s="912">
        <v>90</v>
      </c>
      <c r="I15" s="1114">
        <f t="shared" si="7"/>
        <v>592.4899999999999</v>
      </c>
      <c r="L15" s="1071">
        <f t="shared" si="8"/>
        <v>123</v>
      </c>
      <c r="M15" s="1076">
        <v>10</v>
      </c>
      <c r="N15" s="923">
        <v>180.97</v>
      </c>
      <c r="O15" s="1079">
        <v>45247</v>
      </c>
      <c r="P15" s="923">
        <f t="shared" si="9"/>
        <v>180.97</v>
      </c>
      <c r="Q15" s="895" t="s">
        <v>643</v>
      </c>
      <c r="R15" s="912">
        <v>0</v>
      </c>
      <c r="S15" s="1114">
        <f t="shared" si="10"/>
        <v>2102.559999999999</v>
      </c>
    </row>
    <row r="16" spans="1:19" x14ac:dyDescent="0.25">
      <c r="B16" s="1071">
        <f t="shared" si="6"/>
        <v>27</v>
      </c>
      <c r="C16" s="1076">
        <v>6</v>
      </c>
      <c r="D16" s="923">
        <v>113.76</v>
      </c>
      <c r="E16" s="1079">
        <v>45227</v>
      </c>
      <c r="F16" s="923">
        <f t="shared" si="0"/>
        <v>113.76</v>
      </c>
      <c r="G16" s="895" t="s">
        <v>312</v>
      </c>
      <c r="H16" s="912">
        <v>0</v>
      </c>
      <c r="I16" s="1114">
        <f t="shared" si="7"/>
        <v>478.7299999999999</v>
      </c>
      <c r="L16" s="1071">
        <f t="shared" si="8"/>
        <v>116</v>
      </c>
      <c r="M16" s="1076">
        <v>7</v>
      </c>
      <c r="N16" s="923">
        <v>110.69</v>
      </c>
      <c r="O16" s="1079">
        <v>45248</v>
      </c>
      <c r="P16" s="923">
        <f t="shared" si="9"/>
        <v>110.69</v>
      </c>
      <c r="Q16" s="895" t="s">
        <v>649</v>
      </c>
      <c r="R16" s="912">
        <v>0</v>
      </c>
      <c r="S16" s="1114">
        <f t="shared" si="10"/>
        <v>1991.869999999999</v>
      </c>
    </row>
    <row r="17" spans="2:19" x14ac:dyDescent="0.25">
      <c r="B17" s="571">
        <f t="shared" si="6"/>
        <v>27</v>
      </c>
      <c r="C17" s="1076"/>
      <c r="D17" s="923"/>
      <c r="E17" s="1079"/>
      <c r="F17" s="923">
        <f t="shared" si="0"/>
        <v>0</v>
      </c>
      <c r="G17" s="895"/>
      <c r="H17" s="912"/>
      <c r="I17" s="562">
        <f t="shared" si="7"/>
        <v>478.7299999999999</v>
      </c>
      <c r="L17" s="1071">
        <f t="shared" si="8"/>
        <v>115</v>
      </c>
      <c r="M17" s="1076">
        <v>1</v>
      </c>
      <c r="N17" s="923">
        <v>18.45</v>
      </c>
      <c r="O17" s="1079">
        <v>45250</v>
      </c>
      <c r="P17" s="923">
        <f t="shared" si="9"/>
        <v>18.45</v>
      </c>
      <c r="Q17" s="895" t="s">
        <v>660</v>
      </c>
      <c r="R17" s="912">
        <v>90</v>
      </c>
      <c r="S17" s="1114">
        <f t="shared" si="10"/>
        <v>1973.4199999999989</v>
      </c>
    </row>
    <row r="18" spans="2:19" x14ac:dyDescent="0.25">
      <c r="B18" s="1071">
        <f t="shared" si="6"/>
        <v>17</v>
      </c>
      <c r="C18" s="1076">
        <v>10</v>
      </c>
      <c r="D18" s="1168">
        <v>183.35</v>
      </c>
      <c r="E18" s="1198">
        <v>45232</v>
      </c>
      <c r="F18" s="1168">
        <f t="shared" si="0"/>
        <v>183.35</v>
      </c>
      <c r="G18" s="1169" t="s">
        <v>526</v>
      </c>
      <c r="H18" s="1170">
        <v>0</v>
      </c>
      <c r="I18" s="1114">
        <f t="shared" si="7"/>
        <v>295.37999999999988</v>
      </c>
      <c r="L18" s="1071">
        <f t="shared" si="8"/>
        <v>110</v>
      </c>
      <c r="M18" s="1076">
        <v>5</v>
      </c>
      <c r="N18" s="923">
        <v>83.6</v>
      </c>
      <c r="O18" s="1079">
        <v>45251</v>
      </c>
      <c r="P18" s="923">
        <f t="shared" si="9"/>
        <v>83.6</v>
      </c>
      <c r="Q18" s="895" t="s">
        <v>664</v>
      </c>
      <c r="R18" s="912">
        <v>0</v>
      </c>
      <c r="S18" s="1114">
        <f t="shared" si="10"/>
        <v>1889.819999999999</v>
      </c>
    </row>
    <row r="19" spans="2:19" x14ac:dyDescent="0.25">
      <c r="B19" s="1071">
        <f t="shared" si="6"/>
        <v>15</v>
      </c>
      <c r="C19" s="1076">
        <v>2</v>
      </c>
      <c r="D19" s="1168">
        <v>37.11</v>
      </c>
      <c r="E19" s="1198">
        <v>45232</v>
      </c>
      <c r="F19" s="1168">
        <f t="shared" si="0"/>
        <v>37.11</v>
      </c>
      <c r="G19" s="1169" t="s">
        <v>532</v>
      </c>
      <c r="H19" s="1170">
        <v>90</v>
      </c>
      <c r="I19" s="1114">
        <f t="shared" si="7"/>
        <v>258.26999999999987</v>
      </c>
      <c r="L19" s="1071">
        <f t="shared" si="8"/>
        <v>107</v>
      </c>
      <c r="M19" s="1423">
        <v>3</v>
      </c>
      <c r="N19" s="1441">
        <v>52.51</v>
      </c>
      <c r="O19" s="1442">
        <v>45251</v>
      </c>
      <c r="P19" s="1441">
        <f t="shared" si="9"/>
        <v>52.51</v>
      </c>
      <c r="Q19" s="1443" t="s">
        <v>665</v>
      </c>
      <c r="R19" s="1444">
        <v>90</v>
      </c>
      <c r="S19" s="1114">
        <f t="shared" si="10"/>
        <v>1837.309999999999</v>
      </c>
    </row>
    <row r="20" spans="2:19" x14ac:dyDescent="0.25">
      <c r="B20" s="1071">
        <f t="shared" si="6"/>
        <v>14</v>
      </c>
      <c r="C20" s="1076">
        <v>1</v>
      </c>
      <c r="D20" s="1168">
        <v>19.68</v>
      </c>
      <c r="E20" s="1198">
        <v>45232</v>
      </c>
      <c r="F20" s="1168">
        <f t="shared" si="0"/>
        <v>19.68</v>
      </c>
      <c r="G20" s="1169" t="s">
        <v>534</v>
      </c>
      <c r="H20" s="1170">
        <v>91</v>
      </c>
      <c r="I20" s="1114">
        <f t="shared" si="7"/>
        <v>238.58999999999986</v>
      </c>
      <c r="L20" s="1071">
        <f t="shared" si="8"/>
        <v>102</v>
      </c>
      <c r="M20" s="1076">
        <v>5</v>
      </c>
      <c r="N20" s="923">
        <v>81.510000000000005</v>
      </c>
      <c r="O20" s="1079">
        <v>45253</v>
      </c>
      <c r="P20" s="923">
        <f t="shared" si="9"/>
        <v>81.510000000000005</v>
      </c>
      <c r="Q20" s="895" t="s">
        <v>677</v>
      </c>
      <c r="R20" s="912">
        <v>90</v>
      </c>
      <c r="S20" s="1114">
        <f t="shared" si="10"/>
        <v>1755.799999999999</v>
      </c>
    </row>
    <row r="21" spans="2:19" x14ac:dyDescent="0.25">
      <c r="B21" s="1071">
        <f t="shared" si="6"/>
        <v>8</v>
      </c>
      <c r="C21" s="1076">
        <v>6</v>
      </c>
      <c r="D21" s="1168">
        <v>102.1</v>
      </c>
      <c r="E21" s="1198">
        <v>45236</v>
      </c>
      <c r="F21" s="1168">
        <f t="shared" si="0"/>
        <v>102.1</v>
      </c>
      <c r="G21" s="1169" t="s">
        <v>552</v>
      </c>
      <c r="H21" s="1170">
        <v>0</v>
      </c>
      <c r="I21" s="1114">
        <f t="shared" si="7"/>
        <v>136.48999999999987</v>
      </c>
      <c r="L21" s="1071">
        <f t="shared" si="8"/>
        <v>92</v>
      </c>
      <c r="M21" s="1076">
        <v>10</v>
      </c>
      <c r="N21" s="923">
        <v>175.06</v>
      </c>
      <c r="O21" s="1079">
        <v>45254</v>
      </c>
      <c r="P21" s="923">
        <f t="shared" si="9"/>
        <v>175.06</v>
      </c>
      <c r="Q21" s="895" t="s">
        <v>698</v>
      </c>
      <c r="R21" s="912">
        <v>92</v>
      </c>
      <c r="S21" s="1114">
        <f t="shared" si="10"/>
        <v>1580.7399999999991</v>
      </c>
    </row>
    <row r="22" spans="2:19" x14ac:dyDescent="0.25">
      <c r="B22" s="1071">
        <f t="shared" si="6"/>
        <v>5</v>
      </c>
      <c r="C22" s="1076">
        <v>3</v>
      </c>
      <c r="D22" s="1168">
        <v>60.27</v>
      </c>
      <c r="E22" s="1198">
        <v>45240</v>
      </c>
      <c r="F22" s="1168">
        <f t="shared" si="0"/>
        <v>60.27</v>
      </c>
      <c r="G22" s="1169" t="s">
        <v>591</v>
      </c>
      <c r="H22" s="1170">
        <v>90</v>
      </c>
      <c r="I22" s="1114">
        <f t="shared" si="7"/>
        <v>76.219999999999857</v>
      </c>
      <c r="L22" s="1071">
        <f t="shared" si="8"/>
        <v>82</v>
      </c>
      <c r="M22" s="1076">
        <v>10</v>
      </c>
      <c r="N22" s="923">
        <v>174.85</v>
      </c>
      <c r="O22" s="1079">
        <v>45255</v>
      </c>
      <c r="P22" s="923">
        <f t="shared" si="9"/>
        <v>174.85</v>
      </c>
      <c r="Q22" s="895" t="s">
        <v>699</v>
      </c>
      <c r="R22" s="912">
        <v>90</v>
      </c>
      <c r="S22" s="1114">
        <f t="shared" si="10"/>
        <v>1405.8899999999992</v>
      </c>
    </row>
    <row r="23" spans="2:19" x14ac:dyDescent="0.25">
      <c r="B23" s="1071">
        <f t="shared" si="6"/>
        <v>5</v>
      </c>
      <c r="C23" s="1076"/>
      <c r="D23" s="1168"/>
      <c r="E23" s="1198"/>
      <c r="F23" s="1168">
        <f t="shared" si="0"/>
        <v>0</v>
      </c>
      <c r="G23" s="1169"/>
      <c r="H23" s="1170"/>
      <c r="I23" s="1114">
        <f t="shared" si="7"/>
        <v>76.219999999999857</v>
      </c>
      <c r="L23" s="571">
        <f t="shared" si="8"/>
        <v>82</v>
      </c>
      <c r="M23" s="1076"/>
      <c r="N23" s="923"/>
      <c r="O23" s="1079"/>
      <c r="P23" s="923">
        <f t="shared" si="9"/>
        <v>0</v>
      </c>
      <c r="Q23" s="895"/>
      <c r="R23" s="912"/>
      <c r="S23" s="562">
        <f t="shared" si="10"/>
        <v>1405.8899999999992</v>
      </c>
    </row>
    <row r="24" spans="2:19" x14ac:dyDescent="0.25">
      <c r="B24" s="1071">
        <f t="shared" si="6"/>
        <v>5</v>
      </c>
      <c r="C24" s="1076"/>
      <c r="D24" s="1168"/>
      <c r="E24" s="1198"/>
      <c r="F24" s="1168">
        <f t="shared" si="0"/>
        <v>0</v>
      </c>
      <c r="G24" s="1169"/>
      <c r="H24" s="1170"/>
      <c r="I24" s="1114">
        <f t="shared" si="7"/>
        <v>76.219999999999857</v>
      </c>
      <c r="L24" s="1071">
        <f t="shared" si="8"/>
        <v>82</v>
      </c>
      <c r="M24" s="1076"/>
      <c r="N24" s="923"/>
      <c r="O24" s="1079"/>
      <c r="P24" s="923">
        <f t="shared" si="9"/>
        <v>0</v>
      </c>
      <c r="Q24" s="895"/>
      <c r="R24" s="912"/>
      <c r="S24" s="1114">
        <f t="shared" si="10"/>
        <v>1405.8899999999992</v>
      </c>
    </row>
    <row r="25" spans="2:19" x14ac:dyDescent="0.25">
      <c r="B25" s="1071">
        <f t="shared" si="6"/>
        <v>0</v>
      </c>
      <c r="C25" s="1076">
        <v>5</v>
      </c>
      <c r="D25" s="1168"/>
      <c r="E25" s="1198"/>
      <c r="F25" s="1355">
        <v>76.22</v>
      </c>
      <c r="G25" s="1356"/>
      <c r="H25" s="1368"/>
      <c r="I25" s="1392">
        <f t="shared" si="7"/>
        <v>-1.4210854715202004E-13</v>
      </c>
      <c r="L25" s="1071">
        <f t="shared" si="8"/>
        <v>82</v>
      </c>
      <c r="M25" s="1076"/>
      <c r="N25" s="923"/>
      <c r="O25" s="1079"/>
      <c r="P25" s="923">
        <f t="shared" si="1"/>
        <v>0</v>
      </c>
      <c r="Q25" s="895"/>
      <c r="R25" s="912"/>
      <c r="S25" s="1114">
        <f t="shared" si="10"/>
        <v>1405.8899999999992</v>
      </c>
    </row>
    <row r="26" spans="2:19" x14ac:dyDescent="0.25">
      <c r="B26" s="1071">
        <f t="shared" si="6"/>
        <v>0</v>
      </c>
      <c r="C26" s="1076"/>
      <c r="D26" s="1168"/>
      <c r="E26" s="1198"/>
      <c r="F26" s="1355">
        <f t="shared" si="0"/>
        <v>0</v>
      </c>
      <c r="G26" s="1356"/>
      <c r="H26" s="1368"/>
      <c r="I26" s="1392">
        <f t="shared" si="7"/>
        <v>-1.4210854715202004E-13</v>
      </c>
      <c r="L26" s="1071">
        <f t="shared" si="8"/>
        <v>82</v>
      </c>
      <c r="M26" s="1076"/>
      <c r="N26" s="923"/>
      <c r="O26" s="1079"/>
      <c r="P26" s="923">
        <f t="shared" si="1"/>
        <v>0</v>
      </c>
      <c r="Q26" s="895"/>
      <c r="R26" s="912"/>
      <c r="S26" s="1114">
        <f t="shared" si="10"/>
        <v>1405.8899999999992</v>
      </c>
    </row>
    <row r="27" spans="2:19" x14ac:dyDescent="0.25">
      <c r="B27" s="1071">
        <f t="shared" si="6"/>
        <v>0</v>
      </c>
      <c r="C27" s="1076"/>
      <c r="D27" s="1168"/>
      <c r="E27" s="1198"/>
      <c r="F27" s="1355">
        <f t="shared" si="0"/>
        <v>0</v>
      </c>
      <c r="G27" s="1356"/>
      <c r="H27" s="1368"/>
      <c r="I27" s="1392">
        <f t="shared" si="7"/>
        <v>-1.4210854715202004E-13</v>
      </c>
      <c r="L27" s="1071">
        <f t="shared" si="8"/>
        <v>82</v>
      </c>
      <c r="M27" s="1076"/>
      <c r="N27" s="923"/>
      <c r="O27" s="1079"/>
      <c r="P27" s="923">
        <f t="shared" si="1"/>
        <v>0</v>
      </c>
      <c r="Q27" s="895"/>
      <c r="R27" s="912"/>
      <c r="S27" s="1114">
        <f t="shared" si="10"/>
        <v>1405.8899999999992</v>
      </c>
    </row>
    <row r="28" spans="2:19" x14ac:dyDescent="0.25">
      <c r="B28" s="1071">
        <f t="shared" si="6"/>
        <v>0</v>
      </c>
      <c r="C28" s="1076"/>
      <c r="D28" s="1168"/>
      <c r="E28" s="1198"/>
      <c r="F28" s="1355">
        <f t="shared" si="0"/>
        <v>0</v>
      </c>
      <c r="G28" s="1356"/>
      <c r="H28" s="1368"/>
      <c r="I28" s="1392">
        <f t="shared" si="7"/>
        <v>-1.4210854715202004E-13</v>
      </c>
      <c r="L28" s="1071">
        <f t="shared" si="8"/>
        <v>82</v>
      </c>
      <c r="M28" s="1076"/>
      <c r="N28" s="923"/>
      <c r="O28" s="1079"/>
      <c r="P28" s="923">
        <f t="shared" si="1"/>
        <v>0</v>
      </c>
      <c r="Q28" s="895"/>
      <c r="R28" s="912"/>
      <c r="S28" s="1114">
        <f t="shared" si="10"/>
        <v>1405.8899999999992</v>
      </c>
    </row>
    <row r="29" spans="2:19" x14ac:dyDescent="0.25">
      <c r="B29" s="1071">
        <f t="shared" si="6"/>
        <v>0</v>
      </c>
      <c r="C29" s="1076"/>
      <c r="D29" s="1168"/>
      <c r="E29" s="1198"/>
      <c r="F29" s="1168">
        <f t="shared" si="0"/>
        <v>0</v>
      </c>
      <c r="G29" s="1169"/>
      <c r="H29" s="1170"/>
      <c r="I29" s="1114">
        <f t="shared" si="7"/>
        <v>-1.4210854715202004E-13</v>
      </c>
      <c r="L29" s="1071">
        <f t="shared" si="8"/>
        <v>82</v>
      </c>
      <c r="M29" s="1076"/>
      <c r="N29" s="923"/>
      <c r="O29" s="1079"/>
      <c r="P29" s="923">
        <f t="shared" si="1"/>
        <v>0</v>
      </c>
      <c r="Q29" s="895"/>
      <c r="R29" s="912"/>
      <c r="S29" s="1114">
        <f t="shared" si="10"/>
        <v>1405.8899999999992</v>
      </c>
    </row>
    <row r="30" spans="2:19" x14ac:dyDescent="0.25">
      <c r="B30" s="1071">
        <f t="shared" si="6"/>
        <v>0</v>
      </c>
      <c r="C30" s="1076"/>
      <c r="D30" s="1168"/>
      <c r="E30" s="1198"/>
      <c r="F30" s="1168">
        <f t="shared" si="0"/>
        <v>0</v>
      </c>
      <c r="G30" s="1169"/>
      <c r="H30" s="1170"/>
      <c r="I30" s="1114">
        <f t="shared" si="7"/>
        <v>-1.4210854715202004E-13</v>
      </c>
      <c r="L30" s="1071">
        <f t="shared" si="8"/>
        <v>82</v>
      </c>
      <c r="M30" s="1076"/>
      <c r="N30" s="923"/>
      <c r="O30" s="1079"/>
      <c r="P30" s="923">
        <f t="shared" si="1"/>
        <v>0</v>
      </c>
      <c r="Q30" s="895"/>
      <c r="R30" s="912"/>
      <c r="S30" s="1114">
        <f t="shared" si="10"/>
        <v>1405.8899999999992</v>
      </c>
    </row>
    <row r="31" spans="2:19" x14ac:dyDescent="0.25">
      <c r="B31" s="1071">
        <f t="shared" si="6"/>
        <v>0</v>
      </c>
      <c r="C31" s="872"/>
      <c r="D31" s="1168"/>
      <c r="E31" s="1198"/>
      <c r="F31" s="1168">
        <f t="shared" si="0"/>
        <v>0</v>
      </c>
      <c r="G31" s="1169"/>
      <c r="H31" s="1170"/>
      <c r="I31" s="1114">
        <f t="shared" si="7"/>
        <v>-1.4210854715202004E-13</v>
      </c>
      <c r="L31" s="1071">
        <f t="shared" si="8"/>
        <v>82</v>
      </c>
      <c r="M31" s="872"/>
      <c r="N31" s="923"/>
      <c r="O31" s="1079"/>
      <c r="P31" s="923">
        <f t="shared" si="1"/>
        <v>0</v>
      </c>
      <c r="Q31" s="895"/>
      <c r="R31" s="912"/>
      <c r="S31" s="1114">
        <f t="shared" si="10"/>
        <v>1405.8899999999992</v>
      </c>
    </row>
    <row r="32" spans="2:19" x14ac:dyDescent="0.25">
      <c r="B32" s="1071">
        <f t="shared" si="6"/>
        <v>0</v>
      </c>
      <c r="C32" s="872"/>
      <c r="D32" s="1168"/>
      <c r="E32" s="1198"/>
      <c r="F32" s="1168">
        <f t="shared" si="0"/>
        <v>0</v>
      </c>
      <c r="G32" s="1169"/>
      <c r="H32" s="1170"/>
      <c r="I32" s="1114">
        <f t="shared" si="7"/>
        <v>-1.4210854715202004E-13</v>
      </c>
      <c r="L32" s="1071">
        <f t="shared" si="8"/>
        <v>82</v>
      </c>
      <c r="M32" s="872"/>
      <c r="N32" s="923"/>
      <c r="O32" s="1079"/>
      <c r="P32" s="923">
        <f t="shared" si="1"/>
        <v>0</v>
      </c>
      <c r="Q32" s="895"/>
      <c r="R32" s="912"/>
      <c r="S32" s="1114">
        <f t="shared" si="10"/>
        <v>1405.8899999999992</v>
      </c>
    </row>
    <row r="33" spans="2:19" x14ac:dyDescent="0.25">
      <c r="B33" s="1071">
        <f t="shared" si="6"/>
        <v>0</v>
      </c>
      <c r="C33" s="872"/>
      <c r="D33" s="1168"/>
      <c r="E33" s="1198"/>
      <c r="F33" s="1168">
        <f t="shared" si="0"/>
        <v>0</v>
      </c>
      <c r="G33" s="1169"/>
      <c r="H33" s="1170"/>
      <c r="I33" s="1114">
        <f t="shared" si="7"/>
        <v>-1.4210854715202004E-13</v>
      </c>
      <c r="L33" s="1071">
        <f t="shared" si="8"/>
        <v>82</v>
      </c>
      <c r="M33" s="872"/>
      <c r="N33" s="923"/>
      <c r="O33" s="1079"/>
      <c r="P33" s="923">
        <f t="shared" si="1"/>
        <v>0</v>
      </c>
      <c r="Q33" s="895"/>
      <c r="R33" s="912"/>
      <c r="S33" s="1114">
        <f t="shared" si="10"/>
        <v>1405.8899999999992</v>
      </c>
    </row>
    <row r="34" spans="2:19" x14ac:dyDescent="0.25">
      <c r="B34" s="373">
        <f t="shared" si="6"/>
        <v>0</v>
      </c>
      <c r="C34" s="72"/>
      <c r="D34" s="626"/>
      <c r="E34" s="1199"/>
      <c r="F34" s="626">
        <f t="shared" si="0"/>
        <v>0</v>
      </c>
      <c r="G34" s="508"/>
      <c r="H34" s="350"/>
      <c r="I34" s="77">
        <f t="shared" si="7"/>
        <v>-1.4210854715202004E-13</v>
      </c>
      <c r="L34" s="373">
        <f t="shared" si="8"/>
        <v>82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10"/>
        <v>1405.8899999999992</v>
      </c>
    </row>
    <row r="35" spans="2:19" x14ac:dyDescent="0.25">
      <c r="B35" s="373">
        <f t="shared" si="6"/>
        <v>0</v>
      </c>
      <c r="C35" s="72"/>
      <c r="D35" s="626"/>
      <c r="E35" s="1199"/>
      <c r="F35" s="626">
        <f t="shared" si="0"/>
        <v>0</v>
      </c>
      <c r="G35" s="508"/>
      <c r="H35" s="350"/>
      <c r="I35" s="77">
        <f t="shared" si="7"/>
        <v>-1.4210854715202004E-13</v>
      </c>
      <c r="L35" s="373">
        <f t="shared" si="8"/>
        <v>82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10"/>
        <v>1405.8899999999992</v>
      </c>
    </row>
    <row r="36" spans="2:19" x14ac:dyDescent="0.25">
      <c r="B36" s="373">
        <f t="shared" si="6"/>
        <v>0</v>
      </c>
      <c r="C36" s="72"/>
      <c r="D36" s="626"/>
      <c r="E36" s="1199"/>
      <c r="F36" s="626">
        <f t="shared" si="0"/>
        <v>0</v>
      </c>
      <c r="G36" s="508"/>
      <c r="H36" s="350"/>
      <c r="I36" s="77">
        <f t="shared" si="7"/>
        <v>-1.4210854715202004E-13</v>
      </c>
      <c r="L36" s="373">
        <f t="shared" si="8"/>
        <v>82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10"/>
        <v>1405.8899999999992</v>
      </c>
    </row>
    <row r="37" spans="2:19" x14ac:dyDescent="0.25">
      <c r="B37" s="373">
        <f t="shared" si="6"/>
        <v>0</v>
      </c>
      <c r="C37" s="72"/>
      <c r="D37" s="626"/>
      <c r="E37" s="1199"/>
      <c r="F37" s="626">
        <f t="shared" si="0"/>
        <v>0</v>
      </c>
      <c r="G37" s="508"/>
      <c r="H37" s="350"/>
      <c r="I37" s="77">
        <f t="shared" si="7"/>
        <v>-1.4210854715202004E-13</v>
      </c>
      <c r="L37" s="373">
        <f t="shared" si="8"/>
        <v>82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10"/>
        <v>1405.8899999999992</v>
      </c>
    </row>
    <row r="38" spans="2:19" x14ac:dyDescent="0.25">
      <c r="B38" s="373">
        <f t="shared" si="6"/>
        <v>0</v>
      </c>
      <c r="C38" s="15"/>
      <c r="D38" s="626"/>
      <c r="E38" s="1199"/>
      <c r="F38" s="626">
        <f t="shared" si="0"/>
        <v>0</v>
      </c>
      <c r="G38" s="508"/>
      <c r="H38" s="350"/>
      <c r="I38" s="77">
        <f t="shared" si="7"/>
        <v>-1.4210854715202004E-13</v>
      </c>
      <c r="L38" s="373">
        <f t="shared" si="8"/>
        <v>82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10"/>
        <v>1405.8899999999992</v>
      </c>
    </row>
    <row r="39" spans="2:19" x14ac:dyDescent="0.25">
      <c r="B39" s="373">
        <f t="shared" si="6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7"/>
        <v>-1.4210854715202004E-13</v>
      </c>
      <c r="L39" s="373">
        <f t="shared" si="8"/>
        <v>82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10"/>
        <v>1405.8899999999992</v>
      </c>
    </row>
    <row r="40" spans="2:19" x14ac:dyDescent="0.25">
      <c r="B40" s="373">
        <f t="shared" si="6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7"/>
        <v>-1.4210854715202004E-13</v>
      </c>
      <c r="L40" s="373">
        <f t="shared" si="8"/>
        <v>82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10"/>
        <v>1405.8899999999992</v>
      </c>
    </row>
    <row r="41" spans="2:19" x14ac:dyDescent="0.25">
      <c r="B41" s="373">
        <f t="shared" si="6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7"/>
        <v>-1.4210854715202004E-13</v>
      </c>
      <c r="L41" s="373">
        <f t="shared" si="8"/>
        <v>82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10"/>
        <v>1405.8899999999992</v>
      </c>
    </row>
    <row r="42" spans="2:19" x14ac:dyDescent="0.25">
      <c r="B42" s="373">
        <f t="shared" si="6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7"/>
        <v>-1.4210854715202004E-13</v>
      </c>
      <c r="L42" s="373">
        <f t="shared" si="8"/>
        <v>82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10"/>
        <v>1405.8899999999992</v>
      </c>
    </row>
    <row r="43" spans="2:19" x14ac:dyDescent="0.25">
      <c r="B43" s="373">
        <f t="shared" si="6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7"/>
        <v>-1.4210854715202004E-13</v>
      </c>
      <c r="L43" s="373">
        <f t="shared" si="8"/>
        <v>82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10"/>
        <v>1405.8899999999992</v>
      </c>
    </row>
    <row r="44" spans="2:19" x14ac:dyDescent="0.25">
      <c r="B44" s="373">
        <f t="shared" si="6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7"/>
        <v>-1.4210854715202004E-13</v>
      </c>
      <c r="L44" s="373">
        <f t="shared" si="8"/>
        <v>82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10"/>
        <v>1405.8899999999992</v>
      </c>
    </row>
    <row r="45" spans="2:19" x14ac:dyDescent="0.25">
      <c r="B45" s="373">
        <f t="shared" si="6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7"/>
        <v>-1.4210854715202004E-13</v>
      </c>
      <c r="L45" s="373">
        <f t="shared" si="8"/>
        <v>82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10"/>
        <v>1405.8899999999992</v>
      </c>
    </row>
    <row r="46" spans="2:19" x14ac:dyDescent="0.25">
      <c r="B46" s="373">
        <f t="shared" si="6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7"/>
        <v>-1.4210854715202004E-13</v>
      </c>
      <c r="L46" s="373">
        <f t="shared" si="8"/>
        <v>82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10"/>
        <v>1405.8899999999992</v>
      </c>
    </row>
    <row r="47" spans="2:19" x14ac:dyDescent="0.25">
      <c r="B47" s="373">
        <f t="shared" si="6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7"/>
        <v>-1.4210854715202004E-13</v>
      </c>
      <c r="L47" s="373">
        <f t="shared" si="8"/>
        <v>82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10"/>
        <v>1405.8899999999992</v>
      </c>
    </row>
    <row r="48" spans="2:19" x14ac:dyDescent="0.25">
      <c r="B48" s="373">
        <f t="shared" si="6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7"/>
        <v>-1.4210854715202004E-13</v>
      </c>
      <c r="L48" s="373">
        <f t="shared" si="8"/>
        <v>82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10"/>
        <v>1405.8899999999992</v>
      </c>
    </row>
    <row r="49" spans="2:19" x14ac:dyDescent="0.25">
      <c r="B49" s="373">
        <f t="shared" si="6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7"/>
        <v>-1.4210854715202004E-13</v>
      </c>
      <c r="L49" s="373">
        <f t="shared" si="8"/>
        <v>82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10"/>
        <v>1405.8899999999992</v>
      </c>
    </row>
    <row r="50" spans="2:19" x14ac:dyDescent="0.25">
      <c r="B50" s="373">
        <f t="shared" si="6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7"/>
        <v>-1.4210854715202004E-13</v>
      </c>
      <c r="L50" s="373">
        <f t="shared" si="8"/>
        <v>82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10"/>
        <v>1405.8899999999992</v>
      </c>
    </row>
    <row r="51" spans="2:19" x14ac:dyDescent="0.25">
      <c r="B51" s="373">
        <f t="shared" si="6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7"/>
        <v>-1.4210854715202004E-13</v>
      </c>
      <c r="L51" s="373">
        <f t="shared" si="8"/>
        <v>82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10"/>
        <v>1405.8899999999992</v>
      </c>
    </row>
    <row r="52" spans="2:19" x14ac:dyDescent="0.25">
      <c r="B52" s="373">
        <f t="shared" si="6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-1.4210854715202004E-13</v>
      </c>
      <c r="L52" s="373">
        <f t="shared" si="8"/>
        <v>82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10"/>
        <v>1405.8899999999992</v>
      </c>
    </row>
    <row r="53" spans="2:19" x14ac:dyDescent="0.25">
      <c r="B53" s="373">
        <f t="shared" si="6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-1.4210854715202004E-13</v>
      </c>
      <c r="L53" s="373">
        <f t="shared" si="8"/>
        <v>82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10"/>
        <v>1405.8899999999992</v>
      </c>
    </row>
    <row r="54" spans="2:19" x14ac:dyDescent="0.25">
      <c r="B54" s="373">
        <f t="shared" si="6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-1.4210854715202004E-13</v>
      </c>
      <c r="L54" s="373">
        <f t="shared" si="8"/>
        <v>82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10"/>
        <v>1405.8899999999992</v>
      </c>
    </row>
    <row r="55" spans="2:19" x14ac:dyDescent="0.25">
      <c r="B55" s="373">
        <f t="shared" si="6"/>
        <v>0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-1.4210854715202004E-13</v>
      </c>
      <c r="L55" s="373">
        <f t="shared" si="8"/>
        <v>82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10"/>
        <v>1405.8899999999992</v>
      </c>
    </row>
    <row r="56" spans="2:19" x14ac:dyDescent="0.25">
      <c r="B56" s="373">
        <f t="shared" si="6"/>
        <v>0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-1.4210854715202004E-13</v>
      </c>
      <c r="L56" s="373">
        <f t="shared" si="8"/>
        <v>82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10"/>
        <v>1405.8899999999992</v>
      </c>
    </row>
    <row r="57" spans="2:19" x14ac:dyDescent="0.25">
      <c r="B57" s="373">
        <f t="shared" si="6"/>
        <v>0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-1.4210854715202004E-13</v>
      </c>
      <c r="L57" s="373">
        <f t="shared" si="8"/>
        <v>82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10"/>
        <v>1405.8899999999992</v>
      </c>
    </row>
    <row r="58" spans="2:19" x14ac:dyDescent="0.25">
      <c r="B58" s="373">
        <f t="shared" si="6"/>
        <v>0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-1.4210854715202004E-13</v>
      </c>
      <c r="L58" s="373">
        <f t="shared" si="8"/>
        <v>82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10"/>
        <v>1405.8899999999992</v>
      </c>
    </row>
    <row r="59" spans="2:19" x14ac:dyDescent="0.25">
      <c r="B59" s="373">
        <f t="shared" si="6"/>
        <v>0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-1.4210854715202004E-13</v>
      </c>
      <c r="L59" s="373">
        <f t="shared" si="8"/>
        <v>82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10"/>
        <v>1405.8899999999992</v>
      </c>
    </row>
    <row r="60" spans="2:19" x14ac:dyDescent="0.25">
      <c r="B60" s="373">
        <f t="shared" si="6"/>
        <v>0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-1.4210854715202004E-13</v>
      </c>
      <c r="L60" s="373">
        <f t="shared" si="8"/>
        <v>82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10"/>
        <v>1405.8899999999992</v>
      </c>
    </row>
    <row r="61" spans="2:19" x14ac:dyDescent="0.25">
      <c r="B61" s="373">
        <f t="shared" si="6"/>
        <v>0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-1.4210854715202004E-13</v>
      </c>
      <c r="L61" s="373">
        <f t="shared" si="8"/>
        <v>82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10"/>
        <v>1405.8899999999992</v>
      </c>
    </row>
    <row r="62" spans="2:19" x14ac:dyDescent="0.25">
      <c r="B62" s="373">
        <f t="shared" si="6"/>
        <v>0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-1.4210854715202004E-13</v>
      </c>
      <c r="L62" s="373">
        <f t="shared" si="8"/>
        <v>82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10"/>
        <v>1405.8899999999992</v>
      </c>
    </row>
    <row r="63" spans="2:19" x14ac:dyDescent="0.25">
      <c r="B63" s="373">
        <f t="shared" si="6"/>
        <v>0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-1.4210854715202004E-13</v>
      </c>
      <c r="L63" s="373">
        <f t="shared" si="8"/>
        <v>82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10"/>
        <v>1405.8899999999992</v>
      </c>
    </row>
    <row r="64" spans="2:19" x14ac:dyDescent="0.25">
      <c r="B64" s="373">
        <f t="shared" si="6"/>
        <v>0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-1.4210854715202004E-13</v>
      </c>
      <c r="L64" s="373">
        <f t="shared" si="8"/>
        <v>82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10"/>
        <v>1405.8899999999992</v>
      </c>
    </row>
    <row r="65" spans="2:19" x14ac:dyDescent="0.25">
      <c r="B65" s="373">
        <f t="shared" si="6"/>
        <v>0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-1.4210854715202004E-13</v>
      </c>
      <c r="L65" s="373">
        <f t="shared" si="8"/>
        <v>82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10"/>
        <v>1405.8899999999992</v>
      </c>
    </row>
    <row r="66" spans="2:19" x14ac:dyDescent="0.25">
      <c r="B66" s="373">
        <f t="shared" si="6"/>
        <v>0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-1.4210854715202004E-13</v>
      </c>
      <c r="L66" s="373">
        <f t="shared" si="8"/>
        <v>82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10"/>
        <v>1405.8899999999992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-1.4210854715202004E-13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10"/>
        <v>1405.8899999999992</v>
      </c>
    </row>
    <row r="68" spans="2:19" x14ac:dyDescent="0.25">
      <c r="C68" s="53">
        <f>SUM(C9:C67)</f>
        <v>64</v>
      </c>
      <c r="D68" s="120">
        <f>SUM(D9:D67)</f>
        <v>1074.0100000000002</v>
      </c>
      <c r="E68" s="160"/>
      <c r="F68" s="120">
        <f>SUM(F9:F67)</f>
        <v>1150.2300000000002</v>
      </c>
      <c r="G68" s="155"/>
      <c r="H68" s="155"/>
      <c r="M68" s="53">
        <f>SUM(M9:M67)</f>
        <v>95</v>
      </c>
      <c r="N68" s="120">
        <f>SUM(N9:N67)</f>
        <v>1667.9299999999998</v>
      </c>
      <c r="O68" s="160"/>
      <c r="P68" s="120">
        <f>SUM(P9:P67)</f>
        <v>1667.9299999999998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82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516" t="s">
        <v>11</v>
      </c>
      <c r="D73" s="1517"/>
      <c r="E73" s="56">
        <f>E5-F68+E4+E6+E7</f>
        <v>-2.5579538487363607E-13</v>
      </c>
      <c r="L73" s="90"/>
      <c r="M73" s="1516" t="s">
        <v>11</v>
      </c>
      <c r="N73" s="1517"/>
      <c r="O73" s="56">
        <f>O5-P68+O4+O6+O7</f>
        <v>1405.89</v>
      </c>
    </row>
  </sheetData>
  <sortState ref="M13:R24">
    <sortCondition ref="Q13:Q24"/>
  </sortState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19"/>
      <c r="B5" s="1568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19"/>
      <c r="B6" s="1568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16" t="s">
        <v>11</v>
      </c>
      <c r="D60" s="1517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G22" sqref="G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4" t="s">
        <v>409</v>
      </c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19"/>
      <c r="B4" s="1569" t="s">
        <v>410</v>
      </c>
      <c r="C4" s="124"/>
      <c r="D4" s="130"/>
      <c r="E4" s="120"/>
      <c r="F4" s="72"/>
      <c r="G4" s="422"/>
      <c r="H4" s="320"/>
    </row>
    <row r="5" spans="1:9" ht="15" customHeight="1" x14ac:dyDescent="0.25">
      <c r="A5" s="1519"/>
      <c r="B5" s="1570"/>
      <c r="C5" s="124">
        <v>51</v>
      </c>
      <c r="D5" s="218">
        <v>45244</v>
      </c>
      <c r="E5" s="77">
        <v>943.53</v>
      </c>
      <c r="F5" s="61">
        <v>39</v>
      </c>
      <c r="G5" s="320">
        <f>F56</f>
        <v>643.09</v>
      </c>
      <c r="H5" s="150">
        <f>E4+E5+E6+E7+E8-G5</f>
        <v>300.43999999999994</v>
      </c>
    </row>
    <row r="6" spans="1:9" ht="15" customHeight="1" x14ac:dyDescent="0.25">
      <c r="A6" s="1518" t="s">
        <v>52</v>
      </c>
      <c r="B6" s="907"/>
      <c r="C6" s="879"/>
      <c r="D6" s="1245"/>
      <c r="E6" s="1114"/>
      <c r="F6" s="1246"/>
    </row>
    <row r="7" spans="1:9" x14ac:dyDescent="0.25">
      <c r="A7" s="1518"/>
      <c r="B7" s="1440"/>
      <c r="C7" s="879"/>
      <c r="D7" s="882"/>
      <c r="E7" s="880"/>
      <c r="F7" s="872"/>
    </row>
    <row r="8" spans="1:9" ht="16.5" thickBot="1" x14ac:dyDescent="0.3">
      <c r="A8" s="1518"/>
      <c r="B8" s="883"/>
      <c r="C8" s="843"/>
      <c r="D8" s="843"/>
      <c r="E8" s="885"/>
      <c r="F8" s="872"/>
    </row>
    <row r="9" spans="1:9" ht="16.5" thickTop="1" thickBot="1" x14ac:dyDescent="0.3">
      <c r="B9" s="63" t="s">
        <v>7</v>
      </c>
      <c r="C9" s="624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3">
        <f>F4+F5-C10+F6+F7+F8</f>
        <v>30</v>
      </c>
      <c r="C10" s="53">
        <v>9</v>
      </c>
      <c r="D10" s="68">
        <v>220.71</v>
      </c>
      <c r="E10" s="232">
        <v>45245</v>
      </c>
      <c r="F10" s="68">
        <f t="shared" ref="F10:F55" si="0">D10</f>
        <v>220.71</v>
      </c>
      <c r="G10" s="69" t="s">
        <v>622</v>
      </c>
      <c r="H10" s="70">
        <v>0</v>
      </c>
      <c r="I10" s="77">
        <f>E5+E4-F10+E6+E7+E8</f>
        <v>722.81999999999994</v>
      </c>
    </row>
    <row r="11" spans="1:9" x14ac:dyDescent="0.25">
      <c r="A11" s="76"/>
      <c r="B11" s="174">
        <f t="shared" ref="B11:B54" si="1">B10-C11</f>
        <v>25</v>
      </c>
      <c r="C11" s="53">
        <v>5</v>
      </c>
      <c r="D11" s="68">
        <v>111.3</v>
      </c>
      <c r="E11" s="232">
        <v>45247</v>
      </c>
      <c r="F11" s="68">
        <f t="shared" si="0"/>
        <v>111.3</v>
      </c>
      <c r="G11" s="69" t="s">
        <v>640</v>
      </c>
      <c r="H11" s="70">
        <v>0</v>
      </c>
      <c r="I11" s="77">
        <f>I10-F11</f>
        <v>611.52</v>
      </c>
    </row>
    <row r="12" spans="1:9" x14ac:dyDescent="0.25">
      <c r="A12" s="12"/>
      <c r="B12" s="174">
        <f t="shared" si="1"/>
        <v>19</v>
      </c>
      <c r="C12" s="15">
        <v>6</v>
      </c>
      <c r="D12" s="68">
        <v>143.47999999999999</v>
      </c>
      <c r="E12" s="232">
        <v>45255</v>
      </c>
      <c r="F12" s="68">
        <f t="shared" si="0"/>
        <v>143.47999999999999</v>
      </c>
      <c r="G12" s="69" t="s">
        <v>699</v>
      </c>
      <c r="H12" s="70">
        <v>53</v>
      </c>
      <c r="I12" s="77">
        <f t="shared" ref="I12:I55" si="2">I11-F12</f>
        <v>468.03999999999996</v>
      </c>
    </row>
    <row r="13" spans="1:9" x14ac:dyDescent="0.25">
      <c r="A13" s="54" t="s">
        <v>33</v>
      </c>
      <c r="B13" s="174">
        <f t="shared" si="1"/>
        <v>12</v>
      </c>
      <c r="C13" s="15">
        <v>7</v>
      </c>
      <c r="D13" s="68">
        <v>167.6</v>
      </c>
      <c r="E13" s="232">
        <v>45250</v>
      </c>
      <c r="F13" s="68">
        <f t="shared" si="0"/>
        <v>167.6</v>
      </c>
      <c r="G13" s="69" t="s">
        <v>653</v>
      </c>
      <c r="H13" s="70">
        <v>0</v>
      </c>
      <c r="I13" s="77">
        <f t="shared" si="2"/>
        <v>300.43999999999994</v>
      </c>
    </row>
    <row r="14" spans="1:9" x14ac:dyDescent="0.25">
      <c r="A14" s="76"/>
      <c r="B14" s="559">
        <f t="shared" si="1"/>
        <v>12</v>
      </c>
      <c r="C14" s="15"/>
      <c r="D14" s="68"/>
      <c r="E14" s="232"/>
      <c r="F14" s="68">
        <f t="shared" si="0"/>
        <v>0</v>
      </c>
      <c r="G14" s="69"/>
      <c r="H14" s="70"/>
      <c r="I14" s="562">
        <f t="shared" si="2"/>
        <v>300.43999999999994</v>
      </c>
    </row>
    <row r="15" spans="1:9" x14ac:dyDescent="0.25">
      <c r="A15" s="12"/>
      <c r="B15" s="174">
        <f t="shared" si="1"/>
        <v>12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300.43999999999994</v>
      </c>
    </row>
    <row r="16" spans="1:9" x14ac:dyDescent="0.25">
      <c r="B16" s="174">
        <f t="shared" si="1"/>
        <v>12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300.43999999999994</v>
      </c>
    </row>
    <row r="17" spans="2:9" x14ac:dyDescent="0.25">
      <c r="B17" s="174">
        <f t="shared" si="1"/>
        <v>12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300.43999999999994</v>
      </c>
    </row>
    <row r="18" spans="2:9" x14ac:dyDescent="0.25">
      <c r="B18" s="174">
        <f t="shared" si="1"/>
        <v>12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300.43999999999994</v>
      </c>
    </row>
    <row r="19" spans="2:9" x14ac:dyDescent="0.25">
      <c r="B19" s="174">
        <f t="shared" si="1"/>
        <v>12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300.43999999999994</v>
      </c>
    </row>
    <row r="20" spans="2:9" x14ac:dyDescent="0.25">
      <c r="B20" s="174">
        <f t="shared" si="1"/>
        <v>12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300.43999999999994</v>
      </c>
    </row>
    <row r="21" spans="2:9" x14ac:dyDescent="0.25">
      <c r="B21" s="174">
        <f t="shared" si="1"/>
        <v>12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300.43999999999994</v>
      </c>
    </row>
    <row r="22" spans="2:9" x14ac:dyDescent="0.25">
      <c r="B22" s="174">
        <f t="shared" si="1"/>
        <v>12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300.43999999999994</v>
      </c>
    </row>
    <row r="23" spans="2:9" x14ac:dyDescent="0.25">
      <c r="B23" s="174">
        <f t="shared" si="1"/>
        <v>12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300.43999999999994</v>
      </c>
    </row>
    <row r="24" spans="2:9" x14ac:dyDescent="0.25">
      <c r="B24" s="174">
        <f t="shared" si="1"/>
        <v>12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300.43999999999994</v>
      </c>
    </row>
    <row r="25" spans="2:9" x14ac:dyDescent="0.25">
      <c r="B25" s="174">
        <f t="shared" si="1"/>
        <v>12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300.43999999999994</v>
      </c>
    </row>
    <row r="26" spans="2:9" x14ac:dyDescent="0.25">
      <c r="B26" s="174">
        <f t="shared" si="1"/>
        <v>12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300.43999999999994</v>
      </c>
    </row>
    <row r="27" spans="2:9" x14ac:dyDescent="0.25">
      <c r="B27" s="174">
        <f t="shared" si="1"/>
        <v>12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300.43999999999994</v>
      </c>
    </row>
    <row r="28" spans="2:9" x14ac:dyDescent="0.25">
      <c r="B28" s="174">
        <f t="shared" si="1"/>
        <v>12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300.43999999999994</v>
      </c>
    </row>
    <row r="29" spans="2:9" x14ac:dyDescent="0.25">
      <c r="B29" s="174">
        <f t="shared" si="1"/>
        <v>12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300.43999999999994</v>
      </c>
    </row>
    <row r="30" spans="2:9" x14ac:dyDescent="0.25">
      <c r="B30" s="174">
        <f t="shared" si="1"/>
        <v>12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300.43999999999994</v>
      </c>
    </row>
    <row r="31" spans="2:9" x14ac:dyDescent="0.25">
      <c r="B31" s="174">
        <f t="shared" si="1"/>
        <v>12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300.43999999999994</v>
      </c>
    </row>
    <row r="32" spans="2:9" x14ac:dyDescent="0.25">
      <c r="B32" s="174">
        <f t="shared" si="1"/>
        <v>12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300.43999999999994</v>
      </c>
    </row>
    <row r="33" spans="2:9" x14ac:dyDescent="0.25">
      <c r="B33" s="174">
        <f t="shared" si="1"/>
        <v>12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300.43999999999994</v>
      </c>
    </row>
    <row r="34" spans="2:9" x14ac:dyDescent="0.25">
      <c r="B34" s="174">
        <f t="shared" si="1"/>
        <v>12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300.43999999999994</v>
      </c>
    </row>
    <row r="35" spans="2:9" x14ac:dyDescent="0.25">
      <c r="B35" s="174">
        <f t="shared" si="1"/>
        <v>12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300.43999999999994</v>
      </c>
    </row>
    <row r="36" spans="2:9" x14ac:dyDescent="0.25">
      <c r="B36" s="174">
        <f t="shared" si="1"/>
        <v>12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300.43999999999994</v>
      </c>
    </row>
    <row r="37" spans="2:9" x14ac:dyDescent="0.25">
      <c r="B37" s="174">
        <f t="shared" si="1"/>
        <v>12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300.43999999999994</v>
      </c>
    </row>
    <row r="38" spans="2:9" x14ac:dyDescent="0.25">
      <c r="B38" s="174">
        <f t="shared" si="1"/>
        <v>12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300.43999999999994</v>
      </c>
    </row>
    <row r="39" spans="2:9" x14ac:dyDescent="0.25">
      <c r="B39" s="174">
        <f t="shared" si="1"/>
        <v>12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300.43999999999994</v>
      </c>
    </row>
    <row r="40" spans="2:9" x14ac:dyDescent="0.25">
      <c r="B40" s="174">
        <f t="shared" si="1"/>
        <v>12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300.43999999999994</v>
      </c>
    </row>
    <row r="41" spans="2:9" x14ac:dyDescent="0.25">
      <c r="B41" s="174">
        <f t="shared" si="1"/>
        <v>12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300.43999999999994</v>
      </c>
    </row>
    <row r="42" spans="2:9" x14ac:dyDescent="0.25">
      <c r="B42" s="174">
        <f t="shared" si="1"/>
        <v>12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300.43999999999994</v>
      </c>
    </row>
    <row r="43" spans="2:9" x14ac:dyDescent="0.25">
      <c r="B43" s="174">
        <f t="shared" si="1"/>
        <v>12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300.43999999999994</v>
      </c>
    </row>
    <row r="44" spans="2:9" x14ac:dyDescent="0.25">
      <c r="B44" s="174">
        <f t="shared" si="1"/>
        <v>12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300.43999999999994</v>
      </c>
    </row>
    <row r="45" spans="2:9" x14ac:dyDescent="0.25">
      <c r="B45" s="174">
        <f t="shared" si="1"/>
        <v>12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300.43999999999994</v>
      </c>
    </row>
    <row r="46" spans="2:9" x14ac:dyDescent="0.25">
      <c r="B46" s="174">
        <f t="shared" si="1"/>
        <v>12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300.43999999999994</v>
      </c>
    </row>
    <row r="47" spans="2:9" x14ac:dyDescent="0.25">
      <c r="B47" s="174">
        <f t="shared" si="1"/>
        <v>12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300.43999999999994</v>
      </c>
    </row>
    <row r="48" spans="2:9" x14ac:dyDescent="0.25">
      <c r="B48" s="174">
        <f t="shared" si="1"/>
        <v>12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300.43999999999994</v>
      </c>
    </row>
    <row r="49" spans="2:9" x14ac:dyDescent="0.25">
      <c r="B49" s="174">
        <f t="shared" si="1"/>
        <v>12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300.43999999999994</v>
      </c>
    </row>
    <row r="50" spans="2:9" x14ac:dyDescent="0.25">
      <c r="B50" s="174">
        <f t="shared" si="1"/>
        <v>12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300.43999999999994</v>
      </c>
    </row>
    <row r="51" spans="2:9" x14ac:dyDescent="0.25">
      <c r="B51" s="174">
        <f t="shared" si="1"/>
        <v>12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300.43999999999994</v>
      </c>
    </row>
    <row r="52" spans="2:9" x14ac:dyDescent="0.25">
      <c r="B52" s="174">
        <f t="shared" si="1"/>
        <v>12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300.43999999999994</v>
      </c>
    </row>
    <row r="53" spans="2:9" x14ac:dyDescent="0.25">
      <c r="B53" s="174">
        <f t="shared" si="1"/>
        <v>12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300.43999999999994</v>
      </c>
    </row>
    <row r="54" spans="2:9" x14ac:dyDescent="0.25">
      <c r="B54" s="174">
        <f t="shared" si="1"/>
        <v>12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300.43999999999994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300.43999999999994</v>
      </c>
    </row>
    <row r="56" spans="2:9" x14ac:dyDescent="0.25">
      <c r="C56" s="53">
        <f>SUM(C10:C55)</f>
        <v>27</v>
      </c>
      <c r="D56" s="120">
        <f>SUM(D10:D55)</f>
        <v>643.09</v>
      </c>
      <c r="E56" s="160"/>
      <c r="F56" s="120">
        <f>SUM(F10:F55)</f>
        <v>643.09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12</v>
      </c>
    </row>
    <row r="60" spans="2:9" ht="15.75" thickBot="1" x14ac:dyDescent="0.3">
      <c r="B60" s="121"/>
    </row>
    <row r="61" spans="2:9" ht="15.75" thickBot="1" x14ac:dyDescent="0.3">
      <c r="B61" s="90"/>
      <c r="C61" s="1516" t="s">
        <v>11</v>
      </c>
      <c r="D61" s="1517"/>
      <c r="E61" s="56">
        <f>E5+E6+E7+E8-F56</f>
        <v>300.43999999999994</v>
      </c>
    </row>
  </sheetData>
  <mergeCells count="5"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14"/>
      <c r="B1" s="1514"/>
      <c r="C1" s="1514"/>
      <c r="D1" s="1514"/>
      <c r="E1" s="1514"/>
      <c r="F1" s="1514"/>
      <c r="G1" s="1514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53"/>
      <c r="B4" s="846"/>
      <c r="C4" s="671"/>
      <c r="D4" s="847"/>
      <c r="E4" s="852"/>
      <c r="F4" s="227"/>
    </row>
    <row r="5" spans="1:11" ht="15" customHeight="1" x14ac:dyDescent="0.25">
      <c r="A5" s="1571"/>
      <c r="B5" s="848"/>
      <c r="C5" s="849"/>
      <c r="D5" s="847"/>
      <c r="E5" s="852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572"/>
      <c r="B6" s="850"/>
      <c r="C6" s="851"/>
      <c r="D6" s="847"/>
      <c r="E6" s="852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73" t="s">
        <v>11</v>
      </c>
      <c r="D56" s="1574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19"/>
      <c r="B5" s="1519"/>
      <c r="C5" s="354"/>
      <c r="D5" s="130"/>
      <c r="E5" s="197"/>
      <c r="F5" s="61"/>
      <c r="G5" s="5"/>
    </row>
    <row r="6" spans="1:9" x14ac:dyDescent="0.25">
      <c r="A6" s="1519"/>
      <c r="B6" s="1519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16" t="s">
        <v>11</v>
      </c>
      <c r="D83" s="1517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07"/>
      <c r="B1" s="1507"/>
      <c r="C1" s="1507"/>
      <c r="D1" s="1507"/>
      <c r="E1" s="1507"/>
      <c r="F1" s="1507"/>
      <c r="G1" s="150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0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575" t="s">
        <v>90</v>
      </c>
      <c r="C4" s="17"/>
      <c r="E4" s="239"/>
      <c r="F4" s="226"/>
    </row>
    <row r="5" spans="1:10" ht="15" customHeight="1" x14ac:dyDescent="0.25">
      <c r="A5" s="1578"/>
      <c r="B5" s="1576"/>
      <c r="C5" s="344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579"/>
      <c r="B6" s="1577"/>
      <c r="C6" s="345"/>
      <c r="D6" s="321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29">
        <f>F5-C8</f>
        <v>0</v>
      </c>
      <c r="C8" s="15"/>
      <c r="D8" s="168"/>
      <c r="E8" s="366"/>
      <c r="F8" s="68">
        <f t="shared" ref="F8:F94" si="0">D8</f>
        <v>0</v>
      </c>
      <c r="G8" s="69"/>
      <c r="H8" s="70"/>
      <c r="I8" s="833">
        <f>E5+E4-F8+E6</f>
        <v>0</v>
      </c>
      <c r="J8" s="209">
        <f>F4+F5+F6-C8</f>
        <v>0</v>
      </c>
    </row>
    <row r="9" spans="1:10" ht="15.75" x14ac:dyDescent="0.25">
      <c r="A9" s="185"/>
      <c r="B9" s="629">
        <f>B8-C9</f>
        <v>0</v>
      </c>
      <c r="C9" s="15"/>
      <c r="D9" s="168"/>
      <c r="E9" s="366"/>
      <c r="F9" s="68">
        <f t="shared" si="0"/>
        <v>0</v>
      </c>
      <c r="G9" s="69"/>
      <c r="H9" s="70"/>
      <c r="I9" s="833">
        <f>I8-F9</f>
        <v>0</v>
      </c>
      <c r="J9" s="209">
        <f>J8-C9</f>
        <v>0</v>
      </c>
    </row>
    <row r="10" spans="1:10" ht="15.75" x14ac:dyDescent="0.25">
      <c r="A10" s="174"/>
      <c r="B10" s="629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33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29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33">
        <f t="shared" si="2"/>
        <v>0</v>
      </c>
      <c r="J11" s="209">
        <f t="shared" si="3"/>
        <v>0</v>
      </c>
    </row>
    <row r="12" spans="1:10" ht="15.75" x14ac:dyDescent="0.25">
      <c r="A12" s="72"/>
      <c r="B12" s="629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33">
        <f t="shared" si="2"/>
        <v>0</v>
      </c>
      <c r="J12" s="209">
        <f t="shared" si="3"/>
        <v>0</v>
      </c>
    </row>
    <row r="13" spans="1:10" ht="15.75" x14ac:dyDescent="0.25">
      <c r="A13" s="72"/>
      <c r="B13" s="629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33">
        <f t="shared" si="2"/>
        <v>0</v>
      </c>
      <c r="J13" s="209">
        <f t="shared" si="3"/>
        <v>0</v>
      </c>
    </row>
    <row r="14" spans="1:10" ht="15.75" x14ac:dyDescent="0.25">
      <c r="B14" s="629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33">
        <f t="shared" si="2"/>
        <v>0</v>
      </c>
      <c r="J14" s="209">
        <f t="shared" si="3"/>
        <v>0</v>
      </c>
    </row>
    <row r="15" spans="1:10" ht="15.75" x14ac:dyDescent="0.25">
      <c r="B15" s="629">
        <f t="shared" si="1"/>
        <v>0</v>
      </c>
      <c r="C15" s="15"/>
      <c r="D15" s="168"/>
      <c r="E15" s="834"/>
      <c r="F15" s="68">
        <f t="shared" si="0"/>
        <v>0</v>
      </c>
      <c r="G15" s="69"/>
      <c r="H15" s="70"/>
      <c r="I15" s="833">
        <f t="shared" si="2"/>
        <v>0</v>
      </c>
      <c r="J15" s="209">
        <f t="shared" si="3"/>
        <v>0</v>
      </c>
    </row>
    <row r="16" spans="1:10" ht="15.75" x14ac:dyDescent="0.25">
      <c r="A16" s="80"/>
      <c r="B16" s="629">
        <f t="shared" si="1"/>
        <v>0</v>
      </c>
      <c r="C16" s="15"/>
      <c r="D16" s="168"/>
      <c r="E16" s="834"/>
      <c r="F16" s="68">
        <f t="shared" si="0"/>
        <v>0</v>
      </c>
      <c r="G16" s="69"/>
      <c r="H16" s="70"/>
      <c r="I16" s="833">
        <f t="shared" si="2"/>
        <v>0</v>
      </c>
      <c r="J16" s="209">
        <f t="shared" si="3"/>
        <v>0</v>
      </c>
    </row>
    <row r="17" spans="1:10" ht="15.75" x14ac:dyDescent="0.25">
      <c r="A17" s="82"/>
      <c r="B17" s="629">
        <f t="shared" si="1"/>
        <v>0</v>
      </c>
      <c r="C17" s="15"/>
      <c r="D17" s="168"/>
      <c r="E17" s="834"/>
      <c r="F17" s="68">
        <f t="shared" si="0"/>
        <v>0</v>
      </c>
      <c r="G17" s="69"/>
      <c r="H17" s="70"/>
      <c r="I17" s="833">
        <f t="shared" si="2"/>
        <v>0</v>
      </c>
      <c r="J17" s="209">
        <f t="shared" si="3"/>
        <v>0</v>
      </c>
    </row>
    <row r="18" spans="1:10" ht="15.75" x14ac:dyDescent="0.25">
      <c r="A18" s="2"/>
      <c r="B18" s="629">
        <f t="shared" si="1"/>
        <v>0</v>
      </c>
      <c r="C18" s="15"/>
      <c r="D18" s="168"/>
      <c r="E18" s="834"/>
      <c r="F18" s="68">
        <f t="shared" si="0"/>
        <v>0</v>
      </c>
      <c r="G18" s="69"/>
      <c r="H18" s="70"/>
      <c r="I18" s="833">
        <f t="shared" si="2"/>
        <v>0</v>
      </c>
      <c r="J18" s="209">
        <f t="shared" si="3"/>
        <v>0</v>
      </c>
    </row>
    <row r="19" spans="1:10" ht="15.75" x14ac:dyDescent="0.25">
      <c r="A19" s="2"/>
      <c r="B19" s="629">
        <f t="shared" si="1"/>
        <v>0</v>
      </c>
      <c r="C19" s="15"/>
      <c r="D19" s="168"/>
      <c r="E19" s="834"/>
      <c r="F19" s="68">
        <f t="shared" si="0"/>
        <v>0</v>
      </c>
      <c r="G19" s="69"/>
      <c r="H19" s="70"/>
      <c r="I19" s="833">
        <f t="shared" si="2"/>
        <v>0</v>
      </c>
      <c r="J19" s="209">
        <f t="shared" si="3"/>
        <v>0</v>
      </c>
    </row>
    <row r="20" spans="1:10" ht="15.75" x14ac:dyDescent="0.25">
      <c r="A20" s="2"/>
      <c r="B20" s="629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33">
        <f>I19-F20</f>
        <v>0</v>
      </c>
      <c r="J20" s="209">
        <f t="shared" si="3"/>
        <v>0</v>
      </c>
    </row>
    <row r="21" spans="1:10" ht="15.75" x14ac:dyDescent="0.25">
      <c r="A21" s="2"/>
      <c r="B21" s="629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33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29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33">
        <f t="shared" si="4"/>
        <v>0</v>
      </c>
      <c r="J22" s="209">
        <f t="shared" si="3"/>
        <v>0</v>
      </c>
    </row>
    <row r="23" spans="1:10" ht="15.75" x14ac:dyDescent="0.25">
      <c r="A23" s="2"/>
      <c r="B23" s="629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33">
        <f t="shared" si="4"/>
        <v>0</v>
      </c>
      <c r="J23" s="209">
        <f t="shared" si="3"/>
        <v>0</v>
      </c>
    </row>
    <row r="24" spans="1:10" ht="15.75" x14ac:dyDescent="0.25">
      <c r="A24" s="2"/>
      <c r="B24" s="629">
        <f t="shared" si="1"/>
        <v>0</v>
      </c>
      <c r="C24" s="15"/>
      <c r="D24" s="168"/>
      <c r="E24" s="366"/>
      <c r="F24" s="68">
        <f t="shared" si="0"/>
        <v>0</v>
      </c>
      <c r="G24" s="69"/>
      <c r="H24" s="70"/>
      <c r="I24" s="833">
        <f t="shared" si="4"/>
        <v>0</v>
      </c>
      <c r="J24" s="209">
        <f t="shared" si="3"/>
        <v>0</v>
      </c>
    </row>
    <row r="25" spans="1:10" ht="15.75" x14ac:dyDescent="0.25">
      <c r="A25" s="2"/>
      <c r="B25" s="629">
        <f t="shared" si="1"/>
        <v>0</v>
      </c>
      <c r="C25" s="15"/>
      <c r="D25" s="168"/>
      <c r="E25" s="366"/>
      <c r="F25" s="68">
        <f t="shared" si="0"/>
        <v>0</v>
      </c>
      <c r="G25" s="69"/>
      <c r="H25" s="70"/>
      <c r="I25" s="833">
        <f t="shared" si="4"/>
        <v>0</v>
      </c>
      <c r="J25" s="209">
        <f t="shared" si="3"/>
        <v>0</v>
      </c>
    </row>
    <row r="26" spans="1:10" ht="15.75" x14ac:dyDescent="0.25">
      <c r="A26" s="2"/>
      <c r="B26" s="629">
        <f t="shared" si="1"/>
        <v>0</v>
      </c>
      <c r="C26" s="15"/>
      <c r="D26" s="168"/>
      <c r="E26" s="366"/>
      <c r="F26" s="68">
        <f t="shared" si="0"/>
        <v>0</v>
      </c>
      <c r="G26" s="69"/>
      <c r="H26" s="70"/>
      <c r="I26" s="833">
        <f t="shared" si="4"/>
        <v>0</v>
      </c>
      <c r="J26" s="209">
        <f t="shared" si="3"/>
        <v>0</v>
      </c>
    </row>
    <row r="27" spans="1:10" ht="15.75" x14ac:dyDescent="0.25">
      <c r="A27" s="169"/>
      <c r="B27" s="629">
        <f t="shared" si="1"/>
        <v>0</v>
      </c>
      <c r="C27" s="15"/>
      <c r="D27" s="168"/>
      <c r="E27" s="366"/>
      <c r="F27" s="68">
        <f t="shared" si="0"/>
        <v>0</v>
      </c>
      <c r="G27" s="69"/>
      <c r="H27" s="70"/>
      <c r="I27" s="833">
        <f t="shared" si="4"/>
        <v>0</v>
      </c>
      <c r="J27" s="209">
        <f t="shared" si="3"/>
        <v>0</v>
      </c>
    </row>
    <row r="28" spans="1:10" ht="15.75" x14ac:dyDescent="0.25">
      <c r="A28" s="169"/>
      <c r="B28" s="629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33">
        <f t="shared" si="4"/>
        <v>0</v>
      </c>
      <c r="J28" s="209">
        <f t="shared" si="3"/>
        <v>0</v>
      </c>
    </row>
    <row r="29" spans="1:10" ht="15.75" x14ac:dyDescent="0.25">
      <c r="A29" s="169"/>
      <c r="B29" s="629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33">
        <f t="shared" si="4"/>
        <v>0</v>
      </c>
      <c r="J29" s="209">
        <f t="shared" si="3"/>
        <v>0</v>
      </c>
    </row>
    <row r="30" spans="1:10" ht="15.75" x14ac:dyDescent="0.25">
      <c r="A30" s="169"/>
      <c r="B30" s="629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33">
        <f t="shared" si="4"/>
        <v>0</v>
      </c>
      <c r="J30" s="209">
        <f t="shared" si="3"/>
        <v>0</v>
      </c>
    </row>
    <row r="31" spans="1:10" ht="15.75" x14ac:dyDescent="0.25">
      <c r="A31" s="169"/>
      <c r="B31" s="629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33">
        <f t="shared" si="4"/>
        <v>0</v>
      </c>
      <c r="J31" s="209">
        <f t="shared" si="3"/>
        <v>0</v>
      </c>
    </row>
    <row r="32" spans="1:10" ht="15.75" x14ac:dyDescent="0.25">
      <c r="A32" s="2"/>
      <c r="B32" s="629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33">
        <f t="shared" si="4"/>
        <v>0</v>
      </c>
      <c r="J32" s="209">
        <f t="shared" si="3"/>
        <v>0</v>
      </c>
    </row>
    <row r="33" spans="1:10" ht="15.75" x14ac:dyDescent="0.25">
      <c r="A33" s="2"/>
      <c r="B33" s="629">
        <f t="shared" si="1"/>
        <v>0</v>
      </c>
      <c r="C33" s="15"/>
      <c r="D33" s="168"/>
      <c r="E33" s="834"/>
      <c r="F33" s="68">
        <f t="shared" si="0"/>
        <v>0</v>
      </c>
      <c r="G33" s="69"/>
      <c r="H33" s="70"/>
      <c r="I33" s="833">
        <f t="shared" si="4"/>
        <v>0</v>
      </c>
      <c r="J33" s="209">
        <f t="shared" si="3"/>
        <v>0</v>
      </c>
    </row>
    <row r="34" spans="1:10" ht="15.75" x14ac:dyDescent="0.25">
      <c r="A34" s="2"/>
      <c r="B34" s="629">
        <f t="shared" si="1"/>
        <v>0</v>
      </c>
      <c r="C34" s="15"/>
      <c r="D34" s="168"/>
      <c r="E34" s="834"/>
      <c r="F34" s="68">
        <f t="shared" si="0"/>
        <v>0</v>
      </c>
      <c r="G34" s="69"/>
      <c r="H34" s="70"/>
      <c r="I34" s="833">
        <f t="shared" si="4"/>
        <v>0</v>
      </c>
      <c r="J34" s="209">
        <f t="shared" si="3"/>
        <v>0</v>
      </c>
    </row>
    <row r="35" spans="1:10" ht="15.75" x14ac:dyDescent="0.25">
      <c r="A35" s="2"/>
      <c r="B35" s="629">
        <f t="shared" si="1"/>
        <v>0</v>
      </c>
      <c r="C35" s="15"/>
      <c r="D35" s="168"/>
      <c r="E35" s="834"/>
      <c r="F35" s="68">
        <f t="shared" si="0"/>
        <v>0</v>
      </c>
      <c r="G35" s="69"/>
      <c r="H35" s="70"/>
      <c r="I35" s="833">
        <f t="shared" si="4"/>
        <v>0</v>
      </c>
      <c r="J35" s="209">
        <f t="shared" si="3"/>
        <v>0</v>
      </c>
    </row>
    <row r="36" spans="1:10" ht="15.75" x14ac:dyDescent="0.25">
      <c r="A36" s="2"/>
      <c r="B36" s="629">
        <f t="shared" si="1"/>
        <v>0</v>
      </c>
      <c r="C36" s="15"/>
      <c r="D36" s="168"/>
      <c r="E36" s="834"/>
      <c r="F36" s="68">
        <f t="shared" si="0"/>
        <v>0</v>
      </c>
      <c r="G36" s="69"/>
      <c r="H36" s="70"/>
      <c r="I36" s="833">
        <f t="shared" si="4"/>
        <v>0</v>
      </c>
      <c r="J36" s="209">
        <f t="shared" si="3"/>
        <v>0</v>
      </c>
    </row>
    <row r="37" spans="1:10" ht="15.75" x14ac:dyDescent="0.25">
      <c r="A37" s="2"/>
      <c r="B37" s="629">
        <f t="shared" si="1"/>
        <v>0</v>
      </c>
      <c r="C37" s="15"/>
      <c r="D37" s="168"/>
      <c r="E37" s="834"/>
      <c r="F37" s="68">
        <f t="shared" si="0"/>
        <v>0</v>
      </c>
      <c r="G37" s="69"/>
      <c r="H37" s="70"/>
      <c r="I37" s="833">
        <f t="shared" si="4"/>
        <v>0</v>
      </c>
      <c r="J37" s="209">
        <f t="shared" si="3"/>
        <v>0</v>
      </c>
    </row>
    <row r="38" spans="1:10" ht="15.75" x14ac:dyDescent="0.25">
      <c r="A38" s="2"/>
      <c r="B38" s="629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33">
        <f t="shared" si="4"/>
        <v>0</v>
      </c>
      <c r="J38" s="209">
        <f t="shared" si="3"/>
        <v>0</v>
      </c>
    </row>
    <row r="39" spans="1:10" ht="15.75" x14ac:dyDescent="0.25">
      <c r="A39" s="2"/>
      <c r="B39" s="629">
        <f t="shared" si="1"/>
        <v>0</v>
      </c>
      <c r="C39" s="15"/>
      <c r="D39" s="168"/>
      <c r="E39" s="834"/>
      <c r="F39" s="68">
        <f t="shared" si="0"/>
        <v>0</v>
      </c>
      <c r="G39" s="69"/>
      <c r="H39" s="70"/>
      <c r="I39" s="833">
        <f t="shared" si="4"/>
        <v>0</v>
      </c>
      <c r="J39" s="209">
        <f t="shared" si="3"/>
        <v>0</v>
      </c>
    </row>
    <row r="40" spans="1:10" ht="15.75" x14ac:dyDescent="0.25">
      <c r="A40" s="2"/>
      <c r="B40" s="629">
        <f t="shared" si="1"/>
        <v>0</v>
      </c>
      <c r="C40" s="15"/>
      <c r="D40" s="168"/>
      <c r="E40" s="834"/>
      <c r="F40" s="68">
        <f t="shared" si="0"/>
        <v>0</v>
      </c>
      <c r="G40" s="69"/>
      <c r="H40" s="70"/>
      <c r="I40" s="833">
        <f t="shared" si="4"/>
        <v>0</v>
      </c>
      <c r="J40" s="209">
        <f t="shared" si="3"/>
        <v>0</v>
      </c>
    </row>
    <row r="41" spans="1:10" ht="15.75" x14ac:dyDescent="0.25">
      <c r="A41" s="2"/>
      <c r="B41" s="629">
        <f t="shared" si="1"/>
        <v>0</v>
      </c>
      <c r="C41" s="15"/>
      <c r="D41" s="168"/>
      <c r="E41" s="834"/>
      <c r="F41" s="68">
        <f t="shared" si="0"/>
        <v>0</v>
      </c>
      <c r="G41" s="69"/>
      <c r="H41" s="70"/>
      <c r="I41" s="833">
        <f t="shared" si="4"/>
        <v>0</v>
      </c>
      <c r="J41" s="209">
        <f t="shared" si="3"/>
        <v>0</v>
      </c>
    </row>
    <row r="42" spans="1:10" ht="15.75" x14ac:dyDescent="0.25">
      <c r="A42" s="2"/>
      <c r="B42" s="629">
        <f t="shared" si="1"/>
        <v>0</v>
      </c>
      <c r="C42" s="15"/>
      <c r="D42" s="168"/>
      <c r="E42" s="834"/>
      <c r="F42" s="68">
        <f t="shared" si="0"/>
        <v>0</v>
      </c>
      <c r="G42" s="69"/>
      <c r="H42" s="70"/>
      <c r="I42" s="833">
        <f t="shared" si="4"/>
        <v>0</v>
      </c>
      <c r="J42" s="209">
        <f t="shared" si="3"/>
        <v>0</v>
      </c>
    </row>
    <row r="43" spans="1:10" ht="15.75" x14ac:dyDescent="0.25">
      <c r="A43" s="2"/>
      <c r="B43" s="629">
        <f t="shared" si="1"/>
        <v>0</v>
      </c>
      <c r="C43" s="15"/>
      <c r="D43" s="168"/>
      <c r="E43" s="834"/>
      <c r="F43" s="68">
        <f t="shared" si="0"/>
        <v>0</v>
      </c>
      <c r="G43" s="69"/>
      <c r="H43" s="70"/>
      <c r="I43" s="833">
        <f t="shared" si="4"/>
        <v>0</v>
      </c>
      <c r="J43" s="209">
        <f t="shared" si="3"/>
        <v>0</v>
      </c>
    </row>
    <row r="44" spans="1:10" ht="15.75" x14ac:dyDescent="0.25">
      <c r="A44" s="2"/>
      <c r="B44" s="629">
        <f t="shared" si="1"/>
        <v>0</v>
      </c>
      <c r="C44" s="15"/>
      <c r="D44" s="168"/>
      <c r="E44" s="834"/>
      <c r="F44" s="68">
        <f t="shared" si="0"/>
        <v>0</v>
      </c>
      <c r="G44" s="69"/>
      <c r="H44" s="70"/>
      <c r="I44" s="833">
        <f t="shared" si="4"/>
        <v>0</v>
      </c>
      <c r="J44" s="209">
        <f t="shared" si="3"/>
        <v>0</v>
      </c>
    </row>
    <row r="45" spans="1:10" ht="15.75" x14ac:dyDescent="0.25">
      <c r="A45" s="2"/>
      <c r="B45" s="629">
        <f t="shared" si="1"/>
        <v>0</v>
      </c>
      <c r="C45" s="15"/>
      <c r="D45" s="168"/>
      <c r="E45" s="834"/>
      <c r="F45" s="68">
        <f t="shared" si="0"/>
        <v>0</v>
      </c>
      <c r="G45" s="69"/>
      <c r="H45" s="70"/>
      <c r="I45" s="833">
        <f t="shared" si="4"/>
        <v>0</v>
      </c>
      <c r="J45" s="209">
        <f t="shared" si="3"/>
        <v>0</v>
      </c>
    </row>
    <row r="46" spans="1:10" ht="15.75" x14ac:dyDescent="0.25">
      <c r="A46" s="2"/>
      <c r="B46" s="629">
        <f t="shared" si="1"/>
        <v>0</v>
      </c>
      <c r="C46" s="15"/>
      <c r="D46" s="168"/>
      <c r="E46" s="834"/>
      <c r="F46" s="68">
        <f t="shared" si="0"/>
        <v>0</v>
      </c>
      <c r="G46" s="69"/>
      <c r="H46" s="70"/>
      <c r="I46" s="833">
        <f t="shared" si="4"/>
        <v>0</v>
      </c>
      <c r="J46" s="209">
        <f t="shared" si="3"/>
        <v>0</v>
      </c>
    </row>
    <row r="47" spans="1:10" ht="15.75" x14ac:dyDescent="0.25">
      <c r="A47" s="2"/>
      <c r="B47" s="629">
        <f t="shared" si="1"/>
        <v>0</v>
      </c>
      <c r="C47" s="15"/>
      <c r="D47" s="168"/>
      <c r="E47" s="834"/>
      <c r="F47" s="68">
        <f t="shared" si="0"/>
        <v>0</v>
      </c>
      <c r="G47" s="69"/>
      <c r="H47" s="70"/>
      <c r="I47" s="833">
        <f t="shared" si="4"/>
        <v>0</v>
      </c>
      <c r="J47" s="209">
        <f t="shared" si="3"/>
        <v>0</v>
      </c>
    </row>
    <row r="48" spans="1:10" ht="15.75" x14ac:dyDescent="0.25">
      <c r="A48" s="2"/>
      <c r="B48" s="629">
        <f t="shared" si="1"/>
        <v>0</v>
      </c>
      <c r="C48" s="15"/>
      <c r="D48" s="168"/>
      <c r="E48" s="834"/>
      <c r="F48" s="68">
        <f t="shared" si="0"/>
        <v>0</v>
      </c>
      <c r="G48" s="69"/>
      <c r="H48" s="70"/>
      <c r="I48" s="833">
        <f t="shared" si="4"/>
        <v>0</v>
      </c>
      <c r="J48" s="209">
        <f t="shared" si="3"/>
        <v>0</v>
      </c>
    </row>
    <row r="49" spans="1:10" ht="15.75" x14ac:dyDescent="0.25">
      <c r="A49" s="2"/>
      <c r="B49" s="629">
        <f t="shared" si="1"/>
        <v>0</v>
      </c>
      <c r="C49" s="15"/>
      <c r="D49" s="168"/>
      <c r="E49" s="834"/>
      <c r="F49" s="68">
        <f t="shared" si="0"/>
        <v>0</v>
      </c>
      <c r="G49" s="69"/>
      <c r="H49" s="70"/>
      <c r="I49" s="833">
        <f t="shared" si="4"/>
        <v>0</v>
      </c>
      <c r="J49" s="209">
        <f t="shared" si="3"/>
        <v>0</v>
      </c>
    </row>
    <row r="50" spans="1:10" ht="15.75" x14ac:dyDescent="0.25">
      <c r="A50" s="2"/>
      <c r="B50" s="629">
        <f t="shared" si="1"/>
        <v>0</v>
      </c>
      <c r="C50" s="15"/>
      <c r="D50" s="168"/>
      <c r="E50" s="834"/>
      <c r="F50" s="68">
        <f t="shared" si="0"/>
        <v>0</v>
      </c>
      <c r="G50" s="69"/>
      <c r="H50" s="70"/>
      <c r="I50" s="833">
        <f t="shared" si="4"/>
        <v>0</v>
      </c>
      <c r="J50" s="209">
        <f t="shared" si="3"/>
        <v>0</v>
      </c>
    </row>
    <row r="51" spans="1:10" ht="15.75" x14ac:dyDescent="0.25">
      <c r="A51" s="2"/>
      <c r="B51" s="629">
        <f t="shared" si="1"/>
        <v>0</v>
      </c>
      <c r="C51" s="15"/>
      <c r="D51" s="168"/>
      <c r="E51" s="834"/>
      <c r="F51" s="68">
        <f t="shared" si="0"/>
        <v>0</v>
      </c>
      <c r="G51" s="69"/>
      <c r="H51" s="70"/>
      <c r="I51" s="833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29">
        <f t="shared" si="1"/>
        <v>0</v>
      </c>
      <c r="C52" s="15"/>
      <c r="D52" s="168"/>
      <c r="E52" s="834"/>
      <c r="F52" s="68">
        <f t="shared" si="0"/>
        <v>0</v>
      </c>
      <c r="G52" s="69"/>
      <c r="H52" s="70"/>
      <c r="I52" s="833">
        <f t="shared" si="5"/>
        <v>0</v>
      </c>
      <c r="J52" s="209">
        <f t="shared" si="6"/>
        <v>0</v>
      </c>
    </row>
    <row r="53" spans="1:10" ht="15.75" x14ac:dyDescent="0.25">
      <c r="A53" s="2"/>
      <c r="B53" s="629">
        <f t="shared" si="1"/>
        <v>0</v>
      </c>
      <c r="C53" s="15"/>
      <c r="D53" s="168"/>
      <c r="E53" s="834"/>
      <c r="F53" s="68">
        <f t="shared" si="0"/>
        <v>0</v>
      </c>
      <c r="G53" s="69"/>
      <c r="H53" s="70"/>
      <c r="I53" s="833">
        <f t="shared" si="5"/>
        <v>0</v>
      </c>
      <c r="J53" s="209">
        <f t="shared" si="6"/>
        <v>0</v>
      </c>
    </row>
    <row r="54" spans="1:10" ht="15.75" x14ac:dyDescent="0.25">
      <c r="A54" s="2"/>
      <c r="B54" s="629">
        <f t="shared" si="1"/>
        <v>0</v>
      </c>
      <c r="C54" s="15"/>
      <c r="D54" s="168"/>
      <c r="E54" s="834"/>
      <c r="F54" s="68">
        <f t="shared" si="0"/>
        <v>0</v>
      </c>
      <c r="G54" s="69"/>
      <c r="H54" s="70"/>
      <c r="I54" s="833">
        <f t="shared" si="5"/>
        <v>0</v>
      </c>
      <c r="J54" s="209">
        <f t="shared" si="6"/>
        <v>0</v>
      </c>
    </row>
    <row r="55" spans="1:10" ht="15.75" x14ac:dyDescent="0.25">
      <c r="A55" s="2"/>
      <c r="B55" s="629">
        <f t="shared" si="1"/>
        <v>0</v>
      </c>
      <c r="C55" s="15"/>
      <c r="D55" s="168"/>
      <c r="E55" s="834"/>
      <c r="F55" s="68">
        <f t="shared" si="0"/>
        <v>0</v>
      </c>
      <c r="G55" s="69"/>
      <c r="H55" s="70"/>
      <c r="I55" s="833">
        <f t="shared" si="5"/>
        <v>0</v>
      </c>
      <c r="J55" s="209">
        <f t="shared" si="6"/>
        <v>0</v>
      </c>
    </row>
    <row r="56" spans="1:10" ht="15.75" x14ac:dyDescent="0.25">
      <c r="A56" s="2"/>
      <c r="B56" s="629">
        <f t="shared" si="1"/>
        <v>0</v>
      </c>
      <c r="C56" s="15"/>
      <c r="D56" s="168"/>
      <c r="E56" s="834"/>
      <c r="F56" s="68">
        <f t="shared" si="0"/>
        <v>0</v>
      </c>
      <c r="G56" s="69"/>
      <c r="H56" s="70"/>
      <c r="I56" s="833">
        <f t="shared" si="5"/>
        <v>0</v>
      </c>
      <c r="J56" s="209">
        <f t="shared" si="6"/>
        <v>0</v>
      </c>
    </row>
    <row r="57" spans="1:10" ht="15.75" x14ac:dyDescent="0.25">
      <c r="A57" s="2"/>
      <c r="B57" s="629">
        <f t="shared" si="1"/>
        <v>0</v>
      </c>
      <c r="C57" s="15"/>
      <c r="D57" s="168"/>
      <c r="E57" s="834"/>
      <c r="F57" s="68">
        <f t="shared" si="0"/>
        <v>0</v>
      </c>
      <c r="G57" s="69"/>
      <c r="H57" s="70"/>
      <c r="I57" s="833">
        <f t="shared" si="5"/>
        <v>0</v>
      </c>
      <c r="J57" s="209">
        <f t="shared" si="6"/>
        <v>0</v>
      </c>
    </row>
    <row r="58" spans="1:10" ht="15.75" x14ac:dyDescent="0.25">
      <c r="A58" s="2"/>
      <c r="B58" s="629">
        <f t="shared" si="1"/>
        <v>0</v>
      </c>
      <c r="C58" s="15"/>
      <c r="D58" s="168"/>
      <c r="E58" s="834"/>
      <c r="F58" s="68">
        <f t="shared" si="0"/>
        <v>0</v>
      </c>
      <c r="G58" s="69"/>
      <c r="H58" s="70"/>
      <c r="I58" s="833">
        <f t="shared" si="5"/>
        <v>0</v>
      </c>
      <c r="J58" s="209">
        <f t="shared" si="6"/>
        <v>0</v>
      </c>
    </row>
    <row r="59" spans="1:10" ht="15.75" x14ac:dyDescent="0.25">
      <c r="A59" s="2"/>
      <c r="B59" s="629">
        <f t="shared" si="1"/>
        <v>0</v>
      </c>
      <c r="C59" s="15"/>
      <c r="D59" s="168"/>
      <c r="E59" s="834"/>
      <c r="F59" s="68">
        <f t="shared" si="0"/>
        <v>0</v>
      </c>
      <c r="G59" s="69"/>
      <c r="H59" s="70"/>
      <c r="I59" s="833">
        <f t="shared" si="5"/>
        <v>0</v>
      </c>
      <c r="J59" s="209">
        <f t="shared" si="6"/>
        <v>0</v>
      </c>
    </row>
    <row r="60" spans="1:10" ht="15.75" x14ac:dyDescent="0.25">
      <c r="A60" s="2"/>
      <c r="B60" s="629">
        <f t="shared" si="1"/>
        <v>0</v>
      </c>
      <c r="C60" s="15"/>
      <c r="D60" s="168"/>
      <c r="E60" s="834"/>
      <c r="F60" s="68">
        <f t="shared" si="0"/>
        <v>0</v>
      </c>
      <c r="G60" s="69"/>
      <c r="H60" s="70"/>
      <c r="I60" s="833">
        <f t="shared" si="5"/>
        <v>0</v>
      </c>
      <c r="J60" s="209">
        <f t="shared" si="6"/>
        <v>0</v>
      </c>
    </row>
    <row r="61" spans="1:10" ht="15.75" x14ac:dyDescent="0.25">
      <c r="A61" s="2"/>
      <c r="B61" s="629">
        <f t="shared" si="1"/>
        <v>0</v>
      </c>
      <c r="C61" s="15"/>
      <c r="D61" s="168"/>
      <c r="E61" s="834"/>
      <c r="F61" s="68">
        <f t="shared" si="0"/>
        <v>0</v>
      </c>
      <c r="G61" s="69"/>
      <c r="H61" s="70"/>
      <c r="I61" s="833">
        <f t="shared" si="5"/>
        <v>0</v>
      </c>
      <c r="J61" s="209">
        <f t="shared" si="6"/>
        <v>0</v>
      </c>
    </row>
    <row r="62" spans="1:10" ht="15.75" x14ac:dyDescent="0.25">
      <c r="A62" s="2"/>
      <c r="B62" s="629">
        <f t="shared" si="1"/>
        <v>0</v>
      </c>
      <c r="C62" s="15"/>
      <c r="D62" s="168"/>
      <c r="E62" s="834"/>
      <c r="F62" s="68">
        <f t="shared" si="0"/>
        <v>0</v>
      </c>
      <c r="G62" s="69"/>
      <c r="H62" s="70"/>
      <c r="I62" s="833">
        <f t="shared" si="5"/>
        <v>0</v>
      </c>
      <c r="J62" s="209">
        <f t="shared" si="6"/>
        <v>0</v>
      </c>
    </row>
    <row r="63" spans="1:10" ht="15.75" x14ac:dyDescent="0.25">
      <c r="A63" s="2"/>
      <c r="B63" s="629">
        <f t="shared" si="1"/>
        <v>0</v>
      </c>
      <c r="C63" s="15"/>
      <c r="D63" s="168"/>
      <c r="E63" s="834"/>
      <c r="F63" s="68">
        <f t="shared" si="0"/>
        <v>0</v>
      </c>
      <c r="G63" s="69"/>
      <c r="H63" s="70"/>
      <c r="I63" s="833">
        <f t="shared" si="5"/>
        <v>0</v>
      </c>
      <c r="J63" s="209">
        <f t="shared" si="6"/>
        <v>0</v>
      </c>
    </row>
    <row r="64" spans="1:10" ht="15.75" x14ac:dyDescent="0.25">
      <c r="A64" s="2"/>
      <c r="B64" s="629">
        <f t="shared" si="1"/>
        <v>0</v>
      </c>
      <c r="C64" s="15"/>
      <c r="D64" s="168"/>
      <c r="E64" s="834"/>
      <c r="F64" s="68">
        <f t="shared" si="0"/>
        <v>0</v>
      </c>
      <c r="G64" s="69"/>
      <c r="H64" s="70"/>
      <c r="I64" s="833">
        <f t="shared" si="5"/>
        <v>0</v>
      </c>
      <c r="J64" s="209">
        <f t="shared" si="6"/>
        <v>0</v>
      </c>
    </row>
    <row r="65" spans="1:10" ht="15.75" x14ac:dyDescent="0.25">
      <c r="A65" s="2"/>
      <c r="B65" s="629">
        <f t="shared" si="1"/>
        <v>0</v>
      </c>
      <c r="C65" s="15"/>
      <c r="D65" s="168"/>
      <c r="E65" s="834"/>
      <c r="F65" s="68">
        <f t="shared" si="0"/>
        <v>0</v>
      </c>
      <c r="G65" s="69"/>
      <c r="H65" s="70"/>
      <c r="I65" s="833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29">
        <f t="shared" si="1"/>
        <v>0</v>
      </c>
      <c r="C66" s="15"/>
      <c r="D66" s="168"/>
      <c r="E66" s="834"/>
      <c r="F66" s="68">
        <f t="shared" si="0"/>
        <v>0</v>
      </c>
      <c r="G66" s="69"/>
      <c r="H66" s="70"/>
      <c r="I66" s="833">
        <f t="shared" si="7"/>
        <v>0</v>
      </c>
      <c r="J66" s="209">
        <f t="shared" si="8"/>
        <v>0</v>
      </c>
    </row>
    <row r="67" spans="1:10" ht="15.75" x14ac:dyDescent="0.25">
      <c r="A67" s="2"/>
      <c r="B67" s="629">
        <f t="shared" si="1"/>
        <v>0</v>
      </c>
      <c r="C67" s="15"/>
      <c r="D67" s="168"/>
      <c r="E67" s="834"/>
      <c r="F67" s="68">
        <f t="shared" si="0"/>
        <v>0</v>
      </c>
      <c r="G67" s="69"/>
      <c r="H67" s="70"/>
      <c r="I67" s="833">
        <f t="shared" si="7"/>
        <v>0</v>
      </c>
      <c r="J67" s="209">
        <f t="shared" si="8"/>
        <v>0</v>
      </c>
    </row>
    <row r="68" spans="1:10" ht="15.75" x14ac:dyDescent="0.25">
      <c r="A68" s="2"/>
      <c r="B68" s="629">
        <f t="shared" si="1"/>
        <v>0</v>
      </c>
      <c r="C68" s="15"/>
      <c r="D68" s="168"/>
      <c r="E68" s="834"/>
      <c r="F68" s="68">
        <f t="shared" si="0"/>
        <v>0</v>
      </c>
      <c r="G68" s="69"/>
      <c r="H68" s="70"/>
      <c r="I68" s="833">
        <f t="shared" si="7"/>
        <v>0</v>
      </c>
      <c r="J68" s="209">
        <f t="shared" si="8"/>
        <v>0</v>
      </c>
    </row>
    <row r="69" spans="1:10" ht="15.75" x14ac:dyDescent="0.25">
      <c r="A69" s="2"/>
      <c r="B69" s="629">
        <f t="shared" si="1"/>
        <v>0</v>
      </c>
      <c r="C69" s="15"/>
      <c r="D69" s="168"/>
      <c r="E69" s="834"/>
      <c r="F69" s="68">
        <f t="shared" si="0"/>
        <v>0</v>
      </c>
      <c r="G69" s="69"/>
      <c r="H69" s="70"/>
      <c r="I69" s="833">
        <f t="shared" si="7"/>
        <v>0</v>
      </c>
      <c r="J69" s="209">
        <f t="shared" si="8"/>
        <v>0</v>
      </c>
    </row>
    <row r="70" spans="1:10" ht="15.75" x14ac:dyDescent="0.25">
      <c r="A70" s="2"/>
      <c r="B70" s="629">
        <f t="shared" si="1"/>
        <v>0</v>
      </c>
      <c r="C70" s="15"/>
      <c r="D70" s="168"/>
      <c r="E70" s="834"/>
      <c r="F70" s="68">
        <f t="shared" si="0"/>
        <v>0</v>
      </c>
      <c r="G70" s="69"/>
      <c r="H70" s="70"/>
      <c r="I70" s="833">
        <f t="shared" si="7"/>
        <v>0</v>
      </c>
      <c r="J70" s="209">
        <f t="shared" si="8"/>
        <v>0</v>
      </c>
    </row>
    <row r="71" spans="1:10" ht="15.75" x14ac:dyDescent="0.25">
      <c r="A71" s="2"/>
      <c r="B71" s="629">
        <f t="shared" si="1"/>
        <v>0</v>
      </c>
      <c r="C71" s="15"/>
      <c r="D71" s="168"/>
      <c r="E71" s="834"/>
      <c r="F71" s="68">
        <f t="shared" si="0"/>
        <v>0</v>
      </c>
      <c r="G71" s="69"/>
      <c r="H71" s="70"/>
      <c r="I71" s="833">
        <f t="shared" si="7"/>
        <v>0</v>
      </c>
      <c r="J71" s="209">
        <f t="shared" si="8"/>
        <v>0</v>
      </c>
    </row>
    <row r="72" spans="1:10" ht="15.75" x14ac:dyDescent="0.25">
      <c r="A72" s="2"/>
      <c r="B72" s="629">
        <f t="shared" si="1"/>
        <v>0</v>
      </c>
      <c r="C72" s="15"/>
      <c r="D72" s="168"/>
      <c r="E72" s="834"/>
      <c r="F72" s="68">
        <f t="shared" si="0"/>
        <v>0</v>
      </c>
      <c r="G72" s="69"/>
      <c r="H72" s="70"/>
      <c r="I72" s="833">
        <f t="shared" si="7"/>
        <v>0</v>
      </c>
      <c r="J72" s="209">
        <f t="shared" si="8"/>
        <v>0</v>
      </c>
    </row>
    <row r="73" spans="1:10" ht="15.75" x14ac:dyDescent="0.25">
      <c r="A73" s="2"/>
      <c r="B73" s="629">
        <f t="shared" si="1"/>
        <v>0</v>
      </c>
      <c r="C73" s="15"/>
      <c r="D73" s="168"/>
      <c r="E73" s="834"/>
      <c r="F73" s="68">
        <f t="shared" si="0"/>
        <v>0</v>
      </c>
      <c r="G73" s="69"/>
      <c r="H73" s="70"/>
      <c r="I73" s="833">
        <f t="shared" si="7"/>
        <v>0</v>
      </c>
      <c r="J73" s="209">
        <f t="shared" si="8"/>
        <v>0</v>
      </c>
    </row>
    <row r="74" spans="1:10" ht="15.75" x14ac:dyDescent="0.25">
      <c r="A74" s="2"/>
      <c r="B74" s="629">
        <f t="shared" ref="B74:B93" si="9">B73-C74</f>
        <v>0</v>
      </c>
      <c r="C74" s="15"/>
      <c r="D74" s="168"/>
      <c r="E74" s="834"/>
      <c r="F74" s="68">
        <f t="shared" si="0"/>
        <v>0</v>
      </c>
      <c r="G74" s="69"/>
      <c r="H74" s="70"/>
      <c r="I74" s="833">
        <f t="shared" si="7"/>
        <v>0</v>
      </c>
      <c r="J74" s="209">
        <f t="shared" si="8"/>
        <v>0</v>
      </c>
    </row>
    <row r="75" spans="1:10" ht="15.75" x14ac:dyDescent="0.25">
      <c r="A75" s="2"/>
      <c r="B75" s="629">
        <f t="shared" si="9"/>
        <v>0</v>
      </c>
      <c r="C75" s="15"/>
      <c r="D75" s="168"/>
      <c r="E75" s="834"/>
      <c r="F75" s="68">
        <f t="shared" si="0"/>
        <v>0</v>
      </c>
      <c r="G75" s="69"/>
      <c r="H75" s="70"/>
      <c r="I75" s="833">
        <f t="shared" si="7"/>
        <v>0</v>
      </c>
      <c r="J75" s="209">
        <f t="shared" si="8"/>
        <v>0</v>
      </c>
    </row>
    <row r="76" spans="1:10" ht="15.75" x14ac:dyDescent="0.25">
      <c r="A76" s="2"/>
      <c r="B76" s="629">
        <f t="shared" si="9"/>
        <v>0</v>
      </c>
      <c r="C76" s="15"/>
      <c r="D76" s="168"/>
      <c r="E76" s="834"/>
      <c r="F76" s="68">
        <f t="shared" si="0"/>
        <v>0</v>
      </c>
      <c r="G76" s="69"/>
      <c r="H76" s="70"/>
      <c r="I76" s="833">
        <f t="shared" si="7"/>
        <v>0</v>
      </c>
      <c r="J76" s="209">
        <f t="shared" si="8"/>
        <v>0</v>
      </c>
    </row>
    <row r="77" spans="1:10" ht="15.75" x14ac:dyDescent="0.25">
      <c r="A77" s="2"/>
      <c r="B77" s="629">
        <f t="shared" si="9"/>
        <v>0</v>
      </c>
      <c r="C77" s="15"/>
      <c r="D77" s="168"/>
      <c r="E77" s="834"/>
      <c r="F77" s="68">
        <f t="shared" si="0"/>
        <v>0</v>
      </c>
      <c r="G77" s="69"/>
      <c r="H77" s="70"/>
      <c r="I77" s="833">
        <f t="shared" si="7"/>
        <v>0</v>
      </c>
      <c r="J77" s="209">
        <f t="shared" si="8"/>
        <v>0</v>
      </c>
    </row>
    <row r="78" spans="1:10" ht="15.75" x14ac:dyDescent="0.25">
      <c r="A78" s="2"/>
      <c r="B78" s="629">
        <f t="shared" si="9"/>
        <v>0</v>
      </c>
      <c r="C78" s="15"/>
      <c r="D78" s="168"/>
      <c r="E78" s="834"/>
      <c r="F78" s="68">
        <f t="shared" si="0"/>
        <v>0</v>
      </c>
      <c r="G78" s="69"/>
      <c r="H78" s="70"/>
      <c r="I78" s="833">
        <f t="shared" si="7"/>
        <v>0</v>
      </c>
      <c r="J78" s="209">
        <f t="shared" si="8"/>
        <v>0</v>
      </c>
    </row>
    <row r="79" spans="1:10" ht="15.75" x14ac:dyDescent="0.25">
      <c r="A79" s="2"/>
      <c r="B79" s="629">
        <f t="shared" si="9"/>
        <v>0</v>
      </c>
      <c r="C79" s="15"/>
      <c r="D79" s="168"/>
      <c r="E79" s="834"/>
      <c r="F79" s="68">
        <f t="shared" si="0"/>
        <v>0</v>
      </c>
      <c r="G79" s="69"/>
      <c r="H79" s="70"/>
      <c r="I79" s="833">
        <f t="shared" si="7"/>
        <v>0</v>
      </c>
      <c r="J79" s="209">
        <f t="shared" si="8"/>
        <v>0</v>
      </c>
    </row>
    <row r="80" spans="1:10" ht="15.75" x14ac:dyDescent="0.25">
      <c r="A80" s="2"/>
      <c r="B80" s="629">
        <f t="shared" si="9"/>
        <v>0</v>
      </c>
      <c r="C80" s="15"/>
      <c r="D80" s="168"/>
      <c r="E80" s="834"/>
      <c r="F80" s="68">
        <f t="shared" si="0"/>
        <v>0</v>
      </c>
      <c r="G80" s="69"/>
      <c r="H80" s="70"/>
      <c r="I80" s="833">
        <f t="shared" si="7"/>
        <v>0</v>
      </c>
      <c r="J80" s="209">
        <f t="shared" si="8"/>
        <v>0</v>
      </c>
    </row>
    <row r="81" spans="1:10" ht="15.75" x14ac:dyDescent="0.25">
      <c r="A81" s="2"/>
      <c r="B81" s="629">
        <f t="shared" si="9"/>
        <v>0</v>
      </c>
      <c r="C81" s="15"/>
      <c r="D81" s="168"/>
      <c r="E81" s="834"/>
      <c r="F81" s="68">
        <f t="shared" si="0"/>
        <v>0</v>
      </c>
      <c r="G81" s="69"/>
      <c r="H81" s="70"/>
      <c r="I81" s="833">
        <f t="shared" si="7"/>
        <v>0</v>
      </c>
      <c r="J81" s="209">
        <f t="shared" si="8"/>
        <v>0</v>
      </c>
    </row>
    <row r="82" spans="1:10" ht="15.75" x14ac:dyDescent="0.25">
      <c r="A82" s="2"/>
      <c r="B82" s="629">
        <f t="shared" si="9"/>
        <v>0</v>
      </c>
      <c r="C82" s="15"/>
      <c r="D82" s="168"/>
      <c r="E82" s="834"/>
      <c r="F82" s="68">
        <f t="shared" si="0"/>
        <v>0</v>
      </c>
      <c r="G82" s="69"/>
      <c r="H82" s="70"/>
      <c r="I82" s="833">
        <f t="shared" si="7"/>
        <v>0</v>
      </c>
      <c r="J82" s="209">
        <f t="shared" si="8"/>
        <v>0</v>
      </c>
    </row>
    <row r="83" spans="1:10" ht="15.75" x14ac:dyDescent="0.25">
      <c r="A83" s="2"/>
      <c r="B83" s="629">
        <f t="shared" si="9"/>
        <v>0</v>
      </c>
      <c r="C83" s="15"/>
      <c r="D83" s="168"/>
      <c r="E83" s="834"/>
      <c r="F83" s="68">
        <f t="shared" si="0"/>
        <v>0</v>
      </c>
      <c r="G83" s="69"/>
      <c r="H83" s="70"/>
      <c r="I83" s="833">
        <f t="shared" si="7"/>
        <v>0</v>
      </c>
      <c r="J83" s="209">
        <f t="shared" si="8"/>
        <v>0</v>
      </c>
    </row>
    <row r="84" spans="1:10" ht="15.75" x14ac:dyDescent="0.25">
      <c r="A84" s="2"/>
      <c r="B84" s="629">
        <f t="shared" si="9"/>
        <v>0</v>
      </c>
      <c r="C84" s="15"/>
      <c r="D84" s="168"/>
      <c r="E84" s="834"/>
      <c r="F84" s="68">
        <f t="shared" si="0"/>
        <v>0</v>
      </c>
      <c r="G84" s="69"/>
      <c r="H84" s="70"/>
      <c r="I84" s="833">
        <f t="shared" si="7"/>
        <v>0</v>
      </c>
      <c r="J84" s="209">
        <f t="shared" si="8"/>
        <v>0</v>
      </c>
    </row>
    <row r="85" spans="1:10" ht="15.75" x14ac:dyDescent="0.25">
      <c r="A85" s="2"/>
      <c r="B85" s="629">
        <f t="shared" si="9"/>
        <v>0</v>
      </c>
      <c r="C85" s="15"/>
      <c r="D85" s="168"/>
      <c r="E85" s="834"/>
      <c r="F85" s="68">
        <f t="shared" si="0"/>
        <v>0</v>
      </c>
      <c r="G85" s="69"/>
      <c r="H85" s="70"/>
      <c r="I85" s="833">
        <f t="shared" si="7"/>
        <v>0</v>
      </c>
      <c r="J85" s="209">
        <f t="shared" si="8"/>
        <v>0</v>
      </c>
    </row>
    <row r="86" spans="1:10" ht="15.75" x14ac:dyDescent="0.25">
      <c r="A86" s="2"/>
      <c r="B86" s="629">
        <f t="shared" si="9"/>
        <v>0</v>
      </c>
      <c r="C86" s="15"/>
      <c r="D86" s="168"/>
      <c r="E86" s="834"/>
      <c r="F86" s="68">
        <f t="shared" si="0"/>
        <v>0</v>
      </c>
      <c r="G86" s="69"/>
      <c r="H86" s="70"/>
      <c r="I86" s="833">
        <f t="shared" si="7"/>
        <v>0</v>
      </c>
      <c r="J86" s="209">
        <f t="shared" si="8"/>
        <v>0</v>
      </c>
    </row>
    <row r="87" spans="1:10" ht="15.75" x14ac:dyDescent="0.25">
      <c r="A87" s="2"/>
      <c r="B87" s="629">
        <f t="shared" si="9"/>
        <v>0</v>
      </c>
      <c r="C87" s="15"/>
      <c r="D87" s="168"/>
      <c r="E87" s="834"/>
      <c r="F87" s="68">
        <f t="shared" si="0"/>
        <v>0</v>
      </c>
      <c r="G87" s="69"/>
      <c r="H87" s="70"/>
      <c r="I87" s="833">
        <f t="shared" si="7"/>
        <v>0</v>
      </c>
      <c r="J87" s="209">
        <f t="shared" si="8"/>
        <v>0</v>
      </c>
    </row>
    <row r="88" spans="1:10" ht="15.75" x14ac:dyDescent="0.25">
      <c r="A88" s="2"/>
      <c r="B88" s="629">
        <f t="shared" si="9"/>
        <v>0</v>
      </c>
      <c r="C88" s="15"/>
      <c r="D88" s="168"/>
      <c r="E88" s="834"/>
      <c r="F88" s="68">
        <f t="shared" si="0"/>
        <v>0</v>
      </c>
      <c r="G88" s="69"/>
      <c r="H88" s="70"/>
      <c r="I88" s="833">
        <f t="shared" si="7"/>
        <v>0</v>
      </c>
      <c r="J88" s="209">
        <f t="shared" si="8"/>
        <v>0</v>
      </c>
    </row>
    <row r="89" spans="1:10" ht="15.75" x14ac:dyDescent="0.25">
      <c r="A89" s="2"/>
      <c r="B89" s="629">
        <f t="shared" si="9"/>
        <v>0</v>
      </c>
      <c r="C89" s="15"/>
      <c r="D89" s="168"/>
      <c r="E89" s="834"/>
      <c r="F89" s="68">
        <f t="shared" si="0"/>
        <v>0</v>
      </c>
      <c r="G89" s="69"/>
      <c r="H89" s="70"/>
      <c r="I89" s="833">
        <f t="shared" si="7"/>
        <v>0</v>
      </c>
      <c r="J89" s="209">
        <f t="shared" si="8"/>
        <v>0</v>
      </c>
    </row>
    <row r="90" spans="1:10" ht="15.75" x14ac:dyDescent="0.25">
      <c r="A90" s="2"/>
      <c r="B90" s="629">
        <f t="shared" si="9"/>
        <v>0</v>
      </c>
      <c r="C90" s="15"/>
      <c r="D90" s="168"/>
      <c r="E90" s="834"/>
      <c r="F90" s="68">
        <f t="shared" si="0"/>
        <v>0</v>
      </c>
      <c r="G90" s="69"/>
      <c r="H90" s="70"/>
      <c r="I90" s="833">
        <f t="shared" si="7"/>
        <v>0</v>
      </c>
      <c r="J90" s="209">
        <f t="shared" si="8"/>
        <v>0</v>
      </c>
    </row>
    <row r="91" spans="1:10" ht="15.75" x14ac:dyDescent="0.25">
      <c r="A91" s="2"/>
      <c r="B91" s="629">
        <f t="shared" si="9"/>
        <v>0</v>
      </c>
      <c r="C91" s="15"/>
      <c r="D91" s="168"/>
      <c r="E91" s="834"/>
      <c r="F91" s="68">
        <f t="shared" si="0"/>
        <v>0</v>
      </c>
      <c r="G91" s="69"/>
      <c r="H91" s="70"/>
      <c r="I91" s="833">
        <f t="shared" si="7"/>
        <v>0</v>
      </c>
      <c r="J91" s="209">
        <f t="shared" si="8"/>
        <v>0</v>
      </c>
    </row>
    <row r="92" spans="1:10" ht="15.75" x14ac:dyDescent="0.25">
      <c r="A92" s="2"/>
      <c r="B92" s="629">
        <f t="shared" si="9"/>
        <v>0</v>
      </c>
      <c r="C92" s="15"/>
      <c r="D92" s="168"/>
      <c r="E92" s="834"/>
      <c r="F92" s="68">
        <f t="shared" si="0"/>
        <v>0</v>
      </c>
      <c r="G92" s="69"/>
      <c r="H92" s="70"/>
      <c r="I92" s="833">
        <f t="shared" si="7"/>
        <v>0</v>
      </c>
      <c r="J92" s="209">
        <f t="shared" si="8"/>
        <v>0</v>
      </c>
    </row>
    <row r="93" spans="1:10" ht="15.75" x14ac:dyDescent="0.25">
      <c r="A93" s="2"/>
      <c r="B93" s="629">
        <f t="shared" si="9"/>
        <v>0</v>
      </c>
      <c r="C93" s="15"/>
      <c r="D93" s="168"/>
      <c r="E93" s="834"/>
      <c r="F93" s="68">
        <f t="shared" si="0"/>
        <v>0</v>
      </c>
      <c r="G93" s="69"/>
      <c r="H93" s="70"/>
      <c r="I93" s="833">
        <f t="shared" si="7"/>
        <v>0</v>
      </c>
      <c r="J93" s="209">
        <f t="shared" si="8"/>
        <v>0</v>
      </c>
    </row>
    <row r="94" spans="1:10" ht="16.5" thickBot="1" x14ac:dyDescent="0.3">
      <c r="A94" s="4"/>
      <c r="B94" s="760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33">
        <f>I64-F94</f>
        <v>0</v>
      </c>
      <c r="J94" s="209">
        <f>J64-C94</f>
        <v>0</v>
      </c>
    </row>
    <row r="95" spans="1:10" ht="17.25" thickTop="1" thickBot="1" x14ac:dyDescent="0.3">
      <c r="B95" s="629"/>
      <c r="C95" s="89">
        <f>SUM(C8:C94)</f>
        <v>0</v>
      </c>
      <c r="D95" s="717"/>
      <c r="E95" s="38"/>
      <c r="F95" s="5">
        <f>SUM(F8:F94)</f>
        <v>0</v>
      </c>
    </row>
    <row r="96" spans="1:10" ht="16.5" thickBot="1" x14ac:dyDescent="0.3">
      <c r="A96" s="51"/>
      <c r="B96" s="629"/>
      <c r="D96" s="717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573" t="s">
        <v>11</v>
      </c>
      <c r="D98" s="1574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4" t="s">
        <v>409</v>
      </c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19"/>
      <c r="B4" s="1580"/>
      <c r="C4" s="879"/>
      <c r="D4" s="865"/>
      <c r="E4" s="1439"/>
      <c r="F4" s="872"/>
      <c r="G4" s="422"/>
      <c r="H4" s="320"/>
    </row>
    <row r="5" spans="1:9" ht="15" customHeight="1" x14ac:dyDescent="0.25">
      <c r="A5" s="1519"/>
      <c r="B5" s="1581"/>
      <c r="C5" s="879"/>
      <c r="D5" s="1245"/>
      <c r="E5" s="1114"/>
      <c r="F5" s="1246"/>
      <c r="G5" s="320">
        <f>F56</f>
        <v>5</v>
      </c>
      <c r="H5" s="150">
        <f>E4+E5+E6+E7+E8-G5</f>
        <v>0</v>
      </c>
    </row>
    <row r="6" spans="1:9" ht="15" customHeight="1" x14ac:dyDescent="0.25">
      <c r="A6" s="1518" t="s">
        <v>52</v>
      </c>
      <c r="B6" s="1397" t="s">
        <v>617</v>
      </c>
      <c r="C6" s="124">
        <v>0</v>
      </c>
      <c r="D6" s="218">
        <v>45244</v>
      </c>
      <c r="E6" s="77">
        <v>5</v>
      </c>
      <c r="F6" s="61">
        <v>1</v>
      </c>
    </row>
    <row r="7" spans="1:9" x14ac:dyDescent="0.25">
      <c r="A7" s="1518"/>
      <c r="B7" s="1440"/>
      <c r="C7" s="124"/>
      <c r="D7" s="131"/>
      <c r="E7" s="85"/>
      <c r="F7" s="72"/>
    </row>
    <row r="8" spans="1:9" ht="16.5" thickBot="1" x14ac:dyDescent="0.3">
      <c r="A8" s="1518"/>
      <c r="B8" s="883"/>
      <c r="E8" s="74"/>
      <c r="F8" s="72"/>
    </row>
    <row r="9" spans="1:9" ht="16.5" thickTop="1" thickBot="1" x14ac:dyDescent="0.3">
      <c r="B9" s="63" t="s">
        <v>7</v>
      </c>
      <c r="C9" s="624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3">
        <f>F4+F5-C10+F6+F7+F8</f>
        <v>0</v>
      </c>
      <c r="C10" s="53">
        <v>1</v>
      </c>
      <c r="D10" s="68">
        <v>5</v>
      </c>
      <c r="E10" s="232">
        <v>45244</v>
      </c>
      <c r="F10" s="68">
        <f t="shared" ref="F10:F55" si="0">D10</f>
        <v>5</v>
      </c>
      <c r="G10" s="69" t="s">
        <v>618</v>
      </c>
      <c r="H10" s="70">
        <v>0</v>
      </c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1419">
        <f t="shared" si="0"/>
        <v>0</v>
      </c>
      <c r="G12" s="1393"/>
      <c r="H12" s="1394"/>
      <c r="I12" s="1392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1419">
        <f t="shared" si="0"/>
        <v>0</v>
      </c>
      <c r="G13" s="1393"/>
      <c r="H13" s="1394"/>
      <c r="I13" s="1392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1419">
        <f t="shared" si="0"/>
        <v>0</v>
      </c>
      <c r="G14" s="1393"/>
      <c r="H14" s="1394"/>
      <c r="I14" s="1392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1</v>
      </c>
      <c r="D56" s="120">
        <f>SUM(D10:D55)</f>
        <v>5</v>
      </c>
      <c r="E56" s="160"/>
      <c r="F56" s="120">
        <f>SUM(F10:F55)</f>
        <v>5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16" t="s">
        <v>11</v>
      </c>
      <c r="D61" s="1517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B10" sqref="B1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4" t="s">
        <v>314</v>
      </c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19"/>
      <c r="B4" s="1582" t="s">
        <v>85</v>
      </c>
      <c r="C4" s="124"/>
      <c r="D4" s="130"/>
      <c r="E4" s="120"/>
      <c r="F4" s="72"/>
      <c r="G4" s="47"/>
      <c r="H4" s="5"/>
    </row>
    <row r="5" spans="1:9" ht="15" customHeight="1" x14ac:dyDescent="0.25">
      <c r="A5" s="1519"/>
      <c r="B5" s="1583"/>
      <c r="C5" s="124">
        <v>93</v>
      </c>
      <c r="D5" s="218">
        <v>45257</v>
      </c>
      <c r="E5" s="77">
        <v>1175.79</v>
      </c>
      <c r="F5" s="61">
        <v>46</v>
      </c>
    </row>
    <row r="6" spans="1:9" ht="15" customHeight="1" x14ac:dyDescent="0.25">
      <c r="A6" s="1555" t="s">
        <v>483</v>
      </c>
      <c r="B6" s="1583"/>
      <c r="C6" s="124"/>
      <c r="D6" s="218"/>
      <c r="E6" s="77"/>
      <c r="F6" s="61"/>
      <c r="G6" s="5">
        <f>F56</f>
        <v>0</v>
      </c>
      <c r="H6" s="150">
        <f>E4+E5+E7+E6+E7+E8-G6</f>
        <v>1175.79</v>
      </c>
    </row>
    <row r="7" spans="1:9" ht="15.75" x14ac:dyDescent="0.25">
      <c r="A7" s="1555"/>
      <c r="B7" s="623"/>
      <c r="C7" s="124"/>
      <c r="D7" s="218"/>
      <c r="E7" s="77"/>
      <c r="F7" s="61"/>
    </row>
    <row r="8" spans="1:9" ht="16.5" thickBot="1" x14ac:dyDescent="0.3">
      <c r="A8" s="474"/>
      <c r="B8" s="623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571">
        <f>F4+F5-C10+F6+F7+F8</f>
        <v>46</v>
      </c>
      <c r="C10" s="53"/>
      <c r="D10" s="68"/>
      <c r="E10" s="232"/>
      <c r="F10" s="68">
        <f t="shared" ref="F10:F55" si="0">D10</f>
        <v>0</v>
      </c>
      <c r="G10" s="69"/>
      <c r="H10" s="70"/>
      <c r="I10" s="562">
        <f>E5+E4-F10+E6+E7+E8</f>
        <v>1175.79</v>
      </c>
    </row>
    <row r="11" spans="1:9" x14ac:dyDescent="0.25">
      <c r="A11" s="76"/>
      <c r="B11" s="174">
        <f t="shared" ref="B11:B54" si="1">B10-C11</f>
        <v>46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1175.79</v>
      </c>
    </row>
    <row r="12" spans="1:9" x14ac:dyDescent="0.25">
      <c r="A12" s="12"/>
      <c r="B12" s="174">
        <f t="shared" si="1"/>
        <v>46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1175.79</v>
      </c>
    </row>
    <row r="13" spans="1:9" x14ac:dyDescent="0.25">
      <c r="A13" s="54" t="s">
        <v>33</v>
      </c>
      <c r="B13" s="174">
        <f t="shared" si="1"/>
        <v>46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1175.79</v>
      </c>
    </row>
    <row r="14" spans="1:9" x14ac:dyDescent="0.25">
      <c r="A14" s="76"/>
      <c r="B14" s="174">
        <f t="shared" si="1"/>
        <v>46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1175.79</v>
      </c>
    </row>
    <row r="15" spans="1:9" x14ac:dyDescent="0.25">
      <c r="A15" s="12"/>
      <c r="B15" s="174">
        <f t="shared" si="1"/>
        <v>46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1175.79</v>
      </c>
    </row>
    <row r="16" spans="1:9" x14ac:dyDescent="0.25">
      <c r="B16" s="174">
        <f t="shared" si="1"/>
        <v>46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1175.79</v>
      </c>
    </row>
    <row r="17" spans="2:9" x14ac:dyDescent="0.25">
      <c r="B17" s="174">
        <f t="shared" si="1"/>
        <v>46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1175.79</v>
      </c>
    </row>
    <row r="18" spans="2:9" x14ac:dyDescent="0.25">
      <c r="B18" s="174">
        <f t="shared" si="1"/>
        <v>46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1175.79</v>
      </c>
    </row>
    <row r="19" spans="2:9" x14ac:dyDescent="0.25">
      <c r="B19" s="174">
        <f t="shared" si="1"/>
        <v>46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1175.79</v>
      </c>
    </row>
    <row r="20" spans="2:9" x14ac:dyDescent="0.25">
      <c r="B20" s="174">
        <f t="shared" si="1"/>
        <v>46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1175.79</v>
      </c>
    </row>
    <row r="21" spans="2:9" x14ac:dyDescent="0.25">
      <c r="B21" s="174">
        <f t="shared" si="1"/>
        <v>46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1175.79</v>
      </c>
    </row>
    <row r="22" spans="2:9" x14ac:dyDescent="0.25">
      <c r="B22" s="174">
        <f t="shared" si="1"/>
        <v>46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1175.79</v>
      </c>
    </row>
    <row r="23" spans="2:9" x14ac:dyDescent="0.25">
      <c r="B23" s="174">
        <f t="shared" si="1"/>
        <v>46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1175.79</v>
      </c>
    </row>
    <row r="24" spans="2:9" x14ac:dyDescent="0.25">
      <c r="B24" s="174">
        <f t="shared" si="1"/>
        <v>46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1175.79</v>
      </c>
    </row>
    <row r="25" spans="2:9" x14ac:dyDescent="0.25">
      <c r="B25" s="174">
        <f t="shared" si="1"/>
        <v>46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1175.79</v>
      </c>
    </row>
    <row r="26" spans="2:9" ht="18.75" x14ac:dyDescent="0.3">
      <c r="B26" s="749">
        <f t="shared" si="1"/>
        <v>46</v>
      </c>
      <c r="C26" s="15"/>
      <c r="D26" s="68"/>
      <c r="E26" s="232"/>
      <c r="F26" s="68">
        <f t="shared" si="0"/>
        <v>0</v>
      </c>
      <c r="G26" s="69"/>
      <c r="H26" s="70"/>
      <c r="I26" s="750">
        <f t="shared" si="2"/>
        <v>1175.79</v>
      </c>
    </row>
    <row r="27" spans="2:9" x14ac:dyDescent="0.25">
      <c r="B27" s="174">
        <f t="shared" si="1"/>
        <v>46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1175.79</v>
      </c>
    </row>
    <row r="28" spans="2:9" x14ac:dyDescent="0.25">
      <c r="B28" s="174">
        <f t="shared" si="1"/>
        <v>46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1175.79</v>
      </c>
    </row>
    <row r="29" spans="2:9" x14ac:dyDescent="0.25">
      <c r="B29" s="174">
        <f t="shared" si="1"/>
        <v>46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1175.79</v>
      </c>
    </row>
    <row r="30" spans="2:9" x14ac:dyDescent="0.25">
      <c r="B30" s="174">
        <f t="shared" si="1"/>
        <v>46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1175.79</v>
      </c>
    </row>
    <row r="31" spans="2:9" x14ac:dyDescent="0.25">
      <c r="B31" s="174">
        <f t="shared" si="1"/>
        <v>46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1175.79</v>
      </c>
    </row>
    <row r="32" spans="2:9" x14ac:dyDescent="0.25">
      <c r="B32" s="174">
        <f t="shared" si="1"/>
        <v>46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1175.79</v>
      </c>
    </row>
    <row r="33" spans="2:9" x14ac:dyDescent="0.25">
      <c r="B33" s="174">
        <f t="shared" si="1"/>
        <v>46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1175.79</v>
      </c>
    </row>
    <row r="34" spans="2:9" x14ac:dyDescent="0.25">
      <c r="B34" s="174">
        <f t="shared" si="1"/>
        <v>46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1175.79</v>
      </c>
    </row>
    <row r="35" spans="2:9" x14ac:dyDescent="0.25">
      <c r="B35" s="174">
        <f t="shared" si="1"/>
        <v>46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1175.79</v>
      </c>
    </row>
    <row r="36" spans="2:9" x14ac:dyDescent="0.25">
      <c r="B36" s="174">
        <f t="shared" si="1"/>
        <v>46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1175.79</v>
      </c>
    </row>
    <row r="37" spans="2:9" x14ac:dyDescent="0.25">
      <c r="B37" s="174">
        <f t="shared" si="1"/>
        <v>46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1175.79</v>
      </c>
    </row>
    <row r="38" spans="2:9" x14ac:dyDescent="0.25">
      <c r="B38" s="174">
        <f t="shared" si="1"/>
        <v>46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1175.79</v>
      </c>
    </row>
    <row r="39" spans="2:9" x14ac:dyDescent="0.25">
      <c r="B39" s="174">
        <f t="shared" si="1"/>
        <v>46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1175.79</v>
      </c>
    </row>
    <row r="40" spans="2:9" x14ac:dyDescent="0.25">
      <c r="B40" s="174">
        <f t="shared" si="1"/>
        <v>46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1175.79</v>
      </c>
    </row>
    <row r="41" spans="2:9" x14ac:dyDescent="0.25">
      <c r="B41" s="174">
        <f t="shared" si="1"/>
        <v>46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1175.79</v>
      </c>
    </row>
    <row r="42" spans="2:9" x14ac:dyDescent="0.25">
      <c r="B42" s="174">
        <f t="shared" si="1"/>
        <v>46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1175.79</v>
      </c>
    </row>
    <row r="43" spans="2:9" x14ac:dyDescent="0.25">
      <c r="B43" s="174">
        <f t="shared" si="1"/>
        <v>46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1175.79</v>
      </c>
    </row>
    <row r="44" spans="2:9" x14ac:dyDescent="0.25">
      <c r="B44" s="174">
        <f t="shared" si="1"/>
        <v>46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1175.79</v>
      </c>
    </row>
    <row r="45" spans="2:9" x14ac:dyDescent="0.25">
      <c r="B45" s="174">
        <f t="shared" si="1"/>
        <v>46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1175.79</v>
      </c>
    </row>
    <row r="46" spans="2:9" x14ac:dyDescent="0.25">
      <c r="B46" s="174">
        <f t="shared" si="1"/>
        <v>46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1175.79</v>
      </c>
    </row>
    <row r="47" spans="2:9" x14ac:dyDescent="0.25">
      <c r="B47" s="174">
        <f t="shared" si="1"/>
        <v>46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1175.79</v>
      </c>
    </row>
    <row r="48" spans="2:9" x14ac:dyDescent="0.25">
      <c r="B48" s="174">
        <f t="shared" si="1"/>
        <v>46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1175.79</v>
      </c>
    </row>
    <row r="49" spans="2:9" x14ac:dyDescent="0.25">
      <c r="B49" s="174">
        <f t="shared" si="1"/>
        <v>46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1175.79</v>
      </c>
    </row>
    <row r="50" spans="2:9" x14ac:dyDescent="0.25">
      <c r="B50" s="174">
        <f t="shared" si="1"/>
        <v>46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1175.79</v>
      </c>
    </row>
    <row r="51" spans="2:9" x14ac:dyDescent="0.25">
      <c r="B51" s="174">
        <f t="shared" si="1"/>
        <v>46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1175.79</v>
      </c>
    </row>
    <row r="52" spans="2:9" x14ac:dyDescent="0.25">
      <c r="B52" s="174">
        <f t="shared" si="1"/>
        <v>46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1175.79</v>
      </c>
    </row>
    <row r="53" spans="2:9" x14ac:dyDescent="0.25">
      <c r="B53" s="174">
        <f t="shared" si="1"/>
        <v>46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1175.79</v>
      </c>
    </row>
    <row r="54" spans="2:9" x14ac:dyDescent="0.25">
      <c r="B54" s="174">
        <f t="shared" si="1"/>
        <v>46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1175.79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1175.79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46</v>
      </c>
    </row>
    <row r="60" spans="2:9" ht="15.75" thickBot="1" x14ac:dyDescent="0.3">
      <c r="B60" s="121"/>
    </row>
    <row r="61" spans="2:9" ht="15.75" thickBot="1" x14ac:dyDescent="0.3">
      <c r="B61" s="90"/>
      <c r="C61" s="1516" t="s">
        <v>11</v>
      </c>
      <c r="D61" s="1517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L1" zoomScaleNormal="100" workbookViewId="0">
      <pane ySplit="9" topLeftCell="A34" activePane="bottomLeft" state="frozen"/>
      <selection pane="bottomLeft" activeCell="P45" sqref="P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22" t="s">
        <v>316</v>
      </c>
      <c r="B1" s="1522"/>
      <c r="C1" s="1522"/>
      <c r="D1" s="1522"/>
      <c r="E1" s="1522"/>
      <c r="F1" s="1522"/>
      <c r="G1" s="1522"/>
      <c r="H1" s="1522"/>
      <c r="I1" s="1522"/>
      <c r="J1" s="11">
        <v>1</v>
      </c>
      <c r="M1" s="1514" t="s">
        <v>314</v>
      </c>
      <c r="N1" s="1514"/>
      <c r="O1" s="1514"/>
      <c r="P1" s="1514"/>
      <c r="Q1" s="1514"/>
      <c r="R1" s="1514"/>
      <c r="S1" s="1514"/>
      <c r="T1" s="1514"/>
      <c r="U1" s="1514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190.68</v>
      </c>
      <c r="F4" s="72">
        <v>42</v>
      </c>
      <c r="G4" s="72"/>
      <c r="I4" s="182"/>
      <c r="J4" s="72"/>
      <c r="N4" s="12"/>
      <c r="O4" s="124"/>
      <c r="P4" s="218"/>
      <c r="Q4" s="102"/>
      <c r="R4" s="72"/>
      <c r="S4" s="72"/>
      <c r="U4" s="182"/>
      <c r="V4" s="72"/>
    </row>
    <row r="5" spans="1:23" ht="15" customHeight="1" x14ac:dyDescent="0.25">
      <c r="A5" s="1518" t="s">
        <v>84</v>
      </c>
      <c r="B5" s="1584" t="s">
        <v>43</v>
      </c>
      <c r="C5" s="598">
        <v>40</v>
      </c>
      <c r="D5" s="145">
        <v>45203</v>
      </c>
      <c r="E5" s="102">
        <v>2002.14</v>
      </c>
      <c r="F5" s="72">
        <v>441</v>
      </c>
      <c r="G5" s="5">
        <f>F110</f>
        <v>4376.5599999999995</v>
      </c>
      <c r="H5" s="7">
        <f>E4+E5-G5+E6+E8</f>
        <v>-181.59999999999923</v>
      </c>
      <c r="I5" s="182"/>
      <c r="J5" s="72"/>
      <c r="M5" s="1518" t="s">
        <v>84</v>
      </c>
      <c r="N5" s="1584" t="s">
        <v>43</v>
      </c>
      <c r="O5" s="598">
        <v>43</v>
      </c>
      <c r="P5" s="145">
        <v>45236</v>
      </c>
      <c r="Q5" s="102">
        <v>2002.14</v>
      </c>
      <c r="R5" s="72">
        <v>441</v>
      </c>
      <c r="S5" s="5">
        <f>R110</f>
        <v>3836.2999999999984</v>
      </c>
      <c r="T5" s="7">
        <f>Q4+Q5-S5+Q6+Q8</f>
        <v>1670.7200000000016</v>
      </c>
      <c r="U5" s="182"/>
      <c r="V5" s="72"/>
    </row>
    <row r="6" spans="1:23" x14ac:dyDescent="0.25">
      <c r="A6" s="1518"/>
      <c r="B6" s="1584"/>
      <c r="C6" s="598">
        <v>40</v>
      </c>
      <c r="D6" s="218">
        <v>45218</v>
      </c>
      <c r="E6" s="102">
        <v>2002.14</v>
      </c>
      <c r="F6" s="72">
        <v>441</v>
      </c>
      <c r="I6" s="183"/>
      <c r="J6" s="72"/>
      <c r="M6" s="1518"/>
      <c r="N6" s="1584"/>
      <c r="O6" s="598">
        <v>40</v>
      </c>
      <c r="P6" s="218">
        <v>45241</v>
      </c>
      <c r="Q6" s="102">
        <v>1003.34</v>
      </c>
      <c r="R6" s="72">
        <v>221</v>
      </c>
      <c r="U6" s="183"/>
      <c r="V6" s="72"/>
    </row>
    <row r="7" spans="1:23" x14ac:dyDescent="0.25">
      <c r="A7" s="72">
        <v>40</v>
      </c>
      <c r="B7" s="877"/>
      <c r="C7" s="124">
        <v>40</v>
      </c>
      <c r="D7" s="218">
        <v>45225</v>
      </c>
      <c r="E7" s="102">
        <v>181.6</v>
      </c>
      <c r="F7" s="72">
        <v>40</v>
      </c>
      <c r="I7" s="183"/>
      <c r="J7" s="72"/>
      <c r="M7" s="72">
        <v>40</v>
      </c>
      <c r="N7" s="1241"/>
      <c r="O7" s="124">
        <v>43</v>
      </c>
      <c r="P7" s="218">
        <v>45251</v>
      </c>
      <c r="Q7" s="102">
        <v>1003.34</v>
      </c>
      <c r="R7" s="72">
        <v>221</v>
      </c>
      <c r="U7" s="183"/>
      <c r="V7" s="72"/>
    </row>
    <row r="8" spans="1:23" ht="15.75" thickBot="1" x14ac:dyDescent="0.3">
      <c r="B8" s="12"/>
      <c r="C8" s="598"/>
      <c r="D8" s="145"/>
      <c r="E8" s="102"/>
      <c r="F8" s="72"/>
      <c r="I8" s="183"/>
      <c r="J8" s="72"/>
      <c r="N8" s="12"/>
      <c r="O8" s="598">
        <v>38</v>
      </c>
      <c r="P8" s="145">
        <v>45254</v>
      </c>
      <c r="Q8" s="102">
        <v>2501.54</v>
      </c>
      <c r="R8" s="72">
        <v>551</v>
      </c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50</v>
      </c>
      <c r="D10" s="68">
        <f t="shared" ref="D10:D11" si="0">C10*B10</f>
        <v>227</v>
      </c>
      <c r="E10" s="186">
        <v>45204</v>
      </c>
      <c r="F10" s="68">
        <f t="shared" ref="F10:F11" si="1">D10</f>
        <v>227</v>
      </c>
      <c r="G10" s="69" t="s">
        <v>230</v>
      </c>
      <c r="H10" s="70">
        <v>50</v>
      </c>
      <c r="I10" s="182">
        <f>E5+E4+E6+E8-F10+E7</f>
        <v>4149.5600000000004</v>
      </c>
      <c r="J10" s="72">
        <f>F5-C10+F6+F4+F8+F7</f>
        <v>914</v>
      </c>
      <c r="K10" s="59">
        <f>H10*F10</f>
        <v>11350</v>
      </c>
      <c r="M10" s="72"/>
      <c r="N10" s="129">
        <v>4.54</v>
      </c>
      <c r="O10" s="15">
        <v>40</v>
      </c>
      <c r="P10" s="68">
        <f t="shared" ref="P10:P73" si="2">O10*N10</f>
        <v>181.6</v>
      </c>
      <c r="Q10" s="186">
        <v>45232</v>
      </c>
      <c r="R10" s="68">
        <f t="shared" ref="R10:R32" si="3">P10</f>
        <v>181.6</v>
      </c>
      <c r="S10" s="69" t="s">
        <v>524</v>
      </c>
      <c r="T10" s="70">
        <v>0</v>
      </c>
      <c r="U10" s="182">
        <f>Q5+Q4+Q6+Q8-R10+Q7</f>
        <v>6328.76</v>
      </c>
      <c r="V10" s="72">
        <f>R5-O10+R6+R4+R8+R7</f>
        <v>1394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6">
        <v>45205</v>
      </c>
      <c r="F11" s="68">
        <f t="shared" si="1"/>
        <v>136.19999999999999</v>
      </c>
      <c r="G11" s="69" t="s">
        <v>232</v>
      </c>
      <c r="H11" s="70">
        <v>0</v>
      </c>
      <c r="I11" s="182">
        <f>I10-F11</f>
        <v>4013.3600000000006</v>
      </c>
      <c r="J11" s="72">
        <f>J10-C11</f>
        <v>884</v>
      </c>
      <c r="K11" s="59">
        <f t="shared" ref="K11:K85" si="4">H11*F11</f>
        <v>0</v>
      </c>
      <c r="N11" s="129">
        <v>4.54</v>
      </c>
      <c r="O11" s="15">
        <v>30</v>
      </c>
      <c r="P11" s="68">
        <f t="shared" si="2"/>
        <v>136.19999999999999</v>
      </c>
      <c r="Q11" s="186">
        <v>45233</v>
      </c>
      <c r="R11" s="68">
        <f t="shared" si="3"/>
        <v>136.19999999999999</v>
      </c>
      <c r="S11" s="69" t="s">
        <v>535</v>
      </c>
      <c r="T11" s="70">
        <v>0</v>
      </c>
      <c r="U11" s="182">
        <f>U10-R11</f>
        <v>6192.56</v>
      </c>
      <c r="V11" s="72">
        <f>V10-O11</f>
        <v>1364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3</v>
      </c>
      <c r="D12" s="68">
        <f t="shared" ref="D12:D73" si="6">C12*B12</f>
        <v>13.620000000000001</v>
      </c>
      <c r="E12" s="186">
        <v>45205</v>
      </c>
      <c r="F12" s="68">
        <f t="shared" ref="F12:F32" si="7">D12</f>
        <v>13.620000000000001</v>
      </c>
      <c r="G12" s="69" t="s">
        <v>233</v>
      </c>
      <c r="H12" s="70">
        <v>50</v>
      </c>
      <c r="I12" s="182">
        <f t="shared" ref="I12:I75" si="8">I11-F12</f>
        <v>3999.7400000000007</v>
      </c>
      <c r="J12" s="72">
        <f t="shared" ref="J12:J42" si="9">J11-C12</f>
        <v>881</v>
      </c>
      <c r="K12" s="59">
        <f t="shared" si="4"/>
        <v>681</v>
      </c>
      <c r="M12" s="54" t="s">
        <v>32</v>
      </c>
      <c r="N12" s="129">
        <v>4.54</v>
      </c>
      <c r="O12" s="72">
        <v>40</v>
      </c>
      <c r="P12" s="68">
        <f t="shared" si="2"/>
        <v>181.6</v>
      </c>
      <c r="Q12" s="186">
        <v>45234</v>
      </c>
      <c r="R12" s="68">
        <f t="shared" si="3"/>
        <v>181.6</v>
      </c>
      <c r="S12" s="69" t="s">
        <v>544</v>
      </c>
      <c r="T12" s="70">
        <v>0</v>
      </c>
      <c r="U12" s="182">
        <f t="shared" ref="U12:U75" si="10">U11-R12</f>
        <v>6010.96</v>
      </c>
      <c r="V12" s="72">
        <f t="shared" ref="V12:V42" si="11">V11-O12</f>
        <v>1324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60</v>
      </c>
      <c r="D13" s="68">
        <f t="shared" si="6"/>
        <v>272.39999999999998</v>
      </c>
      <c r="E13" s="186">
        <v>45206</v>
      </c>
      <c r="F13" s="68">
        <f t="shared" si="7"/>
        <v>272.39999999999998</v>
      </c>
      <c r="G13" s="69" t="s">
        <v>235</v>
      </c>
      <c r="H13" s="70">
        <v>0</v>
      </c>
      <c r="I13" s="182">
        <f t="shared" si="8"/>
        <v>3727.3400000000006</v>
      </c>
      <c r="J13" s="72">
        <f t="shared" si="9"/>
        <v>821</v>
      </c>
      <c r="K13" s="59">
        <f t="shared" si="4"/>
        <v>0</v>
      </c>
      <c r="M13" s="84"/>
      <c r="N13" s="129">
        <v>4.54</v>
      </c>
      <c r="O13" s="72">
        <v>5</v>
      </c>
      <c r="P13" s="68">
        <f>O13*N13</f>
        <v>22.7</v>
      </c>
      <c r="Q13" s="186">
        <v>45234</v>
      </c>
      <c r="R13" s="68">
        <f>P13</f>
        <v>22.7</v>
      </c>
      <c r="S13" s="69" t="s">
        <v>564</v>
      </c>
      <c r="T13" s="70">
        <v>50</v>
      </c>
      <c r="U13" s="182">
        <f t="shared" si="10"/>
        <v>5988.26</v>
      </c>
      <c r="V13" s="72">
        <f t="shared" si="11"/>
        <v>1319</v>
      </c>
      <c r="W13" s="59">
        <f t="shared" si="5"/>
        <v>1135</v>
      </c>
    </row>
    <row r="14" spans="1:23" x14ac:dyDescent="0.25">
      <c r="B14" s="129">
        <v>4.54</v>
      </c>
      <c r="C14" s="72">
        <v>10</v>
      </c>
      <c r="D14" s="68">
        <f t="shared" si="6"/>
        <v>45.4</v>
      </c>
      <c r="E14" s="186">
        <v>45206</v>
      </c>
      <c r="F14" s="68">
        <f t="shared" si="7"/>
        <v>45.4</v>
      </c>
      <c r="G14" s="69" t="s">
        <v>237</v>
      </c>
      <c r="H14" s="70">
        <v>50</v>
      </c>
      <c r="I14" s="182">
        <f t="shared" si="8"/>
        <v>3681.9400000000005</v>
      </c>
      <c r="J14" s="72">
        <f t="shared" si="9"/>
        <v>811</v>
      </c>
      <c r="K14" s="59">
        <f t="shared" si="4"/>
        <v>2270</v>
      </c>
      <c r="N14" s="129">
        <v>4.54</v>
      </c>
      <c r="O14" s="72">
        <v>40</v>
      </c>
      <c r="P14" s="68">
        <f>O14*N14</f>
        <v>181.6</v>
      </c>
      <c r="Q14" s="186">
        <v>45237</v>
      </c>
      <c r="R14" s="68">
        <f>P14</f>
        <v>181.6</v>
      </c>
      <c r="S14" s="69" t="s">
        <v>557</v>
      </c>
      <c r="T14" s="70">
        <v>0</v>
      </c>
      <c r="U14" s="182">
        <f t="shared" si="10"/>
        <v>5806.66</v>
      </c>
      <c r="V14" s="72">
        <f t="shared" si="11"/>
        <v>1279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30</v>
      </c>
      <c r="D15" s="68">
        <f t="shared" si="6"/>
        <v>136.19999999999999</v>
      </c>
      <c r="E15" s="186">
        <v>45209</v>
      </c>
      <c r="F15" s="68">
        <f t="shared" si="7"/>
        <v>136.19999999999999</v>
      </c>
      <c r="G15" s="69" t="s">
        <v>241</v>
      </c>
      <c r="H15" s="70">
        <v>0</v>
      </c>
      <c r="I15" s="182">
        <f t="shared" si="8"/>
        <v>3545.7400000000007</v>
      </c>
      <c r="J15" s="72">
        <f t="shared" si="9"/>
        <v>781</v>
      </c>
      <c r="K15" s="59">
        <f t="shared" si="4"/>
        <v>0</v>
      </c>
      <c r="M15" s="54" t="s">
        <v>33</v>
      </c>
      <c r="N15" s="129">
        <v>4.54</v>
      </c>
      <c r="O15" s="72">
        <v>3</v>
      </c>
      <c r="P15" s="68">
        <f t="shared" si="2"/>
        <v>13.620000000000001</v>
      </c>
      <c r="Q15" s="186">
        <v>45238</v>
      </c>
      <c r="R15" s="68">
        <f t="shared" si="3"/>
        <v>13.620000000000001</v>
      </c>
      <c r="S15" s="69" t="s">
        <v>570</v>
      </c>
      <c r="T15" s="70">
        <v>50</v>
      </c>
      <c r="U15" s="182">
        <f t="shared" si="10"/>
        <v>5793.04</v>
      </c>
      <c r="V15" s="72">
        <f t="shared" si="11"/>
        <v>1276</v>
      </c>
      <c r="W15" s="59">
        <f t="shared" si="5"/>
        <v>681</v>
      </c>
    </row>
    <row r="16" spans="1:23" x14ac:dyDescent="0.25">
      <c r="B16" s="129">
        <v>4.54</v>
      </c>
      <c r="C16" s="72">
        <v>30</v>
      </c>
      <c r="D16" s="68">
        <f t="shared" si="6"/>
        <v>136.19999999999999</v>
      </c>
      <c r="E16" s="186">
        <v>45209</v>
      </c>
      <c r="F16" s="68">
        <f t="shared" si="7"/>
        <v>136.19999999999999</v>
      </c>
      <c r="G16" s="69" t="s">
        <v>249</v>
      </c>
      <c r="H16" s="70">
        <v>0</v>
      </c>
      <c r="I16" s="182">
        <f t="shared" si="8"/>
        <v>3409.5400000000009</v>
      </c>
      <c r="J16" s="72">
        <f t="shared" si="9"/>
        <v>751</v>
      </c>
      <c r="K16" s="59">
        <f t="shared" si="4"/>
        <v>0</v>
      </c>
      <c r="N16" s="129">
        <v>4.54</v>
      </c>
      <c r="O16" s="72">
        <v>20</v>
      </c>
      <c r="P16" s="68">
        <f t="shared" si="2"/>
        <v>90.8</v>
      </c>
      <c r="Q16" s="186">
        <v>45238</v>
      </c>
      <c r="R16" s="68">
        <f t="shared" si="3"/>
        <v>90.8</v>
      </c>
      <c r="S16" s="69" t="s">
        <v>572</v>
      </c>
      <c r="T16" s="70">
        <v>0</v>
      </c>
      <c r="U16" s="182">
        <f t="shared" si="10"/>
        <v>5702.24</v>
      </c>
      <c r="V16" s="72">
        <f t="shared" si="11"/>
        <v>1256</v>
      </c>
      <c r="W16" s="59">
        <f t="shared" si="5"/>
        <v>0</v>
      </c>
    </row>
    <row r="17" spans="2:23" x14ac:dyDescent="0.25">
      <c r="B17" s="129">
        <v>4.54</v>
      </c>
      <c r="C17" s="72">
        <v>32</v>
      </c>
      <c r="D17" s="68">
        <f t="shared" si="6"/>
        <v>145.28</v>
      </c>
      <c r="E17" s="186">
        <v>45211</v>
      </c>
      <c r="F17" s="68">
        <f t="shared" si="7"/>
        <v>145.28</v>
      </c>
      <c r="G17" s="69" t="s">
        <v>252</v>
      </c>
      <c r="H17" s="70">
        <v>49</v>
      </c>
      <c r="I17" s="182">
        <f t="shared" si="8"/>
        <v>3264.2600000000007</v>
      </c>
      <c r="J17" s="72">
        <f t="shared" si="9"/>
        <v>719</v>
      </c>
      <c r="K17" s="59">
        <f t="shared" si="4"/>
        <v>7118.72</v>
      </c>
      <c r="N17" s="129">
        <v>4.54</v>
      </c>
      <c r="O17" s="72">
        <v>50</v>
      </c>
      <c r="P17" s="68">
        <f t="shared" si="2"/>
        <v>227</v>
      </c>
      <c r="Q17" s="186">
        <v>45238</v>
      </c>
      <c r="R17" s="68">
        <f t="shared" si="3"/>
        <v>227</v>
      </c>
      <c r="S17" s="69" t="s">
        <v>575</v>
      </c>
      <c r="T17" s="70">
        <v>50</v>
      </c>
      <c r="U17" s="182">
        <f t="shared" si="10"/>
        <v>5475.24</v>
      </c>
      <c r="V17" s="72">
        <f t="shared" si="11"/>
        <v>1206</v>
      </c>
      <c r="W17" s="59">
        <f t="shared" si="5"/>
        <v>11350</v>
      </c>
    </row>
    <row r="18" spans="2:23" x14ac:dyDescent="0.25">
      <c r="B18" s="129">
        <v>4.54</v>
      </c>
      <c r="C18" s="72">
        <v>30</v>
      </c>
      <c r="D18" s="68">
        <f t="shared" si="6"/>
        <v>136.19999999999999</v>
      </c>
      <c r="E18" s="186">
        <v>45212</v>
      </c>
      <c r="F18" s="68">
        <f t="shared" si="7"/>
        <v>136.19999999999999</v>
      </c>
      <c r="G18" s="69" t="s">
        <v>256</v>
      </c>
      <c r="H18" s="70">
        <v>0</v>
      </c>
      <c r="I18" s="182">
        <f t="shared" si="8"/>
        <v>3128.0600000000009</v>
      </c>
      <c r="J18" s="72">
        <f t="shared" si="9"/>
        <v>689</v>
      </c>
      <c r="K18" s="59">
        <f t="shared" si="4"/>
        <v>0</v>
      </c>
      <c r="N18" s="129">
        <v>4.54</v>
      </c>
      <c r="O18" s="72">
        <v>20</v>
      </c>
      <c r="P18" s="68">
        <f t="shared" si="2"/>
        <v>90.8</v>
      </c>
      <c r="Q18" s="186">
        <v>45239</v>
      </c>
      <c r="R18" s="68">
        <f t="shared" si="3"/>
        <v>90.8</v>
      </c>
      <c r="S18" s="69" t="s">
        <v>583</v>
      </c>
      <c r="T18" s="70">
        <v>0</v>
      </c>
      <c r="U18" s="182">
        <f t="shared" si="10"/>
        <v>5384.44</v>
      </c>
      <c r="V18" s="72">
        <f t="shared" si="11"/>
        <v>1186</v>
      </c>
      <c r="W18" s="59">
        <f t="shared" si="5"/>
        <v>0</v>
      </c>
    </row>
    <row r="19" spans="2:23" x14ac:dyDescent="0.25">
      <c r="B19" s="129">
        <v>4.54</v>
      </c>
      <c r="C19" s="72">
        <v>60</v>
      </c>
      <c r="D19" s="68">
        <f t="shared" si="6"/>
        <v>272.39999999999998</v>
      </c>
      <c r="E19" s="186">
        <v>45213</v>
      </c>
      <c r="F19" s="68">
        <f t="shared" si="7"/>
        <v>272.39999999999998</v>
      </c>
      <c r="G19" s="69" t="s">
        <v>258</v>
      </c>
      <c r="H19" s="70">
        <v>0</v>
      </c>
      <c r="I19" s="182">
        <f t="shared" si="8"/>
        <v>2855.6600000000008</v>
      </c>
      <c r="J19" s="72">
        <f t="shared" si="9"/>
        <v>629</v>
      </c>
      <c r="K19" s="59">
        <f t="shared" si="4"/>
        <v>0</v>
      </c>
      <c r="N19" s="129">
        <v>4.54</v>
      </c>
      <c r="O19" s="72">
        <v>30</v>
      </c>
      <c r="P19" s="68">
        <f t="shared" si="2"/>
        <v>136.19999999999999</v>
      </c>
      <c r="Q19" s="186">
        <v>45240</v>
      </c>
      <c r="R19" s="68">
        <f t="shared" si="3"/>
        <v>136.19999999999999</v>
      </c>
      <c r="S19" s="69" t="s">
        <v>590</v>
      </c>
      <c r="T19" s="70">
        <v>0</v>
      </c>
      <c r="U19" s="182">
        <f t="shared" si="10"/>
        <v>5248.24</v>
      </c>
      <c r="V19" s="72">
        <f t="shared" si="11"/>
        <v>1156</v>
      </c>
      <c r="W19" s="59">
        <f t="shared" si="5"/>
        <v>0</v>
      </c>
    </row>
    <row r="20" spans="2:23" x14ac:dyDescent="0.25">
      <c r="B20" s="129">
        <v>4.54</v>
      </c>
      <c r="C20" s="72">
        <v>3</v>
      </c>
      <c r="D20" s="68">
        <f t="shared" si="6"/>
        <v>13.620000000000001</v>
      </c>
      <c r="E20" s="186">
        <v>45215</v>
      </c>
      <c r="F20" s="68">
        <f t="shared" si="7"/>
        <v>13.620000000000001</v>
      </c>
      <c r="G20" s="69" t="s">
        <v>262</v>
      </c>
      <c r="H20" s="70">
        <v>50</v>
      </c>
      <c r="I20" s="182">
        <f t="shared" si="8"/>
        <v>2842.0400000000009</v>
      </c>
      <c r="J20" s="72">
        <f t="shared" si="9"/>
        <v>626</v>
      </c>
      <c r="K20" s="59">
        <f t="shared" si="4"/>
        <v>681</v>
      </c>
      <c r="N20" s="129">
        <v>4.54</v>
      </c>
      <c r="O20" s="72">
        <v>40</v>
      </c>
      <c r="P20" s="68">
        <f t="shared" si="2"/>
        <v>181.6</v>
      </c>
      <c r="Q20" s="186">
        <v>45241</v>
      </c>
      <c r="R20" s="68">
        <f t="shared" si="3"/>
        <v>181.6</v>
      </c>
      <c r="S20" s="69" t="s">
        <v>600</v>
      </c>
      <c r="T20" s="70">
        <v>0</v>
      </c>
      <c r="U20" s="182">
        <f t="shared" si="10"/>
        <v>5066.6399999999994</v>
      </c>
      <c r="V20" s="72">
        <f t="shared" si="11"/>
        <v>1116</v>
      </c>
      <c r="W20" s="59">
        <f t="shared" si="5"/>
        <v>0</v>
      </c>
    </row>
    <row r="21" spans="2:23" x14ac:dyDescent="0.25">
      <c r="B21" s="129">
        <v>4.54</v>
      </c>
      <c r="C21" s="872">
        <v>30</v>
      </c>
      <c r="D21" s="923">
        <f t="shared" si="6"/>
        <v>136.19999999999999</v>
      </c>
      <c r="E21" s="1072">
        <v>45215</v>
      </c>
      <c r="F21" s="923">
        <f t="shared" si="7"/>
        <v>136.19999999999999</v>
      </c>
      <c r="G21" s="895" t="s">
        <v>264</v>
      </c>
      <c r="H21" s="912">
        <v>0</v>
      </c>
      <c r="I21" s="871">
        <f t="shared" si="8"/>
        <v>2705.8400000000011</v>
      </c>
      <c r="J21" s="872">
        <f t="shared" si="9"/>
        <v>596</v>
      </c>
      <c r="K21" s="59">
        <f t="shared" si="4"/>
        <v>0</v>
      </c>
      <c r="N21" s="129">
        <v>4.54</v>
      </c>
      <c r="O21" s="872">
        <v>5</v>
      </c>
      <c r="P21" s="923">
        <f t="shared" si="2"/>
        <v>22.7</v>
      </c>
      <c r="Q21" s="1072">
        <v>45243</v>
      </c>
      <c r="R21" s="923">
        <f t="shared" si="3"/>
        <v>22.7</v>
      </c>
      <c r="S21" s="895" t="s">
        <v>603</v>
      </c>
      <c r="T21" s="912">
        <v>50</v>
      </c>
      <c r="U21" s="871">
        <f t="shared" si="10"/>
        <v>5043.9399999999996</v>
      </c>
      <c r="V21" s="872">
        <f t="shared" si="11"/>
        <v>1111</v>
      </c>
      <c r="W21" s="59">
        <f t="shared" si="5"/>
        <v>1135</v>
      </c>
    </row>
    <row r="22" spans="2:23" x14ac:dyDescent="0.25">
      <c r="B22" s="129">
        <v>4.54</v>
      </c>
      <c r="C22" s="872">
        <v>30</v>
      </c>
      <c r="D22" s="923">
        <f t="shared" si="6"/>
        <v>136.19999999999999</v>
      </c>
      <c r="E22" s="1072">
        <v>45216</v>
      </c>
      <c r="F22" s="923">
        <f t="shared" si="7"/>
        <v>136.19999999999999</v>
      </c>
      <c r="G22" s="895" t="s">
        <v>268</v>
      </c>
      <c r="H22" s="912">
        <v>0</v>
      </c>
      <c r="I22" s="871">
        <f t="shared" si="8"/>
        <v>2569.6400000000012</v>
      </c>
      <c r="J22" s="872">
        <f t="shared" si="9"/>
        <v>566</v>
      </c>
      <c r="K22" s="59">
        <f t="shared" si="4"/>
        <v>0</v>
      </c>
      <c r="N22" s="129">
        <v>4.54</v>
      </c>
      <c r="O22" s="872">
        <v>30</v>
      </c>
      <c r="P22" s="923">
        <f t="shared" si="2"/>
        <v>136.19999999999999</v>
      </c>
      <c r="Q22" s="1072">
        <v>45243</v>
      </c>
      <c r="R22" s="923">
        <f t="shared" si="3"/>
        <v>136.19999999999999</v>
      </c>
      <c r="S22" s="895" t="s">
        <v>606</v>
      </c>
      <c r="T22" s="912">
        <v>0</v>
      </c>
      <c r="U22" s="871">
        <f t="shared" si="10"/>
        <v>4907.74</v>
      </c>
      <c r="V22" s="872">
        <f t="shared" si="11"/>
        <v>1081</v>
      </c>
      <c r="W22" s="59">
        <f t="shared" si="5"/>
        <v>0</v>
      </c>
    </row>
    <row r="23" spans="2:23" x14ac:dyDescent="0.25">
      <c r="B23" s="129">
        <v>4.54</v>
      </c>
      <c r="C23" s="1051">
        <v>30</v>
      </c>
      <c r="D23" s="923">
        <f t="shared" si="6"/>
        <v>136.19999999999999</v>
      </c>
      <c r="E23" s="1072">
        <v>45217</v>
      </c>
      <c r="F23" s="923">
        <f t="shared" si="7"/>
        <v>136.19999999999999</v>
      </c>
      <c r="G23" s="895" t="s">
        <v>270</v>
      </c>
      <c r="H23" s="912">
        <v>0</v>
      </c>
      <c r="I23" s="871">
        <f t="shared" si="8"/>
        <v>2433.4400000000014</v>
      </c>
      <c r="J23" s="872">
        <f t="shared" si="9"/>
        <v>536</v>
      </c>
      <c r="K23" s="59">
        <f t="shared" si="4"/>
        <v>0</v>
      </c>
      <c r="N23" s="129">
        <v>4.54</v>
      </c>
      <c r="O23" s="1051">
        <v>2</v>
      </c>
      <c r="P23" s="923">
        <f t="shared" si="2"/>
        <v>9.08</v>
      </c>
      <c r="Q23" s="1072">
        <v>45244</v>
      </c>
      <c r="R23" s="923">
        <f t="shared" si="3"/>
        <v>9.08</v>
      </c>
      <c r="S23" s="895" t="s">
        <v>613</v>
      </c>
      <c r="T23" s="912">
        <v>50</v>
      </c>
      <c r="U23" s="871">
        <f t="shared" si="10"/>
        <v>4898.66</v>
      </c>
      <c r="V23" s="872">
        <f t="shared" si="11"/>
        <v>1079</v>
      </c>
      <c r="W23" s="59">
        <f t="shared" si="5"/>
        <v>454</v>
      </c>
    </row>
    <row r="24" spans="2:23" x14ac:dyDescent="0.25">
      <c r="B24" s="129">
        <v>4.54</v>
      </c>
      <c r="C24" s="1051">
        <v>20</v>
      </c>
      <c r="D24" s="923">
        <f t="shared" si="6"/>
        <v>90.8</v>
      </c>
      <c r="E24" s="1072">
        <v>45218</v>
      </c>
      <c r="F24" s="923">
        <f t="shared" si="7"/>
        <v>90.8</v>
      </c>
      <c r="G24" s="895" t="s">
        <v>271</v>
      </c>
      <c r="H24" s="912">
        <v>50</v>
      </c>
      <c r="I24" s="871">
        <f t="shared" si="8"/>
        <v>2342.6400000000012</v>
      </c>
      <c r="J24" s="872">
        <f t="shared" si="9"/>
        <v>516</v>
      </c>
      <c r="K24" s="59">
        <f t="shared" si="4"/>
        <v>4540</v>
      </c>
      <c r="N24" s="129">
        <v>4.54</v>
      </c>
      <c r="O24" s="1051">
        <v>40</v>
      </c>
      <c r="P24" s="923">
        <f t="shared" si="2"/>
        <v>181.6</v>
      </c>
      <c r="Q24" s="1072">
        <v>45245</v>
      </c>
      <c r="R24" s="923">
        <f t="shared" si="3"/>
        <v>181.6</v>
      </c>
      <c r="S24" s="895" t="s">
        <v>622</v>
      </c>
      <c r="T24" s="912">
        <v>0</v>
      </c>
      <c r="U24" s="871">
        <f t="shared" si="10"/>
        <v>4717.0599999999995</v>
      </c>
      <c r="V24" s="872">
        <f t="shared" si="11"/>
        <v>1039</v>
      </c>
      <c r="W24" s="59">
        <f t="shared" si="5"/>
        <v>0</v>
      </c>
    </row>
    <row r="25" spans="2:23" x14ac:dyDescent="0.25">
      <c r="B25" s="129">
        <v>4.54</v>
      </c>
      <c r="C25" s="1051">
        <v>3</v>
      </c>
      <c r="D25" s="923">
        <f t="shared" si="6"/>
        <v>13.620000000000001</v>
      </c>
      <c r="E25" s="1072">
        <v>45218</v>
      </c>
      <c r="F25" s="923">
        <f t="shared" si="7"/>
        <v>13.620000000000001</v>
      </c>
      <c r="G25" s="895" t="s">
        <v>272</v>
      </c>
      <c r="H25" s="912">
        <v>50</v>
      </c>
      <c r="I25" s="871">
        <f t="shared" si="8"/>
        <v>2329.0200000000013</v>
      </c>
      <c r="J25" s="872">
        <f t="shared" si="9"/>
        <v>513</v>
      </c>
      <c r="K25" s="59">
        <f t="shared" si="4"/>
        <v>681</v>
      </c>
      <c r="N25" s="129">
        <v>4.54</v>
      </c>
      <c r="O25" s="1051">
        <v>40</v>
      </c>
      <c r="P25" s="923">
        <f t="shared" si="2"/>
        <v>181.6</v>
      </c>
      <c r="Q25" s="1072">
        <v>45245</v>
      </c>
      <c r="R25" s="923">
        <f t="shared" si="3"/>
        <v>181.6</v>
      </c>
      <c r="S25" s="895" t="s">
        <v>628</v>
      </c>
      <c r="T25" s="912">
        <v>0</v>
      </c>
      <c r="U25" s="871">
        <f t="shared" si="10"/>
        <v>4535.4599999999991</v>
      </c>
      <c r="V25" s="872">
        <f t="shared" si="11"/>
        <v>999</v>
      </c>
      <c r="W25" s="59">
        <f t="shared" si="5"/>
        <v>0</v>
      </c>
    </row>
    <row r="26" spans="2:23" x14ac:dyDescent="0.25">
      <c r="B26" s="129">
        <v>4.54</v>
      </c>
      <c r="C26" s="1051">
        <v>29</v>
      </c>
      <c r="D26" s="923">
        <f t="shared" si="6"/>
        <v>131.66</v>
      </c>
      <c r="E26" s="1072">
        <v>45218</v>
      </c>
      <c r="F26" s="923">
        <f t="shared" si="7"/>
        <v>131.66</v>
      </c>
      <c r="G26" s="895" t="s">
        <v>273</v>
      </c>
      <c r="H26" s="912">
        <v>0</v>
      </c>
      <c r="I26" s="871">
        <f t="shared" si="8"/>
        <v>2197.3600000000015</v>
      </c>
      <c r="J26" s="872">
        <f t="shared" si="9"/>
        <v>484</v>
      </c>
      <c r="K26" s="59">
        <f t="shared" si="4"/>
        <v>0</v>
      </c>
      <c r="N26" s="129">
        <v>4.54</v>
      </c>
      <c r="O26" s="1051">
        <v>40</v>
      </c>
      <c r="P26" s="923">
        <f t="shared" si="2"/>
        <v>181.6</v>
      </c>
      <c r="Q26" s="1072">
        <v>45246</v>
      </c>
      <c r="R26" s="923">
        <f t="shared" si="3"/>
        <v>181.6</v>
      </c>
      <c r="S26" s="895" t="s">
        <v>632</v>
      </c>
      <c r="T26" s="912">
        <v>0</v>
      </c>
      <c r="U26" s="871">
        <f t="shared" si="10"/>
        <v>4353.8599999999988</v>
      </c>
      <c r="V26" s="872">
        <f t="shared" si="11"/>
        <v>959</v>
      </c>
      <c r="W26" s="59">
        <f t="shared" si="5"/>
        <v>0</v>
      </c>
    </row>
    <row r="27" spans="2:23" x14ac:dyDescent="0.25">
      <c r="B27" s="129">
        <v>4.54</v>
      </c>
      <c r="C27" s="15">
        <v>60</v>
      </c>
      <c r="D27" s="68">
        <f t="shared" si="6"/>
        <v>272.39999999999998</v>
      </c>
      <c r="E27" s="186">
        <v>45219</v>
      </c>
      <c r="F27" s="68">
        <f t="shared" si="7"/>
        <v>272.39999999999998</v>
      </c>
      <c r="G27" s="69" t="s">
        <v>277</v>
      </c>
      <c r="H27" s="70">
        <v>0</v>
      </c>
      <c r="I27" s="182">
        <f t="shared" si="8"/>
        <v>1924.9600000000014</v>
      </c>
      <c r="J27" s="72">
        <f t="shared" si="9"/>
        <v>424</v>
      </c>
      <c r="K27" s="59">
        <f t="shared" si="4"/>
        <v>0</v>
      </c>
      <c r="N27" s="129">
        <v>4.54</v>
      </c>
      <c r="O27" s="15">
        <v>5</v>
      </c>
      <c r="P27" s="68">
        <f t="shared" si="2"/>
        <v>22.7</v>
      </c>
      <c r="Q27" s="186">
        <v>45246</v>
      </c>
      <c r="R27" s="68">
        <f t="shared" si="3"/>
        <v>22.7</v>
      </c>
      <c r="S27" s="69" t="s">
        <v>633</v>
      </c>
      <c r="T27" s="70">
        <v>50</v>
      </c>
      <c r="U27" s="182">
        <f t="shared" si="10"/>
        <v>4331.1599999999989</v>
      </c>
      <c r="V27" s="72">
        <f t="shared" si="11"/>
        <v>954</v>
      </c>
      <c r="W27" s="59">
        <f t="shared" si="5"/>
        <v>1135</v>
      </c>
    </row>
    <row r="28" spans="2:23" x14ac:dyDescent="0.25">
      <c r="B28" s="129">
        <v>4.54</v>
      </c>
      <c r="C28" s="15">
        <v>60</v>
      </c>
      <c r="D28" s="68">
        <f t="shared" si="6"/>
        <v>272.39999999999998</v>
      </c>
      <c r="E28" s="186">
        <v>45220</v>
      </c>
      <c r="F28" s="68">
        <f t="shared" si="7"/>
        <v>272.39999999999998</v>
      </c>
      <c r="G28" s="69" t="s">
        <v>279</v>
      </c>
      <c r="H28" s="70">
        <v>0</v>
      </c>
      <c r="I28" s="182">
        <f t="shared" si="8"/>
        <v>1652.5600000000013</v>
      </c>
      <c r="J28" s="72">
        <f t="shared" si="9"/>
        <v>364</v>
      </c>
      <c r="K28" s="59">
        <f t="shared" si="4"/>
        <v>0</v>
      </c>
      <c r="N28" s="129">
        <v>4.54</v>
      </c>
      <c r="O28" s="15">
        <v>50</v>
      </c>
      <c r="P28" s="68">
        <f t="shared" si="2"/>
        <v>227</v>
      </c>
      <c r="Q28" s="186">
        <v>45246</v>
      </c>
      <c r="R28" s="68">
        <f t="shared" si="3"/>
        <v>227</v>
      </c>
      <c r="S28" s="69" t="s">
        <v>634</v>
      </c>
      <c r="T28" s="70">
        <v>50</v>
      </c>
      <c r="U28" s="182">
        <f t="shared" si="10"/>
        <v>4104.1599999999989</v>
      </c>
      <c r="V28" s="72">
        <f t="shared" si="11"/>
        <v>904</v>
      </c>
      <c r="W28" s="59">
        <f t="shared" si="5"/>
        <v>11350</v>
      </c>
    </row>
    <row r="29" spans="2:23" ht="14.25" customHeight="1" x14ac:dyDescent="0.25">
      <c r="B29" s="129">
        <v>4.54</v>
      </c>
      <c r="C29" s="15">
        <v>4</v>
      </c>
      <c r="D29" s="68">
        <f t="shared" si="6"/>
        <v>18.16</v>
      </c>
      <c r="E29" s="186">
        <v>45220</v>
      </c>
      <c r="F29" s="68">
        <f t="shared" si="7"/>
        <v>18.16</v>
      </c>
      <c r="G29" s="69" t="s">
        <v>281</v>
      </c>
      <c r="H29" s="70">
        <v>50</v>
      </c>
      <c r="I29" s="182">
        <f t="shared" si="8"/>
        <v>1634.4000000000012</v>
      </c>
      <c r="J29" s="72">
        <f t="shared" si="9"/>
        <v>360</v>
      </c>
      <c r="K29" s="59">
        <f t="shared" si="4"/>
        <v>908</v>
      </c>
      <c r="N29" s="129">
        <v>4.54</v>
      </c>
      <c r="O29" s="15">
        <v>40</v>
      </c>
      <c r="P29" s="68">
        <f t="shared" si="2"/>
        <v>181.6</v>
      </c>
      <c r="Q29" s="186">
        <v>45247</v>
      </c>
      <c r="R29" s="68">
        <f t="shared" si="3"/>
        <v>181.6</v>
      </c>
      <c r="S29" s="69" t="s">
        <v>640</v>
      </c>
      <c r="T29" s="70">
        <v>0</v>
      </c>
      <c r="U29" s="182">
        <f t="shared" si="10"/>
        <v>3922.559999999999</v>
      </c>
      <c r="V29" s="72">
        <f t="shared" si="11"/>
        <v>864</v>
      </c>
      <c r="W29" s="59">
        <f t="shared" si="5"/>
        <v>0</v>
      </c>
    </row>
    <row r="30" spans="2:23" x14ac:dyDescent="0.25">
      <c r="B30" s="129">
        <v>4.54</v>
      </c>
      <c r="C30" s="15">
        <v>5</v>
      </c>
      <c r="D30" s="68">
        <f t="shared" si="6"/>
        <v>22.7</v>
      </c>
      <c r="E30" s="186">
        <v>45222</v>
      </c>
      <c r="F30" s="68">
        <f t="shared" si="7"/>
        <v>22.7</v>
      </c>
      <c r="G30" s="69" t="s">
        <v>286</v>
      </c>
      <c r="H30" s="70">
        <v>50</v>
      </c>
      <c r="I30" s="182">
        <f t="shared" si="8"/>
        <v>1611.7000000000012</v>
      </c>
      <c r="J30" s="72">
        <f t="shared" si="9"/>
        <v>355</v>
      </c>
      <c r="K30" s="59">
        <f t="shared" si="4"/>
        <v>1135</v>
      </c>
      <c r="N30" s="129">
        <v>4.54</v>
      </c>
      <c r="O30" s="15">
        <v>3</v>
      </c>
      <c r="P30" s="68">
        <f t="shared" si="2"/>
        <v>13.620000000000001</v>
      </c>
      <c r="Q30" s="186">
        <v>45247</v>
      </c>
      <c r="R30" s="68">
        <f t="shared" si="3"/>
        <v>13.620000000000001</v>
      </c>
      <c r="S30" s="69" t="s">
        <v>647</v>
      </c>
      <c r="T30" s="70">
        <v>50</v>
      </c>
      <c r="U30" s="182">
        <f t="shared" si="10"/>
        <v>3908.9399999999991</v>
      </c>
      <c r="V30" s="72">
        <f t="shared" si="11"/>
        <v>861</v>
      </c>
      <c r="W30" s="59">
        <f t="shared" si="5"/>
        <v>681</v>
      </c>
    </row>
    <row r="31" spans="2:23" x14ac:dyDescent="0.25">
      <c r="B31" s="129">
        <v>4.54</v>
      </c>
      <c r="C31" s="15">
        <v>30</v>
      </c>
      <c r="D31" s="68">
        <f t="shared" si="6"/>
        <v>136.19999999999999</v>
      </c>
      <c r="E31" s="186">
        <v>45222</v>
      </c>
      <c r="F31" s="68">
        <f t="shared" si="7"/>
        <v>136.19999999999999</v>
      </c>
      <c r="G31" s="69" t="s">
        <v>287</v>
      </c>
      <c r="H31" s="70">
        <v>0</v>
      </c>
      <c r="I31" s="182">
        <f t="shared" si="8"/>
        <v>1475.5000000000011</v>
      </c>
      <c r="J31" s="72">
        <f t="shared" si="9"/>
        <v>325</v>
      </c>
      <c r="K31" s="59">
        <f t="shared" si="4"/>
        <v>0</v>
      </c>
      <c r="N31" s="129">
        <v>4.54</v>
      </c>
      <c r="O31" s="15">
        <v>20</v>
      </c>
      <c r="P31" s="68">
        <f t="shared" si="2"/>
        <v>90.8</v>
      </c>
      <c r="Q31" s="186">
        <v>45248</v>
      </c>
      <c r="R31" s="68">
        <f t="shared" si="3"/>
        <v>90.8</v>
      </c>
      <c r="S31" s="69" t="s">
        <v>649</v>
      </c>
      <c r="T31" s="70">
        <v>0</v>
      </c>
      <c r="U31" s="182">
        <f t="shared" si="10"/>
        <v>3818.139999999999</v>
      </c>
      <c r="V31" s="72">
        <f t="shared" si="11"/>
        <v>841</v>
      </c>
      <c r="W31" s="59">
        <f t="shared" si="5"/>
        <v>0</v>
      </c>
    </row>
    <row r="32" spans="2:23" x14ac:dyDescent="0.25">
      <c r="B32" s="129">
        <v>4.54</v>
      </c>
      <c r="C32" s="15">
        <v>10</v>
      </c>
      <c r="D32" s="68">
        <f t="shared" si="6"/>
        <v>45.4</v>
      </c>
      <c r="E32" s="186">
        <v>45222</v>
      </c>
      <c r="F32" s="68">
        <f t="shared" si="7"/>
        <v>45.4</v>
      </c>
      <c r="G32" s="69" t="s">
        <v>288</v>
      </c>
      <c r="H32" s="70">
        <v>50</v>
      </c>
      <c r="I32" s="182">
        <f t="shared" si="8"/>
        <v>1430.100000000001</v>
      </c>
      <c r="J32" s="72">
        <f t="shared" si="9"/>
        <v>315</v>
      </c>
      <c r="K32" s="59">
        <f t="shared" si="4"/>
        <v>2270</v>
      </c>
      <c r="N32" s="129">
        <v>4.54</v>
      </c>
      <c r="O32" s="15">
        <v>30</v>
      </c>
      <c r="P32" s="68">
        <f t="shared" si="2"/>
        <v>136.19999999999999</v>
      </c>
      <c r="Q32" s="186">
        <v>45250</v>
      </c>
      <c r="R32" s="68">
        <f t="shared" si="3"/>
        <v>136.19999999999999</v>
      </c>
      <c r="S32" s="69" t="s">
        <v>653</v>
      </c>
      <c r="T32" s="70">
        <v>0</v>
      </c>
      <c r="U32" s="182">
        <f t="shared" si="10"/>
        <v>3681.9399999999991</v>
      </c>
      <c r="V32" s="72">
        <f t="shared" si="11"/>
        <v>811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186">
        <v>45223</v>
      </c>
      <c r="F33" s="68">
        <f>D33</f>
        <v>136.19999999999999</v>
      </c>
      <c r="G33" s="69" t="s">
        <v>292</v>
      </c>
      <c r="H33" s="70">
        <v>0</v>
      </c>
      <c r="I33" s="182">
        <f t="shared" si="8"/>
        <v>1293.900000000001</v>
      </c>
      <c r="J33" s="72">
        <f t="shared" si="9"/>
        <v>285</v>
      </c>
      <c r="K33" s="59">
        <f t="shared" si="4"/>
        <v>0</v>
      </c>
      <c r="N33" s="129">
        <v>4.54</v>
      </c>
      <c r="O33" s="15">
        <v>5</v>
      </c>
      <c r="P33" s="68">
        <f t="shared" si="2"/>
        <v>22.7</v>
      </c>
      <c r="Q33" s="186">
        <v>45250</v>
      </c>
      <c r="R33" s="68">
        <f>P33</f>
        <v>22.7</v>
      </c>
      <c r="S33" s="69" t="s">
        <v>656</v>
      </c>
      <c r="T33" s="70">
        <v>50</v>
      </c>
      <c r="U33" s="182">
        <f t="shared" si="10"/>
        <v>3659.2399999999993</v>
      </c>
      <c r="V33" s="72">
        <f t="shared" si="11"/>
        <v>806</v>
      </c>
      <c r="W33" s="59">
        <f t="shared" si="5"/>
        <v>1135</v>
      </c>
    </row>
    <row r="34" spans="1:23" x14ac:dyDescent="0.25">
      <c r="B34" s="129">
        <v>4.54</v>
      </c>
      <c r="C34" s="15">
        <v>30</v>
      </c>
      <c r="D34" s="68">
        <f t="shared" si="6"/>
        <v>136.19999999999999</v>
      </c>
      <c r="E34" s="130">
        <v>45224</v>
      </c>
      <c r="F34" s="68">
        <f>D34</f>
        <v>136.19999999999999</v>
      </c>
      <c r="G34" s="69" t="s">
        <v>297</v>
      </c>
      <c r="H34" s="70">
        <v>0</v>
      </c>
      <c r="I34" s="182">
        <f t="shared" si="8"/>
        <v>1157.700000000001</v>
      </c>
      <c r="J34" s="72">
        <f t="shared" si="9"/>
        <v>255</v>
      </c>
      <c r="K34" s="59">
        <f t="shared" si="4"/>
        <v>0</v>
      </c>
      <c r="N34" s="129">
        <v>4.54</v>
      </c>
      <c r="O34" s="15">
        <v>3</v>
      </c>
      <c r="P34" s="68">
        <f t="shared" si="2"/>
        <v>13.620000000000001</v>
      </c>
      <c r="Q34" s="130">
        <v>45250</v>
      </c>
      <c r="R34" s="68">
        <f>P34</f>
        <v>13.620000000000001</v>
      </c>
      <c r="S34" s="69" t="s">
        <v>657</v>
      </c>
      <c r="T34" s="70">
        <v>43</v>
      </c>
      <c r="U34" s="182">
        <f t="shared" si="10"/>
        <v>3645.6199999999994</v>
      </c>
      <c r="V34" s="72">
        <f t="shared" si="11"/>
        <v>803</v>
      </c>
      <c r="W34" s="59">
        <f t="shared" si="5"/>
        <v>585.66000000000008</v>
      </c>
    </row>
    <row r="35" spans="1:23" x14ac:dyDescent="0.25">
      <c r="B35" s="129">
        <v>4.54</v>
      </c>
      <c r="C35" s="15">
        <v>100</v>
      </c>
      <c r="D35" s="68">
        <f t="shared" si="6"/>
        <v>454</v>
      </c>
      <c r="E35" s="130">
        <v>45224</v>
      </c>
      <c r="F35" s="68">
        <f t="shared" ref="F35:F109" si="12">D35</f>
        <v>454</v>
      </c>
      <c r="G35" s="69" t="s">
        <v>300</v>
      </c>
      <c r="H35" s="70">
        <v>0</v>
      </c>
      <c r="I35" s="182">
        <f t="shared" si="8"/>
        <v>703.70000000000095</v>
      </c>
      <c r="J35" s="72">
        <f t="shared" si="9"/>
        <v>155</v>
      </c>
      <c r="K35" s="59">
        <f t="shared" si="4"/>
        <v>0</v>
      </c>
      <c r="N35" s="129">
        <v>4.54</v>
      </c>
      <c r="O35" s="15">
        <v>3</v>
      </c>
      <c r="P35" s="68">
        <f t="shared" si="2"/>
        <v>13.620000000000001</v>
      </c>
      <c r="Q35" s="130">
        <v>45250</v>
      </c>
      <c r="R35" s="68">
        <f t="shared" ref="R35:R109" si="13">P35</f>
        <v>13.620000000000001</v>
      </c>
      <c r="S35" s="69" t="s">
        <v>660</v>
      </c>
      <c r="T35" s="70">
        <v>50</v>
      </c>
      <c r="U35" s="182">
        <f t="shared" si="10"/>
        <v>3631.9999999999995</v>
      </c>
      <c r="V35" s="72">
        <f t="shared" si="11"/>
        <v>800</v>
      </c>
      <c r="W35" s="59">
        <f t="shared" si="5"/>
        <v>681</v>
      </c>
    </row>
    <row r="36" spans="1:23" x14ac:dyDescent="0.25">
      <c r="B36" s="129">
        <v>4.54</v>
      </c>
      <c r="C36" s="15">
        <v>50</v>
      </c>
      <c r="D36" s="68">
        <f t="shared" si="6"/>
        <v>227</v>
      </c>
      <c r="E36" s="130">
        <v>45225</v>
      </c>
      <c r="F36" s="68">
        <f t="shared" si="12"/>
        <v>227</v>
      </c>
      <c r="G36" s="69" t="s">
        <v>302</v>
      </c>
      <c r="H36" s="70">
        <v>50</v>
      </c>
      <c r="I36" s="182">
        <f t="shared" si="8"/>
        <v>476.70000000000095</v>
      </c>
      <c r="J36" s="72">
        <f t="shared" si="9"/>
        <v>105</v>
      </c>
      <c r="K36" s="59">
        <f t="shared" si="4"/>
        <v>11350</v>
      </c>
      <c r="N36" s="129">
        <v>4.54</v>
      </c>
      <c r="O36" s="15">
        <v>28</v>
      </c>
      <c r="P36" s="923">
        <f t="shared" si="2"/>
        <v>127.12</v>
      </c>
      <c r="Q36" s="865">
        <v>45251</v>
      </c>
      <c r="R36" s="923">
        <f t="shared" si="13"/>
        <v>127.12</v>
      </c>
      <c r="S36" s="895" t="s">
        <v>664</v>
      </c>
      <c r="T36" s="912">
        <v>0</v>
      </c>
      <c r="U36" s="871">
        <f t="shared" si="10"/>
        <v>3504.8799999999997</v>
      </c>
      <c r="V36" s="872">
        <f t="shared" si="11"/>
        <v>772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2</v>
      </c>
      <c r="D37" s="68">
        <f t="shared" si="6"/>
        <v>9.08</v>
      </c>
      <c r="E37" s="130">
        <v>45226</v>
      </c>
      <c r="F37" s="68">
        <f t="shared" si="12"/>
        <v>9.08</v>
      </c>
      <c r="G37" s="69" t="s">
        <v>309</v>
      </c>
      <c r="H37" s="70">
        <v>50</v>
      </c>
      <c r="I37" s="182">
        <f t="shared" si="8"/>
        <v>467.62000000000097</v>
      </c>
      <c r="J37" s="72">
        <f t="shared" si="9"/>
        <v>103</v>
      </c>
      <c r="K37" s="59">
        <f t="shared" si="4"/>
        <v>454</v>
      </c>
      <c r="M37" s="74"/>
      <c r="N37" s="129">
        <v>4.54</v>
      </c>
      <c r="O37" s="15">
        <v>30</v>
      </c>
      <c r="P37" s="923">
        <f t="shared" si="2"/>
        <v>136.19999999999999</v>
      </c>
      <c r="Q37" s="865">
        <v>45252</v>
      </c>
      <c r="R37" s="923">
        <f t="shared" si="13"/>
        <v>136.19999999999999</v>
      </c>
      <c r="S37" s="895" t="s">
        <v>670</v>
      </c>
      <c r="T37" s="912">
        <v>0</v>
      </c>
      <c r="U37" s="871">
        <f t="shared" si="10"/>
        <v>3368.68</v>
      </c>
      <c r="V37" s="872">
        <f t="shared" si="11"/>
        <v>742</v>
      </c>
      <c r="W37" s="59">
        <f t="shared" si="5"/>
        <v>0</v>
      </c>
    </row>
    <row r="38" spans="1:23" x14ac:dyDescent="0.25">
      <c r="B38" s="129">
        <v>4.54</v>
      </c>
      <c r="C38" s="15"/>
      <c r="D38" s="68">
        <f t="shared" si="6"/>
        <v>0</v>
      </c>
      <c r="E38" s="130"/>
      <c r="F38" s="68">
        <f t="shared" si="12"/>
        <v>0</v>
      </c>
      <c r="G38" s="69"/>
      <c r="H38" s="70"/>
      <c r="I38" s="634">
        <f t="shared" si="8"/>
        <v>467.62000000000097</v>
      </c>
      <c r="J38" s="566">
        <f t="shared" si="9"/>
        <v>103</v>
      </c>
      <c r="K38" s="59">
        <f t="shared" si="4"/>
        <v>0</v>
      </c>
      <c r="N38" s="129">
        <v>4.54</v>
      </c>
      <c r="O38" s="15">
        <v>3</v>
      </c>
      <c r="P38" s="923">
        <f t="shared" si="2"/>
        <v>13.620000000000001</v>
      </c>
      <c r="Q38" s="865">
        <v>45252</v>
      </c>
      <c r="R38" s="923">
        <f t="shared" si="13"/>
        <v>13.620000000000001</v>
      </c>
      <c r="S38" s="895" t="s">
        <v>675</v>
      </c>
      <c r="T38" s="912">
        <v>50</v>
      </c>
      <c r="U38" s="871">
        <f t="shared" si="10"/>
        <v>3355.06</v>
      </c>
      <c r="V38" s="872">
        <f t="shared" si="11"/>
        <v>739</v>
      </c>
      <c r="W38" s="59">
        <f t="shared" si="5"/>
        <v>681</v>
      </c>
    </row>
    <row r="39" spans="1:23" x14ac:dyDescent="0.25">
      <c r="B39" s="129">
        <v>4.54</v>
      </c>
      <c r="C39" s="15">
        <v>40</v>
      </c>
      <c r="D39" s="626">
        <f t="shared" si="6"/>
        <v>181.6</v>
      </c>
      <c r="E39" s="627">
        <v>45229</v>
      </c>
      <c r="F39" s="626">
        <f t="shared" si="12"/>
        <v>181.6</v>
      </c>
      <c r="G39" s="508" t="s">
        <v>496</v>
      </c>
      <c r="H39" s="350">
        <v>0</v>
      </c>
      <c r="I39" s="1200">
        <f t="shared" si="8"/>
        <v>286.020000000001</v>
      </c>
      <c r="J39" s="597">
        <f t="shared" si="9"/>
        <v>63</v>
      </c>
      <c r="K39" s="59">
        <f t="shared" si="4"/>
        <v>0</v>
      </c>
      <c r="N39" s="129">
        <v>4.54</v>
      </c>
      <c r="O39" s="15">
        <v>60</v>
      </c>
      <c r="P39" s="923">
        <f t="shared" si="2"/>
        <v>272.39999999999998</v>
      </c>
      <c r="Q39" s="1072">
        <v>45253</v>
      </c>
      <c r="R39" s="923">
        <f t="shared" si="13"/>
        <v>272.39999999999998</v>
      </c>
      <c r="S39" s="895" t="s">
        <v>677</v>
      </c>
      <c r="T39" s="912">
        <v>50</v>
      </c>
      <c r="U39" s="871">
        <f t="shared" si="10"/>
        <v>3082.66</v>
      </c>
      <c r="V39" s="872">
        <f t="shared" si="11"/>
        <v>679</v>
      </c>
      <c r="W39" s="59">
        <f t="shared" si="5"/>
        <v>13619.999999999998</v>
      </c>
    </row>
    <row r="40" spans="1:23" x14ac:dyDescent="0.25">
      <c r="B40" s="129">
        <v>4.54</v>
      </c>
      <c r="C40" s="15">
        <v>30</v>
      </c>
      <c r="D40" s="626">
        <f t="shared" si="6"/>
        <v>136.19999999999999</v>
      </c>
      <c r="E40" s="627">
        <v>45230</v>
      </c>
      <c r="F40" s="626">
        <f t="shared" si="12"/>
        <v>136.19999999999999</v>
      </c>
      <c r="G40" s="508" t="s">
        <v>502</v>
      </c>
      <c r="H40" s="350">
        <v>0</v>
      </c>
      <c r="I40" s="1200">
        <f t="shared" si="8"/>
        <v>149.82000000000102</v>
      </c>
      <c r="J40" s="597">
        <f t="shared" si="9"/>
        <v>33</v>
      </c>
      <c r="K40" s="59">
        <f t="shared" si="4"/>
        <v>0</v>
      </c>
      <c r="N40" s="129">
        <v>4.54</v>
      </c>
      <c r="O40" s="15">
        <v>60</v>
      </c>
      <c r="P40" s="923">
        <f t="shared" si="2"/>
        <v>272.39999999999998</v>
      </c>
      <c r="Q40" s="1072">
        <v>45254</v>
      </c>
      <c r="R40" s="923">
        <f t="shared" si="13"/>
        <v>272.39999999999998</v>
      </c>
      <c r="S40" s="895" t="s">
        <v>693</v>
      </c>
      <c r="T40" s="912">
        <v>50</v>
      </c>
      <c r="U40" s="871">
        <f t="shared" si="10"/>
        <v>2810.2599999999998</v>
      </c>
      <c r="V40" s="872">
        <f t="shared" si="11"/>
        <v>619</v>
      </c>
      <c r="W40" s="59">
        <f t="shared" si="5"/>
        <v>13619.999999999998</v>
      </c>
    </row>
    <row r="41" spans="1:23" x14ac:dyDescent="0.25">
      <c r="B41" s="129">
        <v>4.54</v>
      </c>
      <c r="C41" s="15">
        <v>20</v>
      </c>
      <c r="D41" s="626">
        <f t="shared" si="6"/>
        <v>90.8</v>
      </c>
      <c r="E41" s="627">
        <v>45231</v>
      </c>
      <c r="F41" s="626">
        <f t="shared" si="12"/>
        <v>90.8</v>
      </c>
      <c r="G41" s="508" t="s">
        <v>509</v>
      </c>
      <c r="H41" s="350">
        <v>50</v>
      </c>
      <c r="I41" s="1200">
        <f t="shared" si="8"/>
        <v>59.020000000001019</v>
      </c>
      <c r="J41" s="597">
        <f t="shared" si="9"/>
        <v>13</v>
      </c>
      <c r="K41" s="59">
        <f t="shared" si="4"/>
        <v>4540</v>
      </c>
      <c r="N41" s="129">
        <v>4.54</v>
      </c>
      <c r="O41" s="15">
        <v>30</v>
      </c>
      <c r="P41" s="923">
        <f t="shared" si="2"/>
        <v>136.19999999999999</v>
      </c>
      <c r="Q41" s="1072">
        <v>45255</v>
      </c>
      <c r="R41" s="923">
        <f t="shared" si="13"/>
        <v>136.19999999999999</v>
      </c>
      <c r="S41" s="895" t="s">
        <v>699</v>
      </c>
      <c r="T41" s="912">
        <v>50</v>
      </c>
      <c r="U41" s="871">
        <f t="shared" si="10"/>
        <v>2674.06</v>
      </c>
      <c r="V41" s="872">
        <f t="shared" si="11"/>
        <v>589</v>
      </c>
      <c r="W41" s="59">
        <f t="shared" si="5"/>
        <v>6809.9999999999991</v>
      </c>
    </row>
    <row r="42" spans="1:23" x14ac:dyDescent="0.25">
      <c r="B42" s="129">
        <v>4.54</v>
      </c>
      <c r="C42" s="15">
        <v>13</v>
      </c>
      <c r="D42" s="626">
        <f t="shared" si="6"/>
        <v>59.02</v>
      </c>
      <c r="E42" s="627">
        <v>45231</v>
      </c>
      <c r="F42" s="626">
        <f t="shared" si="12"/>
        <v>59.02</v>
      </c>
      <c r="G42" s="508" t="s">
        <v>513</v>
      </c>
      <c r="H42" s="350">
        <v>0</v>
      </c>
      <c r="I42" s="1200">
        <f t="shared" si="8"/>
        <v>1.0160761121369433E-12</v>
      </c>
      <c r="J42" s="597">
        <f t="shared" si="9"/>
        <v>0</v>
      </c>
      <c r="K42" s="59">
        <f t="shared" si="4"/>
        <v>0</v>
      </c>
      <c r="N42" s="129">
        <v>4.54</v>
      </c>
      <c r="O42" s="1446"/>
      <c r="P42" s="923">
        <f t="shared" si="2"/>
        <v>0</v>
      </c>
      <c r="Q42" s="1072"/>
      <c r="R42" s="923">
        <f t="shared" si="13"/>
        <v>0</v>
      </c>
      <c r="S42" s="895"/>
      <c r="T42" s="912"/>
      <c r="U42" s="634">
        <f t="shared" si="10"/>
        <v>2674.06</v>
      </c>
      <c r="V42" s="566">
        <f t="shared" si="11"/>
        <v>589</v>
      </c>
      <c r="W42" s="59">
        <f t="shared" si="5"/>
        <v>0</v>
      </c>
    </row>
    <row r="43" spans="1:23" x14ac:dyDescent="0.25">
      <c r="B43" s="129">
        <v>4.54</v>
      </c>
      <c r="C43" s="15"/>
      <c r="D43" s="626">
        <f t="shared" si="6"/>
        <v>0</v>
      </c>
      <c r="E43" s="627"/>
      <c r="F43" s="626">
        <f t="shared" si="12"/>
        <v>0</v>
      </c>
      <c r="G43" s="508"/>
      <c r="H43" s="350"/>
      <c r="I43" s="1200">
        <f t="shared" si="8"/>
        <v>1.0160761121369433E-12</v>
      </c>
      <c r="J43" s="597">
        <f>J42-C43</f>
        <v>0</v>
      </c>
      <c r="K43" s="59">
        <f t="shared" si="4"/>
        <v>0</v>
      </c>
      <c r="N43" s="129">
        <v>4.54</v>
      </c>
      <c r="O43" s="15"/>
      <c r="P43" s="923">
        <f t="shared" si="2"/>
        <v>0</v>
      </c>
      <c r="Q43" s="1072"/>
      <c r="R43" s="923">
        <f t="shared" si="13"/>
        <v>0</v>
      </c>
      <c r="S43" s="895"/>
      <c r="T43" s="912"/>
      <c r="U43" s="871">
        <f t="shared" si="10"/>
        <v>2674.06</v>
      </c>
      <c r="V43" s="872">
        <f>V42-O43</f>
        <v>589</v>
      </c>
      <c r="W43" s="59">
        <f t="shared" si="5"/>
        <v>0</v>
      </c>
    </row>
    <row r="44" spans="1:23" x14ac:dyDescent="0.25">
      <c r="B44" s="129">
        <v>4.54</v>
      </c>
      <c r="C44" s="15"/>
      <c r="D44" s="626">
        <f t="shared" si="6"/>
        <v>0</v>
      </c>
      <c r="E44" s="627"/>
      <c r="F44" s="626">
        <f t="shared" si="12"/>
        <v>0</v>
      </c>
      <c r="G44" s="1356"/>
      <c r="H44" s="1368"/>
      <c r="I44" s="1369">
        <f t="shared" si="8"/>
        <v>1.0160761121369433E-12</v>
      </c>
      <c r="J44" s="1370">
        <f t="shared" ref="J44:J107" si="14">J43-C44</f>
        <v>0</v>
      </c>
      <c r="K44" s="1371">
        <f t="shared" si="4"/>
        <v>0</v>
      </c>
      <c r="N44" s="129">
        <v>4.54</v>
      </c>
      <c r="O44" s="15"/>
      <c r="P44" s="923">
        <f t="shared" si="2"/>
        <v>0</v>
      </c>
      <c r="Q44" s="1072"/>
      <c r="R44" s="923">
        <f t="shared" si="13"/>
        <v>0</v>
      </c>
      <c r="S44" s="895"/>
      <c r="T44" s="912"/>
      <c r="U44" s="871">
        <f t="shared" si="10"/>
        <v>2674.06</v>
      </c>
      <c r="V44" s="872">
        <f t="shared" ref="V44:V107" si="15">V43-O44</f>
        <v>589</v>
      </c>
      <c r="W44" s="59">
        <f t="shared" si="5"/>
        <v>0</v>
      </c>
    </row>
    <row r="45" spans="1:23" x14ac:dyDescent="0.25">
      <c r="B45" s="129">
        <v>4.54</v>
      </c>
      <c r="C45" s="15"/>
      <c r="D45" s="626">
        <f t="shared" si="6"/>
        <v>0</v>
      </c>
      <c r="E45" s="627"/>
      <c r="F45" s="626">
        <f t="shared" si="12"/>
        <v>0</v>
      </c>
      <c r="G45" s="1356"/>
      <c r="H45" s="1368"/>
      <c r="I45" s="1369">
        <f t="shared" si="8"/>
        <v>1.0160761121369433E-12</v>
      </c>
      <c r="J45" s="1370">
        <f t="shared" si="14"/>
        <v>0</v>
      </c>
      <c r="K45" s="1371">
        <f t="shared" si="4"/>
        <v>0</v>
      </c>
      <c r="N45" s="129">
        <v>4.54</v>
      </c>
      <c r="O45" s="15"/>
      <c r="P45" s="923">
        <f t="shared" si="2"/>
        <v>0</v>
      </c>
      <c r="Q45" s="1072"/>
      <c r="R45" s="923">
        <f t="shared" si="13"/>
        <v>0</v>
      </c>
      <c r="S45" s="895"/>
      <c r="T45" s="912"/>
      <c r="U45" s="871">
        <f t="shared" si="10"/>
        <v>2674.06</v>
      </c>
      <c r="V45" s="872">
        <f t="shared" si="15"/>
        <v>589</v>
      </c>
      <c r="W45" s="59">
        <f t="shared" si="5"/>
        <v>0</v>
      </c>
    </row>
    <row r="46" spans="1:23" x14ac:dyDescent="0.25">
      <c r="B46" s="129">
        <v>4.54</v>
      </c>
      <c r="C46" s="15"/>
      <c r="D46" s="626">
        <f t="shared" si="6"/>
        <v>0</v>
      </c>
      <c r="E46" s="627"/>
      <c r="F46" s="626">
        <f t="shared" si="12"/>
        <v>0</v>
      </c>
      <c r="G46" s="1356"/>
      <c r="H46" s="1368"/>
      <c r="I46" s="1369">
        <f t="shared" si="8"/>
        <v>1.0160761121369433E-12</v>
      </c>
      <c r="J46" s="1370">
        <f t="shared" si="14"/>
        <v>0</v>
      </c>
      <c r="K46" s="1371">
        <f t="shared" si="4"/>
        <v>0</v>
      </c>
      <c r="N46" s="129">
        <v>4.54</v>
      </c>
      <c r="O46" s="15"/>
      <c r="P46" s="923">
        <f t="shared" si="2"/>
        <v>0</v>
      </c>
      <c r="Q46" s="1072"/>
      <c r="R46" s="923">
        <f t="shared" si="13"/>
        <v>0</v>
      </c>
      <c r="S46" s="895"/>
      <c r="T46" s="912"/>
      <c r="U46" s="871">
        <f t="shared" si="10"/>
        <v>2674.06</v>
      </c>
      <c r="V46" s="872">
        <f t="shared" si="15"/>
        <v>589</v>
      </c>
      <c r="W46" s="59">
        <f t="shared" si="5"/>
        <v>0</v>
      </c>
    </row>
    <row r="47" spans="1:23" x14ac:dyDescent="0.25">
      <c r="B47" s="129">
        <v>4.54</v>
      </c>
      <c r="C47" s="15"/>
      <c r="D47" s="626">
        <f t="shared" si="6"/>
        <v>0</v>
      </c>
      <c r="E47" s="627"/>
      <c r="F47" s="626">
        <f t="shared" si="12"/>
        <v>0</v>
      </c>
      <c r="G47" s="1356"/>
      <c r="H47" s="1368"/>
      <c r="I47" s="1369">
        <f t="shared" si="8"/>
        <v>1.0160761121369433E-12</v>
      </c>
      <c r="J47" s="1370">
        <f t="shared" si="14"/>
        <v>0</v>
      </c>
      <c r="K47" s="1371">
        <f t="shared" si="4"/>
        <v>0</v>
      </c>
      <c r="N47" s="129">
        <v>4.54</v>
      </c>
      <c r="O47" s="15"/>
      <c r="P47" s="923">
        <f t="shared" si="2"/>
        <v>0</v>
      </c>
      <c r="Q47" s="1072"/>
      <c r="R47" s="923">
        <f t="shared" si="13"/>
        <v>0</v>
      </c>
      <c r="S47" s="895"/>
      <c r="T47" s="912"/>
      <c r="U47" s="871">
        <f t="shared" si="10"/>
        <v>2674.06</v>
      </c>
      <c r="V47" s="872">
        <f t="shared" si="15"/>
        <v>589</v>
      </c>
      <c r="W47" s="59">
        <f t="shared" si="5"/>
        <v>0</v>
      </c>
    </row>
    <row r="48" spans="1:23" x14ac:dyDescent="0.25">
      <c r="B48" s="129">
        <v>4.54</v>
      </c>
      <c r="C48" s="15"/>
      <c r="D48" s="626">
        <f t="shared" si="6"/>
        <v>0</v>
      </c>
      <c r="E48" s="627"/>
      <c r="F48" s="626">
        <f t="shared" si="12"/>
        <v>0</v>
      </c>
      <c r="G48" s="1356"/>
      <c r="H48" s="1368"/>
      <c r="I48" s="1369">
        <f t="shared" si="8"/>
        <v>1.0160761121369433E-12</v>
      </c>
      <c r="J48" s="1370">
        <f t="shared" si="14"/>
        <v>0</v>
      </c>
      <c r="K48" s="1371">
        <f t="shared" si="4"/>
        <v>0</v>
      </c>
      <c r="N48" s="129">
        <v>4.54</v>
      </c>
      <c r="O48" s="15"/>
      <c r="P48" s="923">
        <f t="shared" si="2"/>
        <v>0</v>
      </c>
      <c r="Q48" s="1072"/>
      <c r="R48" s="923">
        <f t="shared" si="13"/>
        <v>0</v>
      </c>
      <c r="S48" s="895"/>
      <c r="T48" s="912"/>
      <c r="U48" s="871">
        <f t="shared" si="10"/>
        <v>2674.06</v>
      </c>
      <c r="V48" s="872">
        <f t="shared" si="15"/>
        <v>589</v>
      </c>
      <c r="W48" s="59">
        <f t="shared" si="5"/>
        <v>0</v>
      </c>
    </row>
    <row r="49" spans="1:23" x14ac:dyDescent="0.25">
      <c r="B49" s="129">
        <v>4.54</v>
      </c>
      <c r="C49" s="15"/>
      <c r="D49" s="626">
        <f t="shared" si="6"/>
        <v>0</v>
      </c>
      <c r="E49" s="627"/>
      <c r="F49" s="626">
        <f t="shared" si="12"/>
        <v>0</v>
      </c>
      <c r="G49" s="1356"/>
      <c r="H49" s="1368"/>
      <c r="I49" s="1369">
        <f t="shared" si="8"/>
        <v>1.0160761121369433E-12</v>
      </c>
      <c r="J49" s="1370">
        <f t="shared" si="14"/>
        <v>0</v>
      </c>
      <c r="K49" s="1371">
        <f t="shared" si="4"/>
        <v>0</v>
      </c>
      <c r="N49" s="129">
        <v>4.54</v>
      </c>
      <c r="O49" s="15"/>
      <c r="P49" s="923">
        <f t="shared" si="2"/>
        <v>0</v>
      </c>
      <c r="Q49" s="1072"/>
      <c r="R49" s="923">
        <f t="shared" si="13"/>
        <v>0</v>
      </c>
      <c r="S49" s="895"/>
      <c r="T49" s="912"/>
      <c r="U49" s="871">
        <f t="shared" si="10"/>
        <v>2674.06</v>
      </c>
      <c r="V49" s="872">
        <f t="shared" si="15"/>
        <v>589</v>
      </c>
      <c r="W49" s="59">
        <f t="shared" si="5"/>
        <v>0</v>
      </c>
    </row>
    <row r="50" spans="1:23" x14ac:dyDescent="0.25">
      <c r="B50" s="129">
        <v>4.54</v>
      </c>
      <c r="C50" s="15"/>
      <c r="D50" s="626">
        <f t="shared" si="6"/>
        <v>0</v>
      </c>
      <c r="E50" s="627"/>
      <c r="F50" s="626">
        <f t="shared" si="12"/>
        <v>0</v>
      </c>
      <c r="G50" s="508"/>
      <c r="H50" s="350"/>
      <c r="I50" s="1200">
        <f t="shared" si="8"/>
        <v>1.0160761121369433E-12</v>
      </c>
      <c r="J50" s="597">
        <f t="shared" si="14"/>
        <v>0</v>
      </c>
      <c r="K50" s="59">
        <f t="shared" si="4"/>
        <v>0</v>
      </c>
      <c r="N50" s="129">
        <v>4.54</v>
      </c>
      <c r="O50" s="15"/>
      <c r="P50" s="923">
        <f t="shared" si="2"/>
        <v>0</v>
      </c>
      <c r="Q50" s="1072"/>
      <c r="R50" s="923">
        <f t="shared" si="13"/>
        <v>0</v>
      </c>
      <c r="S50" s="895"/>
      <c r="T50" s="912"/>
      <c r="U50" s="871">
        <f t="shared" si="10"/>
        <v>2674.06</v>
      </c>
      <c r="V50" s="872">
        <f t="shared" si="15"/>
        <v>589</v>
      </c>
      <c r="W50" s="59">
        <f t="shared" si="5"/>
        <v>0</v>
      </c>
    </row>
    <row r="51" spans="1:23" x14ac:dyDescent="0.25">
      <c r="B51" s="129">
        <v>4.54</v>
      </c>
      <c r="C51" s="15"/>
      <c r="D51" s="626">
        <f t="shared" si="6"/>
        <v>0</v>
      </c>
      <c r="E51" s="627"/>
      <c r="F51" s="626">
        <f t="shared" si="12"/>
        <v>0</v>
      </c>
      <c r="G51" s="508"/>
      <c r="H51" s="350"/>
      <c r="I51" s="1200">
        <f t="shared" si="8"/>
        <v>1.0160761121369433E-12</v>
      </c>
      <c r="J51" s="597">
        <f t="shared" si="14"/>
        <v>0</v>
      </c>
      <c r="K51" s="59">
        <f t="shared" si="4"/>
        <v>0</v>
      </c>
      <c r="N51" s="129">
        <v>4.54</v>
      </c>
      <c r="O51" s="15"/>
      <c r="P51" s="923">
        <f t="shared" si="2"/>
        <v>0</v>
      </c>
      <c r="Q51" s="1072"/>
      <c r="R51" s="923">
        <f t="shared" si="13"/>
        <v>0</v>
      </c>
      <c r="S51" s="895"/>
      <c r="T51" s="912"/>
      <c r="U51" s="871">
        <f t="shared" si="10"/>
        <v>2674.06</v>
      </c>
      <c r="V51" s="872">
        <f t="shared" si="15"/>
        <v>589</v>
      </c>
      <c r="W51" s="59">
        <f t="shared" si="5"/>
        <v>0</v>
      </c>
    </row>
    <row r="52" spans="1:23" x14ac:dyDescent="0.25">
      <c r="B52" s="129">
        <v>4.54</v>
      </c>
      <c r="C52" s="15"/>
      <c r="D52" s="626">
        <f t="shared" si="6"/>
        <v>0</v>
      </c>
      <c r="E52" s="627"/>
      <c r="F52" s="626">
        <f t="shared" si="12"/>
        <v>0</v>
      </c>
      <c r="G52" s="508"/>
      <c r="H52" s="350"/>
      <c r="I52" s="1200">
        <f t="shared" si="8"/>
        <v>1.0160761121369433E-12</v>
      </c>
      <c r="J52" s="597">
        <f t="shared" si="14"/>
        <v>0</v>
      </c>
      <c r="K52" s="59">
        <f t="shared" si="4"/>
        <v>0</v>
      </c>
      <c r="N52" s="129">
        <v>4.54</v>
      </c>
      <c r="O52" s="15"/>
      <c r="P52" s="923">
        <f t="shared" si="2"/>
        <v>0</v>
      </c>
      <c r="Q52" s="1072"/>
      <c r="R52" s="923">
        <f t="shared" si="13"/>
        <v>0</v>
      </c>
      <c r="S52" s="895"/>
      <c r="T52" s="912"/>
      <c r="U52" s="871">
        <f t="shared" si="10"/>
        <v>2674.06</v>
      </c>
      <c r="V52" s="872">
        <f t="shared" si="15"/>
        <v>589</v>
      </c>
      <c r="W52" s="59">
        <f t="shared" si="5"/>
        <v>0</v>
      </c>
    </row>
    <row r="53" spans="1:23" x14ac:dyDescent="0.25">
      <c r="B53" s="129">
        <v>4.54</v>
      </c>
      <c r="C53" s="15"/>
      <c r="D53" s="626">
        <f t="shared" si="6"/>
        <v>0</v>
      </c>
      <c r="E53" s="627"/>
      <c r="F53" s="626">
        <f t="shared" si="12"/>
        <v>0</v>
      </c>
      <c r="G53" s="508"/>
      <c r="H53" s="350"/>
      <c r="I53" s="1200">
        <f t="shared" si="8"/>
        <v>1.0160761121369433E-12</v>
      </c>
      <c r="J53" s="597">
        <f t="shared" si="14"/>
        <v>0</v>
      </c>
      <c r="K53" s="59">
        <f t="shared" si="4"/>
        <v>0</v>
      </c>
      <c r="N53" s="129">
        <v>4.54</v>
      </c>
      <c r="O53" s="15"/>
      <c r="P53" s="923">
        <f t="shared" si="2"/>
        <v>0</v>
      </c>
      <c r="Q53" s="1072"/>
      <c r="R53" s="923">
        <f t="shared" si="13"/>
        <v>0</v>
      </c>
      <c r="S53" s="895"/>
      <c r="T53" s="912"/>
      <c r="U53" s="871">
        <f t="shared" si="10"/>
        <v>2674.06</v>
      </c>
      <c r="V53" s="872">
        <f t="shared" si="15"/>
        <v>589</v>
      </c>
      <c r="W53" s="59">
        <f t="shared" si="5"/>
        <v>0</v>
      </c>
    </row>
    <row r="54" spans="1:23" x14ac:dyDescent="0.25">
      <c r="B54" s="129">
        <v>4.54</v>
      </c>
      <c r="C54" s="15"/>
      <c r="D54" s="626">
        <f t="shared" si="6"/>
        <v>0</v>
      </c>
      <c r="E54" s="627"/>
      <c r="F54" s="626">
        <f t="shared" si="12"/>
        <v>0</v>
      </c>
      <c r="G54" s="508"/>
      <c r="H54" s="350"/>
      <c r="I54" s="1200">
        <f t="shared" si="8"/>
        <v>1.0160761121369433E-12</v>
      </c>
      <c r="J54" s="597">
        <f t="shared" si="14"/>
        <v>0</v>
      </c>
      <c r="K54" s="59">
        <f t="shared" si="4"/>
        <v>0</v>
      </c>
      <c r="N54" s="129">
        <v>4.54</v>
      </c>
      <c r="O54" s="15"/>
      <c r="P54" s="923">
        <f t="shared" si="2"/>
        <v>0</v>
      </c>
      <c r="Q54" s="1072"/>
      <c r="R54" s="923">
        <f t="shared" si="13"/>
        <v>0</v>
      </c>
      <c r="S54" s="895"/>
      <c r="T54" s="912"/>
      <c r="U54" s="871">
        <f t="shared" si="10"/>
        <v>2674.06</v>
      </c>
      <c r="V54" s="872">
        <f t="shared" si="15"/>
        <v>589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26">
        <f t="shared" si="6"/>
        <v>0</v>
      </c>
      <c r="E55" s="627"/>
      <c r="F55" s="626">
        <f t="shared" si="12"/>
        <v>0</v>
      </c>
      <c r="G55" s="508"/>
      <c r="H55" s="350"/>
      <c r="I55" s="1200">
        <f t="shared" si="8"/>
        <v>1.0160761121369433E-12</v>
      </c>
      <c r="J55" s="597">
        <f t="shared" si="14"/>
        <v>0</v>
      </c>
      <c r="K55" s="59">
        <f t="shared" si="4"/>
        <v>0</v>
      </c>
      <c r="M55" s="74"/>
      <c r="N55" s="129">
        <v>4.54</v>
      </c>
      <c r="O55" s="15"/>
      <c r="P55" s="923">
        <f t="shared" si="2"/>
        <v>0</v>
      </c>
      <c r="Q55" s="1072"/>
      <c r="R55" s="923">
        <f t="shared" si="13"/>
        <v>0</v>
      </c>
      <c r="S55" s="895"/>
      <c r="T55" s="912"/>
      <c r="U55" s="871">
        <f t="shared" si="10"/>
        <v>2674.06</v>
      </c>
      <c r="V55" s="872">
        <f t="shared" si="15"/>
        <v>589</v>
      </c>
      <c r="W55" s="59">
        <f t="shared" si="5"/>
        <v>0</v>
      </c>
    </row>
    <row r="56" spans="1:23" x14ac:dyDescent="0.25">
      <c r="B56" s="129">
        <v>4.54</v>
      </c>
      <c r="C56" s="15"/>
      <c r="D56" s="626">
        <f t="shared" si="6"/>
        <v>0</v>
      </c>
      <c r="E56" s="627"/>
      <c r="F56" s="626">
        <f t="shared" si="12"/>
        <v>0</v>
      </c>
      <c r="G56" s="508"/>
      <c r="H56" s="350"/>
      <c r="I56" s="1200">
        <f t="shared" si="8"/>
        <v>1.0160761121369433E-12</v>
      </c>
      <c r="J56" s="597">
        <f t="shared" si="14"/>
        <v>0</v>
      </c>
      <c r="K56" s="59">
        <f t="shared" si="4"/>
        <v>0</v>
      </c>
      <c r="N56" s="129">
        <v>4.54</v>
      </c>
      <c r="O56" s="15"/>
      <c r="P56" s="923">
        <f t="shared" si="2"/>
        <v>0</v>
      </c>
      <c r="Q56" s="1072"/>
      <c r="R56" s="923">
        <f t="shared" si="13"/>
        <v>0</v>
      </c>
      <c r="S56" s="895"/>
      <c r="T56" s="912"/>
      <c r="U56" s="871">
        <f t="shared" si="10"/>
        <v>2674.06</v>
      </c>
      <c r="V56" s="872">
        <f t="shared" si="15"/>
        <v>589</v>
      </c>
      <c r="W56" s="59">
        <f t="shared" si="5"/>
        <v>0</v>
      </c>
    </row>
    <row r="57" spans="1:23" x14ac:dyDescent="0.25">
      <c r="B57" s="129">
        <v>4.54</v>
      </c>
      <c r="C57" s="15"/>
      <c r="D57" s="626">
        <f t="shared" si="6"/>
        <v>0</v>
      </c>
      <c r="E57" s="627"/>
      <c r="F57" s="626">
        <f t="shared" si="12"/>
        <v>0</v>
      </c>
      <c r="G57" s="508"/>
      <c r="H57" s="350"/>
      <c r="I57" s="1200">
        <f t="shared" si="8"/>
        <v>1.0160761121369433E-12</v>
      </c>
      <c r="J57" s="597">
        <f t="shared" si="14"/>
        <v>0</v>
      </c>
      <c r="K57" s="59">
        <f t="shared" si="4"/>
        <v>0</v>
      </c>
      <c r="N57" s="129">
        <v>4.54</v>
      </c>
      <c r="O57" s="15"/>
      <c r="P57" s="923">
        <f t="shared" si="2"/>
        <v>0</v>
      </c>
      <c r="Q57" s="1072"/>
      <c r="R57" s="923">
        <f t="shared" si="13"/>
        <v>0</v>
      </c>
      <c r="S57" s="895"/>
      <c r="T57" s="912"/>
      <c r="U57" s="871">
        <f t="shared" si="10"/>
        <v>2674.06</v>
      </c>
      <c r="V57" s="872">
        <f t="shared" si="15"/>
        <v>589</v>
      </c>
      <c r="W57" s="59">
        <f t="shared" si="5"/>
        <v>0</v>
      </c>
    </row>
    <row r="58" spans="1:23" x14ac:dyDescent="0.25">
      <c r="B58" s="129">
        <v>4.54</v>
      </c>
      <c r="C58" s="15"/>
      <c r="D58" s="626">
        <f t="shared" si="6"/>
        <v>0</v>
      </c>
      <c r="E58" s="627"/>
      <c r="F58" s="626">
        <f t="shared" si="12"/>
        <v>0</v>
      </c>
      <c r="G58" s="508"/>
      <c r="H58" s="350"/>
      <c r="I58" s="1200">
        <f t="shared" si="8"/>
        <v>1.0160761121369433E-12</v>
      </c>
      <c r="J58" s="597">
        <f t="shared" si="14"/>
        <v>0</v>
      </c>
      <c r="K58" s="59">
        <f t="shared" si="4"/>
        <v>0</v>
      </c>
      <c r="N58" s="129">
        <v>4.54</v>
      </c>
      <c r="O58" s="15"/>
      <c r="P58" s="923">
        <f t="shared" si="2"/>
        <v>0</v>
      </c>
      <c r="Q58" s="1072"/>
      <c r="R58" s="923">
        <f t="shared" si="13"/>
        <v>0</v>
      </c>
      <c r="S58" s="895"/>
      <c r="T58" s="912"/>
      <c r="U58" s="871">
        <f t="shared" si="10"/>
        <v>2674.06</v>
      </c>
      <c r="V58" s="872">
        <f t="shared" si="15"/>
        <v>589</v>
      </c>
      <c r="W58" s="59">
        <f t="shared" si="5"/>
        <v>0</v>
      </c>
    </row>
    <row r="59" spans="1:23" x14ac:dyDescent="0.25">
      <c r="B59" s="129">
        <v>4.54</v>
      </c>
      <c r="C59" s="15"/>
      <c r="D59" s="626">
        <f t="shared" si="6"/>
        <v>0</v>
      </c>
      <c r="E59" s="627"/>
      <c r="F59" s="626">
        <f t="shared" si="12"/>
        <v>0</v>
      </c>
      <c r="G59" s="508"/>
      <c r="H59" s="350"/>
      <c r="I59" s="1200">
        <f t="shared" si="8"/>
        <v>1.0160761121369433E-12</v>
      </c>
      <c r="J59" s="597">
        <f t="shared" si="14"/>
        <v>0</v>
      </c>
      <c r="K59" s="59">
        <f t="shared" si="4"/>
        <v>0</v>
      </c>
      <c r="N59" s="129">
        <v>4.54</v>
      </c>
      <c r="O59" s="15"/>
      <c r="P59" s="923">
        <f t="shared" si="2"/>
        <v>0</v>
      </c>
      <c r="Q59" s="1072"/>
      <c r="R59" s="923">
        <f t="shared" si="13"/>
        <v>0</v>
      </c>
      <c r="S59" s="895"/>
      <c r="T59" s="912"/>
      <c r="U59" s="871">
        <f t="shared" si="10"/>
        <v>2674.06</v>
      </c>
      <c r="V59" s="872">
        <f t="shared" si="15"/>
        <v>589</v>
      </c>
      <c r="W59" s="59">
        <f t="shared" si="5"/>
        <v>0</v>
      </c>
    </row>
    <row r="60" spans="1:23" x14ac:dyDescent="0.25">
      <c r="B60" s="129">
        <v>4.54</v>
      </c>
      <c r="C60" s="15"/>
      <c r="D60" s="626">
        <f t="shared" si="6"/>
        <v>0</v>
      </c>
      <c r="E60" s="627"/>
      <c r="F60" s="626">
        <f t="shared" si="12"/>
        <v>0</v>
      </c>
      <c r="G60" s="508"/>
      <c r="H60" s="350"/>
      <c r="I60" s="1200">
        <f t="shared" si="8"/>
        <v>1.0160761121369433E-12</v>
      </c>
      <c r="J60" s="597">
        <f t="shared" si="14"/>
        <v>0</v>
      </c>
      <c r="K60" s="59">
        <f t="shared" si="4"/>
        <v>0</v>
      </c>
      <c r="N60" s="129">
        <v>4.54</v>
      </c>
      <c r="O60" s="15"/>
      <c r="P60" s="923">
        <f t="shared" si="2"/>
        <v>0</v>
      </c>
      <c r="Q60" s="1072"/>
      <c r="R60" s="923">
        <f t="shared" si="13"/>
        <v>0</v>
      </c>
      <c r="S60" s="895"/>
      <c r="T60" s="912"/>
      <c r="U60" s="871">
        <f t="shared" si="10"/>
        <v>2674.06</v>
      </c>
      <c r="V60" s="872">
        <f t="shared" si="15"/>
        <v>589</v>
      </c>
      <c r="W60" s="59">
        <f t="shared" si="5"/>
        <v>0</v>
      </c>
    </row>
    <row r="61" spans="1:23" x14ac:dyDescent="0.25">
      <c r="B61" s="129">
        <v>4.54</v>
      </c>
      <c r="C61" s="15"/>
      <c r="D61" s="626">
        <f t="shared" si="6"/>
        <v>0</v>
      </c>
      <c r="E61" s="627"/>
      <c r="F61" s="626">
        <f t="shared" si="12"/>
        <v>0</v>
      </c>
      <c r="G61" s="508"/>
      <c r="H61" s="350"/>
      <c r="I61" s="1200">
        <f t="shared" si="8"/>
        <v>1.0160761121369433E-12</v>
      </c>
      <c r="J61" s="597">
        <f t="shared" si="14"/>
        <v>0</v>
      </c>
      <c r="K61" s="59">
        <f t="shared" si="4"/>
        <v>0</v>
      </c>
      <c r="N61" s="129">
        <v>4.54</v>
      </c>
      <c r="O61" s="15"/>
      <c r="P61" s="923">
        <f t="shared" si="2"/>
        <v>0</v>
      </c>
      <c r="Q61" s="1072"/>
      <c r="R61" s="923">
        <f t="shared" si="13"/>
        <v>0</v>
      </c>
      <c r="S61" s="895"/>
      <c r="T61" s="912"/>
      <c r="U61" s="871">
        <f t="shared" si="10"/>
        <v>2674.06</v>
      </c>
      <c r="V61" s="872">
        <f t="shared" si="15"/>
        <v>589</v>
      </c>
      <c r="W61" s="59">
        <f t="shared" si="5"/>
        <v>0</v>
      </c>
    </row>
    <row r="62" spans="1:23" x14ac:dyDescent="0.25">
      <c r="B62" s="129">
        <v>4.54</v>
      </c>
      <c r="C62" s="15"/>
      <c r="D62" s="626">
        <f t="shared" si="6"/>
        <v>0</v>
      </c>
      <c r="E62" s="627"/>
      <c r="F62" s="626">
        <f t="shared" si="12"/>
        <v>0</v>
      </c>
      <c r="G62" s="508"/>
      <c r="H62" s="350"/>
      <c r="I62" s="1200">
        <f t="shared" si="8"/>
        <v>1.0160761121369433E-12</v>
      </c>
      <c r="J62" s="597">
        <f t="shared" si="14"/>
        <v>0</v>
      </c>
      <c r="K62" s="59">
        <f t="shared" si="4"/>
        <v>0</v>
      </c>
      <c r="N62" s="129">
        <v>4.54</v>
      </c>
      <c r="O62" s="15"/>
      <c r="P62" s="923">
        <f t="shared" si="2"/>
        <v>0</v>
      </c>
      <c r="Q62" s="1072"/>
      <c r="R62" s="923">
        <f t="shared" si="13"/>
        <v>0</v>
      </c>
      <c r="S62" s="895"/>
      <c r="T62" s="912"/>
      <c r="U62" s="871">
        <f t="shared" si="10"/>
        <v>2674.06</v>
      </c>
      <c r="V62" s="872">
        <f t="shared" si="15"/>
        <v>589</v>
      </c>
      <c r="W62" s="59">
        <f t="shared" si="5"/>
        <v>0</v>
      </c>
    </row>
    <row r="63" spans="1:23" x14ac:dyDescent="0.25">
      <c r="B63" s="129">
        <v>4.54</v>
      </c>
      <c r="C63" s="15"/>
      <c r="D63" s="626">
        <f t="shared" si="6"/>
        <v>0</v>
      </c>
      <c r="E63" s="627"/>
      <c r="F63" s="626">
        <f t="shared" si="12"/>
        <v>0</v>
      </c>
      <c r="G63" s="508"/>
      <c r="H63" s="350"/>
      <c r="I63" s="1200">
        <f t="shared" si="8"/>
        <v>1.0160761121369433E-12</v>
      </c>
      <c r="J63" s="597">
        <f t="shared" si="14"/>
        <v>0</v>
      </c>
      <c r="K63" s="59">
        <f t="shared" si="4"/>
        <v>0</v>
      </c>
      <c r="N63" s="129">
        <v>4.54</v>
      </c>
      <c r="O63" s="15"/>
      <c r="P63" s="923">
        <f t="shared" si="2"/>
        <v>0</v>
      </c>
      <c r="Q63" s="1072"/>
      <c r="R63" s="923">
        <f t="shared" si="13"/>
        <v>0</v>
      </c>
      <c r="S63" s="895"/>
      <c r="T63" s="912"/>
      <c r="U63" s="871">
        <f t="shared" si="10"/>
        <v>2674.06</v>
      </c>
      <c r="V63" s="872">
        <f t="shared" si="15"/>
        <v>589</v>
      </c>
      <c r="W63" s="59">
        <f t="shared" si="5"/>
        <v>0</v>
      </c>
    </row>
    <row r="64" spans="1:23" x14ac:dyDescent="0.25">
      <c r="B64" s="129">
        <v>4.54</v>
      </c>
      <c r="C64" s="15"/>
      <c r="D64" s="626">
        <f t="shared" si="6"/>
        <v>0</v>
      </c>
      <c r="E64" s="627"/>
      <c r="F64" s="626">
        <f t="shared" si="12"/>
        <v>0</v>
      </c>
      <c r="G64" s="508"/>
      <c r="H64" s="350"/>
      <c r="I64" s="1200">
        <f t="shared" si="8"/>
        <v>1.0160761121369433E-12</v>
      </c>
      <c r="J64" s="597">
        <f t="shared" si="14"/>
        <v>0</v>
      </c>
      <c r="K64" s="59">
        <f t="shared" si="4"/>
        <v>0</v>
      </c>
      <c r="N64" s="129">
        <v>4.54</v>
      </c>
      <c r="O64" s="15"/>
      <c r="P64" s="923">
        <f t="shared" si="2"/>
        <v>0</v>
      </c>
      <c r="Q64" s="1072"/>
      <c r="R64" s="923">
        <f t="shared" si="13"/>
        <v>0</v>
      </c>
      <c r="S64" s="895"/>
      <c r="T64" s="912"/>
      <c r="U64" s="871">
        <f t="shared" si="10"/>
        <v>2674.06</v>
      </c>
      <c r="V64" s="872">
        <f t="shared" si="15"/>
        <v>589</v>
      </c>
      <c r="W64" s="59">
        <f t="shared" si="5"/>
        <v>0</v>
      </c>
    </row>
    <row r="65" spans="2:23" x14ac:dyDescent="0.25">
      <c r="B65" s="129">
        <v>4.54</v>
      </c>
      <c r="C65" s="15"/>
      <c r="D65" s="626">
        <f t="shared" si="6"/>
        <v>0</v>
      </c>
      <c r="E65" s="627"/>
      <c r="F65" s="626">
        <f t="shared" si="12"/>
        <v>0</v>
      </c>
      <c r="G65" s="508"/>
      <c r="H65" s="350"/>
      <c r="I65" s="1200">
        <f t="shared" si="8"/>
        <v>1.0160761121369433E-12</v>
      </c>
      <c r="J65" s="597">
        <f t="shared" si="14"/>
        <v>0</v>
      </c>
      <c r="K65" s="59">
        <f t="shared" si="4"/>
        <v>0</v>
      </c>
      <c r="N65" s="129">
        <v>4.54</v>
      </c>
      <c r="O65" s="15"/>
      <c r="P65" s="923">
        <f t="shared" si="2"/>
        <v>0</v>
      </c>
      <c r="Q65" s="1072"/>
      <c r="R65" s="923">
        <f t="shared" si="13"/>
        <v>0</v>
      </c>
      <c r="S65" s="895"/>
      <c r="T65" s="912"/>
      <c r="U65" s="871">
        <f t="shared" si="10"/>
        <v>2674.06</v>
      </c>
      <c r="V65" s="872">
        <f t="shared" si="15"/>
        <v>589</v>
      </c>
      <c r="W65" s="59">
        <f t="shared" si="5"/>
        <v>0</v>
      </c>
    </row>
    <row r="66" spans="2:23" x14ac:dyDescent="0.25">
      <c r="B66" s="129">
        <v>4.54</v>
      </c>
      <c r="C66" s="15"/>
      <c r="D66" s="626">
        <f t="shared" si="6"/>
        <v>0</v>
      </c>
      <c r="E66" s="627"/>
      <c r="F66" s="626">
        <f t="shared" si="12"/>
        <v>0</v>
      </c>
      <c r="G66" s="508"/>
      <c r="H66" s="350"/>
      <c r="I66" s="1200">
        <f t="shared" si="8"/>
        <v>1.0160761121369433E-12</v>
      </c>
      <c r="J66" s="597">
        <f t="shared" si="14"/>
        <v>0</v>
      </c>
      <c r="K66" s="59">
        <f t="shared" si="4"/>
        <v>0</v>
      </c>
      <c r="N66" s="129">
        <v>4.54</v>
      </c>
      <c r="O66" s="15"/>
      <c r="P66" s="923">
        <f t="shared" si="2"/>
        <v>0</v>
      </c>
      <c r="Q66" s="1072"/>
      <c r="R66" s="923">
        <f t="shared" si="13"/>
        <v>0</v>
      </c>
      <c r="S66" s="895"/>
      <c r="T66" s="912"/>
      <c r="U66" s="871">
        <f t="shared" si="10"/>
        <v>2674.06</v>
      </c>
      <c r="V66" s="872">
        <f t="shared" si="15"/>
        <v>589</v>
      </c>
      <c r="W66" s="59">
        <f t="shared" si="5"/>
        <v>0</v>
      </c>
    </row>
    <row r="67" spans="2:23" x14ac:dyDescent="0.25">
      <c r="B67" s="129">
        <v>4.54</v>
      </c>
      <c r="C67" s="15"/>
      <c r="D67" s="626">
        <f t="shared" si="6"/>
        <v>0</v>
      </c>
      <c r="E67" s="627"/>
      <c r="F67" s="626">
        <f t="shared" si="12"/>
        <v>0</v>
      </c>
      <c r="G67" s="508"/>
      <c r="H67" s="350"/>
      <c r="I67" s="1200">
        <f t="shared" si="8"/>
        <v>1.0160761121369433E-12</v>
      </c>
      <c r="J67" s="597">
        <f t="shared" si="14"/>
        <v>0</v>
      </c>
      <c r="K67" s="59">
        <f t="shared" si="4"/>
        <v>0</v>
      </c>
      <c r="N67" s="129">
        <v>4.54</v>
      </c>
      <c r="O67" s="15"/>
      <c r="P67" s="923">
        <f t="shared" si="2"/>
        <v>0</v>
      </c>
      <c r="Q67" s="1072"/>
      <c r="R67" s="923">
        <f t="shared" si="13"/>
        <v>0</v>
      </c>
      <c r="S67" s="895"/>
      <c r="T67" s="912"/>
      <c r="U67" s="871">
        <f t="shared" si="10"/>
        <v>2674.06</v>
      </c>
      <c r="V67" s="872">
        <f t="shared" si="15"/>
        <v>589</v>
      </c>
      <c r="W67" s="59">
        <f t="shared" si="5"/>
        <v>0</v>
      </c>
    </row>
    <row r="68" spans="2:23" x14ac:dyDescent="0.25">
      <c r="B68" s="129">
        <v>4.54</v>
      </c>
      <c r="C68" s="15"/>
      <c r="D68" s="626">
        <f t="shared" si="6"/>
        <v>0</v>
      </c>
      <c r="E68" s="627"/>
      <c r="F68" s="626">
        <f t="shared" si="12"/>
        <v>0</v>
      </c>
      <c r="G68" s="508"/>
      <c r="H68" s="350"/>
      <c r="I68" s="1200">
        <f t="shared" si="8"/>
        <v>1.0160761121369433E-12</v>
      </c>
      <c r="J68" s="597">
        <f t="shared" si="14"/>
        <v>0</v>
      </c>
      <c r="K68" s="59">
        <f t="shared" si="4"/>
        <v>0</v>
      </c>
      <c r="N68" s="129">
        <v>4.54</v>
      </c>
      <c r="O68" s="15"/>
      <c r="P68" s="923">
        <f t="shared" si="2"/>
        <v>0</v>
      </c>
      <c r="Q68" s="1072"/>
      <c r="R68" s="923">
        <f t="shared" si="13"/>
        <v>0</v>
      </c>
      <c r="S68" s="895"/>
      <c r="T68" s="912"/>
      <c r="U68" s="871">
        <f t="shared" si="10"/>
        <v>2674.06</v>
      </c>
      <c r="V68" s="872">
        <f t="shared" si="15"/>
        <v>589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6"/>
        <v>0</v>
      </c>
      <c r="E69" s="186"/>
      <c r="F69" s="68">
        <f t="shared" si="12"/>
        <v>0</v>
      </c>
      <c r="G69" s="69"/>
      <c r="H69" s="70"/>
      <c r="I69" s="182">
        <f t="shared" si="8"/>
        <v>1.0160761121369433E-12</v>
      </c>
      <c r="J69" s="72">
        <f t="shared" si="14"/>
        <v>0</v>
      </c>
      <c r="K69" s="59">
        <f t="shared" si="4"/>
        <v>0</v>
      </c>
      <c r="N69" s="129">
        <v>4.54</v>
      </c>
      <c r="O69" s="15"/>
      <c r="P69" s="923">
        <f t="shared" si="2"/>
        <v>0</v>
      </c>
      <c r="Q69" s="1072"/>
      <c r="R69" s="923">
        <f t="shared" si="13"/>
        <v>0</v>
      </c>
      <c r="S69" s="895"/>
      <c r="T69" s="912"/>
      <c r="U69" s="871">
        <f t="shared" si="10"/>
        <v>2674.06</v>
      </c>
      <c r="V69" s="872">
        <f t="shared" si="15"/>
        <v>589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6"/>
        <v>0</v>
      </c>
      <c r="E70" s="186"/>
      <c r="F70" s="68">
        <f t="shared" si="12"/>
        <v>0</v>
      </c>
      <c r="G70" s="69"/>
      <c r="H70" s="70"/>
      <c r="I70" s="182">
        <f t="shared" si="8"/>
        <v>1.0160761121369433E-12</v>
      </c>
      <c r="J70" s="72">
        <f t="shared" si="14"/>
        <v>0</v>
      </c>
      <c r="K70" s="59">
        <f t="shared" si="4"/>
        <v>0</v>
      </c>
      <c r="N70" s="129">
        <v>4.54</v>
      </c>
      <c r="O70" s="15"/>
      <c r="P70" s="923">
        <f t="shared" si="2"/>
        <v>0</v>
      </c>
      <c r="Q70" s="1072"/>
      <c r="R70" s="923">
        <f t="shared" si="13"/>
        <v>0</v>
      </c>
      <c r="S70" s="895"/>
      <c r="T70" s="912"/>
      <c r="U70" s="871">
        <f t="shared" si="10"/>
        <v>2674.06</v>
      </c>
      <c r="V70" s="872">
        <f t="shared" si="15"/>
        <v>589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6"/>
        <v>0</v>
      </c>
      <c r="E71" s="186"/>
      <c r="F71" s="68">
        <f t="shared" si="12"/>
        <v>0</v>
      </c>
      <c r="G71" s="69"/>
      <c r="H71" s="70"/>
      <c r="I71" s="182">
        <f t="shared" si="8"/>
        <v>1.0160761121369433E-12</v>
      </c>
      <c r="J71" s="72">
        <f t="shared" si="14"/>
        <v>0</v>
      </c>
      <c r="K71" s="59">
        <f t="shared" si="4"/>
        <v>0</v>
      </c>
      <c r="N71" s="129">
        <v>4.54</v>
      </c>
      <c r="O71" s="15"/>
      <c r="P71" s="923">
        <f t="shared" si="2"/>
        <v>0</v>
      </c>
      <c r="Q71" s="1072"/>
      <c r="R71" s="923">
        <f t="shared" si="13"/>
        <v>0</v>
      </c>
      <c r="S71" s="895"/>
      <c r="T71" s="912"/>
      <c r="U71" s="871">
        <f t="shared" si="10"/>
        <v>2674.06</v>
      </c>
      <c r="V71" s="872">
        <f t="shared" si="15"/>
        <v>589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6"/>
        <v>0</v>
      </c>
      <c r="E72" s="186"/>
      <c r="F72" s="68">
        <f t="shared" si="12"/>
        <v>0</v>
      </c>
      <c r="G72" s="69"/>
      <c r="H72" s="70"/>
      <c r="I72" s="182">
        <f t="shared" si="8"/>
        <v>1.0160761121369433E-12</v>
      </c>
      <c r="J72" s="72">
        <f t="shared" si="14"/>
        <v>0</v>
      </c>
      <c r="K72" s="59">
        <f t="shared" si="4"/>
        <v>0</v>
      </c>
      <c r="N72" s="129">
        <v>4.54</v>
      </c>
      <c r="O72" s="15"/>
      <c r="P72" s="923">
        <f t="shared" si="2"/>
        <v>0</v>
      </c>
      <c r="Q72" s="1072"/>
      <c r="R72" s="923">
        <f t="shared" si="13"/>
        <v>0</v>
      </c>
      <c r="S72" s="895"/>
      <c r="T72" s="912"/>
      <c r="U72" s="871">
        <f t="shared" si="10"/>
        <v>2674.06</v>
      </c>
      <c r="V72" s="872">
        <f t="shared" si="15"/>
        <v>589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6"/>
        <v>0</v>
      </c>
      <c r="E73" s="186"/>
      <c r="F73" s="68">
        <f t="shared" si="12"/>
        <v>0</v>
      </c>
      <c r="G73" s="69"/>
      <c r="H73" s="70"/>
      <c r="I73" s="182">
        <f t="shared" si="8"/>
        <v>1.0160761121369433E-12</v>
      </c>
      <c r="J73" s="72">
        <f t="shared" si="14"/>
        <v>0</v>
      </c>
      <c r="K73" s="59">
        <f t="shared" si="4"/>
        <v>0</v>
      </c>
      <c r="N73" s="129">
        <v>4.54</v>
      </c>
      <c r="O73" s="15"/>
      <c r="P73" s="923">
        <f t="shared" si="2"/>
        <v>0</v>
      </c>
      <c r="Q73" s="1072"/>
      <c r="R73" s="923">
        <f t="shared" si="13"/>
        <v>0</v>
      </c>
      <c r="S73" s="895"/>
      <c r="T73" s="912"/>
      <c r="U73" s="871">
        <f t="shared" si="10"/>
        <v>2674.06</v>
      </c>
      <c r="V73" s="872">
        <f t="shared" si="15"/>
        <v>589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8"/>
        <v>1.0160761121369433E-12</v>
      </c>
      <c r="J74" s="72">
        <f t="shared" si="14"/>
        <v>0</v>
      </c>
      <c r="K74" s="59">
        <f t="shared" si="4"/>
        <v>0</v>
      </c>
      <c r="N74" s="129">
        <v>4.54</v>
      </c>
      <c r="O74" s="15"/>
      <c r="P74" s="923">
        <f t="shared" ref="P74:P109" si="17">O74*N74</f>
        <v>0</v>
      </c>
      <c r="Q74" s="1072"/>
      <c r="R74" s="923">
        <f t="shared" si="13"/>
        <v>0</v>
      </c>
      <c r="S74" s="895"/>
      <c r="T74" s="912"/>
      <c r="U74" s="871">
        <f t="shared" si="10"/>
        <v>2674.06</v>
      </c>
      <c r="V74" s="872">
        <f t="shared" si="15"/>
        <v>589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8"/>
        <v>1.0160761121369433E-12</v>
      </c>
      <c r="J75" s="72">
        <f t="shared" si="14"/>
        <v>0</v>
      </c>
      <c r="K75" s="59">
        <f t="shared" si="4"/>
        <v>0</v>
      </c>
      <c r="N75" s="129">
        <v>4.54</v>
      </c>
      <c r="O75" s="15"/>
      <c r="P75" s="923">
        <f t="shared" si="17"/>
        <v>0</v>
      </c>
      <c r="Q75" s="1072"/>
      <c r="R75" s="923">
        <f t="shared" si="13"/>
        <v>0</v>
      </c>
      <c r="S75" s="895"/>
      <c r="T75" s="912"/>
      <c r="U75" s="871">
        <f t="shared" si="10"/>
        <v>2674.06</v>
      </c>
      <c r="V75" s="872">
        <f t="shared" si="15"/>
        <v>589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1.0160761121369433E-12</v>
      </c>
      <c r="J76" s="72">
        <f t="shared" si="14"/>
        <v>0</v>
      </c>
      <c r="K76" s="59">
        <f t="shared" si="4"/>
        <v>0</v>
      </c>
      <c r="N76" s="129">
        <v>4.54</v>
      </c>
      <c r="O76" s="15"/>
      <c r="P76" s="923">
        <f t="shared" si="17"/>
        <v>0</v>
      </c>
      <c r="Q76" s="1072"/>
      <c r="R76" s="923">
        <f t="shared" si="13"/>
        <v>0</v>
      </c>
      <c r="S76" s="895"/>
      <c r="T76" s="912"/>
      <c r="U76" s="871">
        <f t="shared" ref="U76:U108" si="19">U75-R76</f>
        <v>2674.06</v>
      </c>
      <c r="V76" s="872">
        <f t="shared" si="15"/>
        <v>589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1.0160761121369433E-12</v>
      </c>
      <c r="J77" s="72">
        <f t="shared" si="14"/>
        <v>0</v>
      </c>
      <c r="K77" s="59">
        <f t="shared" si="4"/>
        <v>0</v>
      </c>
      <c r="N77" s="129">
        <v>4.54</v>
      </c>
      <c r="O77" s="15"/>
      <c r="P77" s="923">
        <f t="shared" si="17"/>
        <v>0</v>
      </c>
      <c r="Q77" s="1072"/>
      <c r="R77" s="923">
        <f t="shared" si="13"/>
        <v>0</v>
      </c>
      <c r="S77" s="895"/>
      <c r="T77" s="912"/>
      <c r="U77" s="871">
        <f t="shared" si="19"/>
        <v>2674.06</v>
      </c>
      <c r="V77" s="872">
        <f t="shared" si="15"/>
        <v>589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1.0160761121369433E-12</v>
      </c>
      <c r="J78" s="72">
        <f t="shared" si="14"/>
        <v>0</v>
      </c>
      <c r="K78" s="59">
        <f t="shared" si="4"/>
        <v>0</v>
      </c>
      <c r="N78" s="129">
        <v>4.54</v>
      </c>
      <c r="O78" s="15"/>
      <c r="P78" s="923">
        <f t="shared" si="17"/>
        <v>0</v>
      </c>
      <c r="Q78" s="1072"/>
      <c r="R78" s="923">
        <f t="shared" si="13"/>
        <v>0</v>
      </c>
      <c r="S78" s="895"/>
      <c r="T78" s="912"/>
      <c r="U78" s="871">
        <f t="shared" si="19"/>
        <v>2674.06</v>
      </c>
      <c r="V78" s="872">
        <f t="shared" si="15"/>
        <v>589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1.0160761121369433E-12</v>
      </c>
      <c r="J79" s="72">
        <f t="shared" si="14"/>
        <v>0</v>
      </c>
      <c r="K79" s="59">
        <f t="shared" si="4"/>
        <v>0</v>
      </c>
      <c r="N79" s="129">
        <v>4.54</v>
      </c>
      <c r="O79" s="15"/>
      <c r="P79" s="923">
        <f t="shared" si="17"/>
        <v>0</v>
      </c>
      <c r="Q79" s="1072"/>
      <c r="R79" s="923">
        <f t="shared" si="13"/>
        <v>0</v>
      </c>
      <c r="S79" s="895"/>
      <c r="T79" s="912"/>
      <c r="U79" s="871">
        <f t="shared" si="19"/>
        <v>2674.06</v>
      </c>
      <c r="V79" s="872">
        <f t="shared" si="15"/>
        <v>589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1.0160761121369433E-12</v>
      </c>
      <c r="J80" s="72">
        <f t="shared" si="14"/>
        <v>0</v>
      </c>
      <c r="K80" s="59">
        <f t="shared" si="4"/>
        <v>0</v>
      </c>
      <c r="N80" s="129">
        <v>4.54</v>
      </c>
      <c r="O80" s="15"/>
      <c r="P80" s="923">
        <f t="shared" si="17"/>
        <v>0</v>
      </c>
      <c r="Q80" s="1072"/>
      <c r="R80" s="923">
        <f t="shared" si="13"/>
        <v>0</v>
      </c>
      <c r="S80" s="895"/>
      <c r="T80" s="912"/>
      <c r="U80" s="871">
        <f t="shared" si="19"/>
        <v>2674.06</v>
      </c>
      <c r="V80" s="872">
        <f t="shared" si="15"/>
        <v>589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1.0160761121369433E-12</v>
      </c>
      <c r="J81" s="72">
        <f t="shared" si="14"/>
        <v>0</v>
      </c>
      <c r="K81" s="59">
        <f t="shared" si="4"/>
        <v>0</v>
      </c>
      <c r="N81" s="129">
        <v>4.54</v>
      </c>
      <c r="O81" s="15"/>
      <c r="P81" s="923">
        <f t="shared" si="17"/>
        <v>0</v>
      </c>
      <c r="Q81" s="1072"/>
      <c r="R81" s="923">
        <f t="shared" si="13"/>
        <v>0</v>
      </c>
      <c r="S81" s="895"/>
      <c r="T81" s="912"/>
      <c r="U81" s="871">
        <f t="shared" si="19"/>
        <v>2674.06</v>
      </c>
      <c r="V81" s="872">
        <f t="shared" si="15"/>
        <v>589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1.0160761121369433E-12</v>
      </c>
      <c r="J82" s="72">
        <f t="shared" si="14"/>
        <v>0</v>
      </c>
      <c r="K82" s="59">
        <f t="shared" si="4"/>
        <v>0</v>
      </c>
      <c r="N82" s="129">
        <v>4.54</v>
      </c>
      <c r="O82" s="15"/>
      <c r="P82" s="923">
        <f t="shared" si="17"/>
        <v>0</v>
      </c>
      <c r="Q82" s="1072"/>
      <c r="R82" s="923">
        <f t="shared" si="13"/>
        <v>0</v>
      </c>
      <c r="S82" s="895"/>
      <c r="T82" s="912"/>
      <c r="U82" s="871">
        <f t="shared" si="19"/>
        <v>2674.06</v>
      </c>
      <c r="V82" s="872">
        <f t="shared" si="15"/>
        <v>589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1.0160761121369433E-12</v>
      </c>
      <c r="J83" s="72">
        <f t="shared" si="14"/>
        <v>0</v>
      </c>
      <c r="K83" s="59">
        <f t="shared" si="4"/>
        <v>0</v>
      </c>
      <c r="N83" s="129">
        <v>4.54</v>
      </c>
      <c r="O83" s="15"/>
      <c r="P83" s="923">
        <f t="shared" si="17"/>
        <v>0</v>
      </c>
      <c r="Q83" s="1072"/>
      <c r="R83" s="923">
        <f t="shared" si="13"/>
        <v>0</v>
      </c>
      <c r="S83" s="895"/>
      <c r="T83" s="912"/>
      <c r="U83" s="871">
        <f t="shared" si="19"/>
        <v>2674.06</v>
      </c>
      <c r="V83" s="872">
        <f t="shared" si="15"/>
        <v>589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1.0160761121369433E-12</v>
      </c>
      <c r="J84" s="72">
        <f t="shared" si="14"/>
        <v>0</v>
      </c>
      <c r="K84" s="59">
        <f t="shared" si="4"/>
        <v>0</v>
      </c>
      <c r="N84" s="129">
        <v>4.54</v>
      </c>
      <c r="O84" s="15"/>
      <c r="P84" s="923">
        <f t="shared" si="17"/>
        <v>0</v>
      </c>
      <c r="Q84" s="1072"/>
      <c r="R84" s="923">
        <f t="shared" si="13"/>
        <v>0</v>
      </c>
      <c r="S84" s="895"/>
      <c r="T84" s="912"/>
      <c r="U84" s="871">
        <f t="shared" si="19"/>
        <v>2674.06</v>
      </c>
      <c r="V84" s="872">
        <f t="shared" si="15"/>
        <v>589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1.0160761121369433E-12</v>
      </c>
      <c r="J85" s="72">
        <f t="shared" si="14"/>
        <v>0</v>
      </c>
      <c r="K85" s="59">
        <f t="shared" si="4"/>
        <v>0</v>
      </c>
      <c r="N85" s="129">
        <v>4.54</v>
      </c>
      <c r="O85" s="15"/>
      <c r="P85" s="923">
        <f t="shared" si="17"/>
        <v>0</v>
      </c>
      <c r="Q85" s="1072"/>
      <c r="R85" s="923">
        <f t="shared" si="13"/>
        <v>0</v>
      </c>
      <c r="S85" s="895"/>
      <c r="T85" s="912"/>
      <c r="U85" s="871">
        <f t="shared" si="19"/>
        <v>2674.06</v>
      </c>
      <c r="V85" s="872">
        <f t="shared" si="15"/>
        <v>589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1.0160761121369433E-12</v>
      </c>
      <c r="J86" s="72">
        <f t="shared" si="14"/>
        <v>0</v>
      </c>
      <c r="K86" s="59">
        <f t="shared" ref="K86:K108" si="20">H86*F86</f>
        <v>0</v>
      </c>
      <c r="N86" s="129">
        <v>4.54</v>
      </c>
      <c r="O86" s="15"/>
      <c r="P86" s="923">
        <f t="shared" si="17"/>
        <v>0</v>
      </c>
      <c r="Q86" s="1072"/>
      <c r="R86" s="923">
        <f t="shared" si="13"/>
        <v>0</v>
      </c>
      <c r="S86" s="895"/>
      <c r="T86" s="912"/>
      <c r="U86" s="871">
        <f t="shared" si="19"/>
        <v>2674.06</v>
      </c>
      <c r="V86" s="872">
        <f t="shared" si="15"/>
        <v>589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1.0160761121369433E-12</v>
      </c>
      <c r="J87" s="72">
        <f t="shared" si="14"/>
        <v>0</v>
      </c>
      <c r="K87" s="59">
        <f t="shared" si="20"/>
        <v>0</v>
      </c>
      <c r="N87" s="129">
        <v>4.54</v>
      </c>
      <c r="O87" s="15"/>
      <c r="P87" s="923">
        <f t="shared" si="17"/>
        <v>0</v>
      </c>
      <c r="Q87" s="1072"/>
      <c r="R87" s="923">
        <f t="shared" si="13"/>
        <v>0</v>
      </c>
      <c r="S87" s="895"/>
      <c r="T87" s="912"/>
      <c r="U87" s="871">
        <f t="shared" si="19"/>
        <v>2674.06</v>
      </c>
      <c r="V87" s="872">
        <f t="shared" si="15"/>
        <v>589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1.0160761121369433E-12</v>
      </c>
      <c r="J88" s="72">
        <f t="shared" si="14"/>
        <v>0</v>
      </c>
      <c r="K88" s="59">
        <f t="shared" si="20"/>
        <v>0</v>
      </c>
      <c r="N88" s="129">
        <v>4.54</v>
      </c>
      <c r="O88" s="15"/>
      <c r="P88" s="923">
        <f t="shared" si="17"/>
        <v>0</v>
      </c>
      <c r="Q88" s="1072"/>
      <c r="R88" s="923">
        <f t="shared" si="13"/>
        <v>0</v>
      </c>
      <c r="S88" s="895"/>
      <c r="T88" s="912"/>
      <c r="U88" s="871">
        <f t="shared" si="19"/>
        <v>2674.06</v>
      </c>
      <c r="V88" s="872">
        <f t="shared" si="15"/>
        <v>589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1.0160761121369433E-12</v>
      </c>
      <c r="J89" s="72">
        <f t="shared" si="14"/>
        <v>0</v>
      </c>
      <c r="K89" s="59">
        <f t="shared" si="20"/>
        <v>0</v>
      </c>
      <c r="N89" s="129">
        <v>4.54</v>
      </c>
      <c r="O89" s="15"/>
      <c r="P89" s="923">
        <f t="shared" si="17"/>
        <v>0</v>
      </c>
      <c r="Q89" s="1072"/>
      <c r="R89" s="923">
        <f t="shared" si="13"/>
        <v>0</v>
      </c>
      <c r="S89" s="895"/>
      <c r="T89" s="912"/>
      <c r="U89" s="871">
        <f t="shared" si="19"/>
        <v>2674.06</v>
      </c>
      <c r="V89" s="872">
        <f t="shared" si="15"/>
        <v>589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1.0160761121369433E-12</v>
      </c>
      <c r="J90" s="72">
        <f t="shared" si="14"/>
        <v>0</v>
      </c>
      <c r="K90" s="59">
        <f t="shared" si="20"/>
        <v>0</v>
      </c>
      <c r="N90" s="129">
        <v>4.54</v>
      </c>
      <c r="O90" s="15"/>
      <c r="P90" s="923">
        <f t="shared" si="17"/>
        <v>0</v>
      </c>
      <c r="Q90" s="1072"/>
      <c r="R90" s="923">
        <f t="shared" si="13"/>
        <v>0</v>
      </c>
      <c r="S90" s="895"/>
      <c r="T90" s="912"/>
      <c r="U90" s="871">
        <f t="shared" si="19"/>
        <v>2674.06</v>
      </c>
      <c r="V90" s="872">
        <f t="shared" si="15"/>
        <v>589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1.0160761121369433E-12</v>
      </c>
      <c r="J91" s="72">
        <f t="shared" si="14"/>
        <v>0</v>
      </c>
      <c r="K91" s="59">
        <f t="shared" si="20"/>
        <v>0</v>
      </c>
      <c r="N91" s="129">
        <v>4.54</v>
      </c>
      <c r="O91" s="15"/>
      <c r="P91" s="923">
        <f t="shared" si="17"/>
        <v>0</v>
      </c>
      <c r="Q91" s="1072"/>
      <c r="R91" s="923">
        <f t="shared" si="13"/>
        <v>0</v>
      </c>
      <c r="S91" s="895"/>
      <c r="T91" s="912"/>
      <c r="U91" s="871">
        <f t="shared" si="19"/>
        <v>2674.06</v>
      </c>
      <c r="V91" s="872">
        <f t="shared" si="15"/>
        <v>589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1.0160761121369433E-12</v>
      </c>
      <c r="J92" s="72">
        <f t="shared" si="14"/>
        <v>0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2674.06</v>
      </c>
      <c r="V92" s="72">
        <f t="shared" si="15"/>
        <v>589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1.0160761121369433E-12</v>
      </c>
      <c r="J93" s="72">
        <f t="shared" si="14"/>
        <v>0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2674.06</v>
      </c>
      <c r="V93" s="72">
        <f t="shared" si="15"/>
        <v>589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1.0160761121369433E-12</v>
      </c>
      <c r="J94" s="72">
        <f t="shared" si="14"/>
        <v>0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2674.06</v>
      </c>
      <c r="V94" s="72">
        <f t="shared" si="15"/>
        <v>589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1.0160761121369433E-12</v>
      </c>
      <c r="J95" s="72">
        <f t="shared" si="14"/>
        <v>0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2674.06</v>
      </c>
      <c r="V95" s="72">
        <f t="shared" si="15"/>
        <v>589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1.0160761121369433E-12</v>
      </c>
      <c r="J96" s="72">
        <f t="shared" si="14"/>
        <v>0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2674.06</v>
      </c>
      <c r="V96" s="72">
        <f t="shared" si="15"/>
        <v>589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1.0160761121369433E-12</v>
      </c>
      <c r="J97" s="72">
        <f t="shared" si="14"/>
        <v>0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2674.06</v>
      </c>
      <c r="V97" s="72">
        <f t="shared" si="15"/>
        <v>589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1.0160761121369433E-12</v>
      </c>
      <c r="J98" s="72">
        <f t="shared" si="14"/>
        <v>0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2674.06</v>
      </c>
      <c r="V98" s="72">
        <f t="shared" si="15"/>
        <v>589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1.0160761121369433E-12</v>
      </c>
      <c r="J99" s="72">
        <f t="shared" si="14"/>
        <v>0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2674.06</v>
      </c>
      <c r="V99" s="72">
        <f t="shared" si="15"/>
        <v>589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1.0160761121369433E-12</v>
      </c>
      <c r="J100" s="72">
        <f t="shared" si="14"/>
        <v>0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2674.06</v>
      </c>
      <c r="V100" s="72">
        <f t="shared" si="15"/>
        <v>589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1.0160761121369433E-12</v>
      </c>
      <c r="J101" s="72">
        <f t="shared" si="14"/>
        <v>0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2674.06</v>
      </c>
      <c r="V101" s="72">
        <f t="shared" si="15"/>
        <v>589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1.0160761121369433E-12</v>
      </c>
      <c r="J102" s="72">
        <f t="shared" si="14"/>
        <v>0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2674.06</v>
      </c>
      <c r="V102" s="72">
        <f t="shared" si="15"/>
        <v>589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1.0160761121369433E-12</v>
      </c>
      <c r="J103" s="72">
        <f t="shared" si="14"/>
        <v>0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2674.06</v>
      </c>
      <c r="V103" s="72">
        <f t="shared" si="15"/>
        <v>589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1.0160761121369433E-12</v>
      </c>
      <c r="J104" s="72">
        <f t="shared" si="14"/>
        <v>0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2674.06</v>
      </c>
      <c r="V104" s="72">
        <f t="shared" si="15"/>
        <v>589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1.0160761121369433E-12</v>
      </c>
      <c r="J105" s="72">
        <f t="shared" si="14"/>
        <v>0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2674.06</v>
      </c>
      <c r="V105" s="72">
        <f t="shared" si="15"/>
        <v>589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1.0160761121369433E-12</v>
      </c>
      <c r="J106" s="72">
        <f t="shared" si="14"/>
        <v>0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2674.06</v>
      </c>
      <c r="V106" s="72">
        <f t="shared" si="15"/>
        <v>589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1.0160761121369433E-12</v>
      </c>
      <c r="J107" s="72">
        <f t="shared" si="14"/>
        <v>0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2674.06</v>
      </c>
      <c r="V107" s="72">
        <f t="shared" si="15"/>
        <v>589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1.0160761121369433E-12</v>
      </c>
      <c r="J108" s="72">
        <f t="shared" ref="J108" si="22">J107-C108</f>
        <v>0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2674.06</v>
      </c>
      <c r="V108" s="72">
        <f t="shared" ref="V108" si="23">V107-O108</f>
        <v>589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76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76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964</v>
      </c>
      <c r="D110" s="6">
        <f>SUM(D10:D109)</f>
        <v>4376.5599999999995</v>
      </c>
      <c r="E110" s="13"/>
      <c r="F110" s="6">
        <f>SUM(F10:F109)</f>
        <v>4376.5599999999995</v>
      </c>
      <c r="G110" s="31"/>
      <c r="H110" s="17"/>
      <c r="I110" s="128"/>
      <c r="J110" s="72"/>
      <c r="O110" s="15">
        <f>SUM(O10:O109)</f>
        <v>845</v>
      </c>
      <c r="P110" s="6">
        <f>SUM(P10:P109)</f>
        <v>3836.2999999999984</v>
      </c>
      <c r="Q110" s="13"/>
      <c r="R110" s="6">
        <f>SUM(R10:R109)</f>
        <v>3836.2999999999984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-40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368</v>
      </c>
      <c r="Q112" s="40"/>
      <c r="R112" s="6"/>
      <c r="S112" s="31"/>
      <c r="T112" s="17"/>
      <c r="U112" s="128"/>
      <c r="V112" s="72"/>
    </row>
    <row r="113" spans="3:22" x14ac:dyDescent="0.25">
      <c r="C113" s="1585" t="s">
        <v>19</v>
      </c>
      <c r="D113" s="1586"/>
      <c r="E113" s="39">
        <f>E4+E5-F110+E6+E8</f>
        <v>-181.59999999999923</v>
      </c>
      <c r="F113" s="6"/>
      <c r="G113" s="6"/>
      <c r="H113" s="17"/>
      <c r="I113" s="128"/>
      <c r="J113" s="72"/>
      <c r="O113" s="1585" t="s">
        <v>19</v>
      </c>
      <c r="P113" s="1586"/>
      <c r="Q113" s="39">
        <f>Q4+Q5-R110+Q6+Q8</f>
        <v>1670.7200000000016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598"/>
      <c r="D122" s="145"/>
      <c r="E122" s="102"/>
      <c r="F122" s="72"/>
      <c r="O122" s="598"/>
      <c r="P122" s="145"/>
      <c r="Q122" s="102"/>
      <c r="R122" s="72"/>
    </row>
  </sheetData>
  <sortState ref="O13:T14">
    <sortCondition ref="S13:S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C22" sqref="C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514" t="s">
        <v>212</v>
      </c>
      <c r="B1" s="1514"/>
      <c r="C1" s="1514"/>
      <c r="D1" s="1514"/>
      <c r="E1" s="1514"/>
      <c r="F1" s="1514"/>
      <c r="G1" s="1514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587" t="s">
        <v>214</v>
      </c>
      <c r="B5" s="1536" t="s">
        <v>98</v>
      </c>
      <c r="C5" s="661">
        <v>63</v>
      </c>
      <c r="D5" s="662">
        <v>45206</v>
      </c>
      <c r="E5" s="663">
        <v>327.84</v>
      </c>
      <c r="F5" s="133">
        <v>14</v>
      </c>
      <c r="G5" s="128">
        <f>F46</f>
        <v>2286.1100000000006</v>
      </c>
      <c r="H5" s="134">
        <f>E4+E5-G5+E6+E7</f>
        <v>1054.5799999999992</v>
      </c>
      <c r="L5" s="598"/>
      <c r="M5" s="145"/>
      <c r="N5" s="102"/>
      <c r="O5" s="72"/>
    </row>
    <row r="6" spans="1:15" ht="15.75" thickBot="1" x14ac:dyDescent="0.3">
      <c r="A6" s="1588"/>
      <c r="B6" s="1536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589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90"/>
    </row>
    <row r="9" spans="1:15" ht="15.75" thickTop="1" x14ac:dyDescent="0.25">
      <c r="A9" s="72"/>
      <c r="B9" s="373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239</v>
      </c>
      <c r="H9" s="70">
        <v>65</v>
      </c>
      <c r="I9" s="734">
        <f>E4+E5+E6+E7-F9</f>
        <v>3012.85</v>
      </c>
    </row>
    <row r="10" spans="1:15" x14ac:dyDescent="0.25">
      <c r="B10" s="373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290</v>
      </c>
      <c r="H10" s="70">
        <v>0</v>
      </c>
      <c r="I10" s="734">
        <f>I9-F10</f>
        <v>1996.7799999999997</v>
      </c>
    </row>
    <row r="11" spans="1:15" x14ac:dyDescent="0.25">
      <c r="A11" s="54" t="s">
        <v>32</v>
      </c>
      <c r="B11" s="373">
        <f t="shared" ref="B11:B45" si="1">B10-C11</f>
        <v>73</v>
      </c>
      <c r="C11" s="15">
        <v>13</v>
      </c>
      <c r="D11" s="91">
        <v>300.95</v>
      </c>
      <c r="E11" s="1072">
        <v>45224</v>
      </c>
      <c r="F11" s="923">
        <f t="shared" si="0"/>
        <v>300.95</v>
      </c>
      <c r="G11" s="895" t="s">
        <v>301</v>
      </c>
      <c r="H11" s="912">
        <v>65</v>
      </c>
      <c r="I11" s="1073">
        <f t="shared" ref="I11:I45" si="2">I10-F11</f>
        <v>1695.8299999999997</v>
      </c>
    </row>
    <row r="12" spans="1:15" x14ac:dyDescent="0.25">
      <c r="A12" s="84"/>
      <c r="B12" s="571">
        <f t="shared" si="1"/>
        <v>73</v>
      </c>
      <c r="C12" s="15"/>
      <c r="D12" s="91"/>
      <c r="E12" s="1072"/>
      <c r="F12" s="923">
        <f t="shared" si="0"/>
        <v>0</v>
      </c>
      <c r="G12" s="895"/>
      <c r="H12" s="912"/>
      <c r="I12" s="1201">
        <f t="shared" si="2"/>
        <v>1695.8299999999997</v>
      </c>
    </row>
    <row r="13" spans="1:15" x14ac:dyDescent="0.25">
      <c r="B13" s="373">
        <f t="shared" si="1"/>
        <v>69</v>
      </c>
      <c r="C13" s="15">
        <v>4</v>
      </c>
      <c r="D13" s="768">
        <v>100.38</v>
      </c>
      <c r="E13" s="1351">
        <v>45229</v>
      </c>
      <c r="F13" s="1352">
        <f t="shared" si="0"/>
        <v>100.38</v>
      </c>
      <c r="G13" s="1348" t="s">
        <v>498</v>
      </c>
      <c r="H13" s="1349">
        <v>65</v>
      </c>
      <c r="I13" s="1073">
        <f t="shared" si="2"/>
        <v>1595.4499999999998</v>
      </c>
    </row>
    <row r="14" spans="1:15" x14ac:dyDescent="0.25">
      <c r="A14" s="54" t="s">
        <v>33</v>
      </c>
      <c r="B14" s="373">
        <f t="shared" si="1"/>
        <v>68</v>
      </c>
      <c r="C14" s="15">
        <v>1</v>
      </c>
      <c r="D14" s="768">
        <v>24.16</v>
      </c>
      <c r="E14" s="1351">
        <v>45230</v>
      </c>
      <c r="F14" s="1352">
        <f t="shared" si="0"/>
        <v>24.16</v>
      </c>
      <c r="G14" s="1348" t="s">
        <v>505</v>
      </c>
      <c r="H14" s="1349">
        <v>65</v>
      </c>
      <c r="I14" s="1073">
        <f t="shared" si="2"/>
        <v>1571.2899999999997</v>
      </c>
    </row>
    <row r="15" spans="1:15" x14ac:dyDescent="0.25">
      <c r="B15" s="373">
        <f t="shared" si="1"/>
        <v>55</v>
      </c>
      <c r="C15" s="15">
        <v>13</v>
      </c>
      <c r="D15" s="768">
        <v>322.37</v>
      </c>
      <c r="E15" s="1351">
        <v>45231</v>
      </c>
      <c r="F15" s="1352">
        <f t="shared" si="0"/>
        <v>322.37</v>
      </c>
      <c r="G15" s="1348" t="s">
        <v>514</v>
      </c>
      <c r="H15" s="1349">
        <v>65</v>
      </c>
      <c r="I15" s="1073">
        <f t="shared" si="2"/>
        <v>1248.9199999999996</v>
      </c>
    </row>
    <row r="16" spans="1:15" x14ac:dyDescent="0.25">
      <c r="B16" s="373">
        <f t="shared" si="1"/>
        <v>47</v>
      </c>
      <c r="C16" s="15">
        <v>8</v>
      </c>
      <c r="D16" s="768">
        <v>194.34</v>
      </c>
      <c r="E16" s="1351">
        <v>45244</v>
      </c>
      <c r="F16" s="1352">
        <f t="shared" si="0"/>
        <v>194.34</v>
      </c>
      <c r="G16" s="1348" t="s">
        <v>614</v>
      </c>
      <c r="H16" s="1349">
        <v>0</v>
      </c>
      <c r="I16" s="1073">
        <f t="shared" si="2"/>
        <v>1054.5799999999997</v>
      </c>
    </row>
    <row r="17" spans="2:9" x14ac:dyDescent="0.25">
      <c r="B17" s="571">
        <f t="shared" si="1"/>
        <v>47</v>
      </c>
      <c r="C17" s="1446"/>
      <c r="D17" s="768"/>
      <c r="E17" s="1351"/>
      <c r="F17" s="1352">
        <f t="shared" si="0"/>
        <v>0</v>
      </c>
      <c r="G17" s="1348"/>
      <c r="H17" s="1349"/>
      <c r="I17" s="1201">
        <f t="shared" si="2"/>
        <v>1054.5799999999997</v>
      </c>
    </row>
    <row r="18" spans="2:9" x14ac:dyDescent="0.25">
      <c r="B18" s="373">
        <f t="shared" si="1"/>
        <v>47</v>
      </c>
      <c r="C18" s="15"/>
      <c r="D18" s="768"/>
      <c r="E18" s="1351"/>
      <c r="F18" s="1352">
        <f t="shared" si="0"/>
        <v>0</v>
      </c>
      <c r="G18" s="1348"/>
      <c r="H18" s="1349"/>
      <c r="I18" s="1073">
        <f t="shared" si="2"/>
        <v>1054.5799999999997</v>
      </c>
    </row>
    <row r="19" spans="2:9" x14ac:dyDescent="0.25">
      <c r="B19" s="373">
        <f t="shared" si="1"/>
        <v>47</v>
      </c>
      <c r="C19" s="15"/>
      <c r="D19" s="768"/>
      <c r="E19" s="1351"/>
      <c r="F19" s="1352">
        <f t="shared" si="0"/>
        <v>0</v>
      </c>
      <c r="G19" s="1348"/>
      <c r="H19" s="1349"/>
      <c r="I19" s="1073">
        <f t="shared" si="2"/>
        <v>1054.5799999999997</v>
      </c>
    </row>
    <row r="20" spans="2:9" x14ac:dyDescent="0.25">
      <c r="B20" s="373">
        <f t="shared" si="1"/>
        <v>47</v>
      </c>
      <c r="C20" s="15"/>
      <c r="D20" s="768"/>
      <c r="E20" s="1351"/>
      <c r="F20" s="1352">
        <f t="shared" si="0"/>
        <v>0</v>
      </c>
      <c r="G20" s="1348"/>
      <c r="H20" s="1349"/>
      <c r="I20" s="1073">
        <f t="shared" si="2"/>
        <v>1054.5799999999997</v>
      </c>
    </row>
    <row r="21" spans="2:9" x14ac:dyDescent="0.25">
      <c r="B21" s="373">
        <f t="shared" si="1"/>
        <v>47</v>
      </c>
      <c r="C21" s="15"/>
      <c r="D21" s="768"/>
      <c r="E21" s="1351"/>
      <c r="F21" s="1352">
        <f t="shared" si="0"/>
        <v>0</v>
      </c>
      <c r="G21" s="1348"/>
      <c r="H21" s="1349"/>
      <c r="I21" s="1073">
        <f t="shared" si="2"/>
        <v>1054.5799999999997</v>
      </c>
    </row>
    <row r="22" spans="2:9" x14ac:dyDescent="0.25">
      <c r="B22" s="373">
        <f t="shared" si="1"/>
        <v>47</v>
      </c>
      <c r="C22" s="15"/>
      <c r="D22" s="768"/>
      <c r="E22" s="1353"/>
      <c r="F22" s="821">
        <f t="shared" si="0"/>
        <v>0</v>
      </c>
      <c r="G22" s="743"/>
      <c r="H22" s="744"/>
      <c r="I22" s="734">
        <f t="shared" si="2"/>
        <v>1054.5799999999997</v>
      </c>
    </row>
    <row r="23" spans="2:9" x14ac:dyDescent="0.25">
      <c r="B23" s="373">
        <f t="shared" si="1"/>
        <v>47</v>
      </c>
      <c r="C23" s="15"/>
      <c r="D23" s="768"/>
      <c r="E23" s="1353"/>
      <c r="F23" s="821">
        <f t="shared" si="0"/>
        <v>0</v>
      </c>
      <c r="G23" s="743"/>
      <c r="H23" s="744"/>
      <c r="I23" s="734">
        <f t="shared" si="2"/>
        <v>1054.5799999999997</v>
      </c>
    </row>
    <row r="24" spans="2:9" x14ac:dyDescent="0.25">
      <c r="B24" s="373">
        <f t="shared" si="1"/>
        <v>47</v>
      </c>
      <c r="C24" s="15"/>
      <c r="D24" s="768"/>
      <c r="E24" s="1353"/>
      <c r="F24" s="821">
        <f t="shared" si="0"/>
        <v>0</v>
      </c>
      <c r="G24" s="743"/>
      <c r="H24" s="744"/>
      <c r="I24" s="734">
        <f t="shared" si="2"/>
        <v>1054.5799999999997</v>
      </c>
    </row>
    <row r="25" spans="2:9" x14ac:dyDescent="0.25">
      <c r="B25" s="373">
        <f t="shared" si="1"/>
        <v>47</v>
      </c>
      <c r="C25" s="15"/>
      <c r="D25" s="768"/>
      <c r="E25" s="1353"/>
      <c r="F25" s="821">
        <f t="shared" si="0"/>
        <v>0</v>
      </c>
      <c r="G25" s="743"/>
      <c r="H25" s="744"/>
      <c r="I25" s="734">
        <f t="shared" si="2"/>
        <v>1054.5799999999997</v>
      </c>
    </row>
    <row r="26" spans="2:9" x14ac:dyDescent="0.25">
      <c r="B26" s="373">
        <f t="shared" si="1"/>
        <v>47</v>
      </c>
      <c r="C26" s="15"/>
      <c r="D26" s="768"/>
      <c r="E26" s="1353"/>
      <c r="F26" s="821">
        <f t="shared" si="0"/>
        <v>0</v>
      </c>
      <c r="G26" s="743"/>
      <c r="H26" s="744"/>
      <c r="I26" s="734">
        <f t="shared" si="2"/>
        <v>1054.5799999999997</v>
      </c>
    </row>
    <row r="27" spans="2:9" x14ac:dyDescent="0.25">
      <c r="B27" s="373">
        <f t="shared" si="1"/>
        <v>47</v>
      </c>
      <c r="C27" s="15"/>
      <c r="D27" s="768"/>
      <c r="E27" s="1353"/>
      <c r="F27" s="821">
        <f t="shared" si="0"/>
        <v>0</v>
      </c>
      <c r="G27" s="743"/>
      <c r="H27" s="744"/>
      <c r="I27" s="734">
        <f t="shared" si="2"/>
        <v>1054.5799999999997</v>
      </c>
    </row>
    <row r="28" spans="2:9" x14ac:dyDescent="0.25">
      <c r="B28" s="373">
        <f t="shared" si="1"/>
        <v>47</v>
      </c>
      <c r="C28" s="15"/>
      <c r="D28" s="821"/>
      <c r="E28" s="1353"/>
      <c r="F28" s="821">
        <f t="shared" si="0"/>
        <v>0</v>
      </c>
      <c r="G28" s="743"/>
      <c r="H28" s="744"/>
      <c r="I28" s="734">
        <f t="shared" si="2"/>
        <v>1054.5799999999997</v>
      </c>
    </row>
    <row r="29" spans="2:9" x14ac:dyDescent="0.25">
      <c r="B29" s="373">
        <f t="shared" si="1"/>
        <v>47</v>
      </c>
      <c r="C29" s="15"/>
      <c r="D29" s="821"/>
      <c r="E29" s="1353"/>
      <c r="F29" s="821">
        <f t="shared" si="0"/>
        <v>0</v>
      </c>
      <c r="G29" s="743"/>
      <c r="H29" s="744"/>
      <c r="I29" s="734">
        <f t="shared" si="2"/>
        <v>1054.5799999999997</v>
      </c>
    </row>
    <row r="30" spans="2:9" x14ac:dyDescent="0.25">
      <c r="B30" s="373">
        <f t="shared" si="1"/>
        <v>47</v>
      </c>
      <c r="C30" s="15"/>
      <c r="D30" s="821"/>
      <c r="E30" s="1353"/>
      <c r="F30" s="821">
        <f t="shared" si="0"/>
        <v>0</v>
      </c>
      <c r="G30" s="743"/>
      <c r="H30" s="744"/>
      <c r="I30" s="734">
        <f t="shared" si="2"/>
        <v>1054.5799999999997</v>
      </c>
    </row>
    <row r="31" spans="2:9" x14ac:dyDescent="0.25">
      <c r="B31" s="373">
        <f t="shared" si="1"/>
        <v>47</v>
      </c>
      <c r="C31" s="15"/>
      <c r="D31" s="626"/>
      <c r="E31" s="627"/>
      <c r="F31" s="626">
        <f t="shared" si="0"/>
        <v>0</v>
      </c>
      <c r="G31" s="508"/>
      <c r="H31" s="350"/>
      <c r="I31" s="734">
        <f t="shared" si="2"/>
        <v>1054.5799999999997</v>
      </c>
    </row>
    <row r="32" spans="2:9" x14ac:dyDescent="0.25">
      <c r="B32" s="373">
        <f t="shared" si="1"/>
        <v>47</v>
      </c>
      <c r="C32" s="15"/>
      <c r="D32" s="626"/>
      <c r="E32" s="627"/>
      <c r="F32" s="626">
        <f t="shared" si="0"/>
        <v>0</v>
      </c>
      <c r="G32" s="508"/>
      <c r="H32" s="350"/>
      <c r="I32" s="734">
        <f t="shared" si="2"/>
        <v>1054.5799999999997</v>
      </c>
    </row>
    <row r="33" spans="2:9" x14ac:dyDescent="0.25">
      <c r="B33" s="373">
        <f t="shared" si="1"/>
        <v>47</v>
      </c>
      <c r="C33" s="15"/>
      <c r="D33" s="626"/>
      <c r="E33" s="627"/>
      <c r="F33" s="626">
        <f t="shared" si="0"/>
        <v>0</v>
      </c>
      <c r="G33" s="508"/>
      <c r="H33" s="350"/>
      <c r="I33" s="734">
        <f t="shared" si="2"/>
        <v>1054.5799999999997</v>
      </c>
    </row>
    <row r="34" spans="2:9" x14ac:dyDescent="0.25">
      <c r="B34" s="373">
        <f t="shared" si="1"/>
        <v>47</v>
      </c>
      <c r="C34" s="15"/>
      <c r="D34" s="626"/>
      <c r="E34" s="627"/>
      <c r="F34" s="626">
        <f t="shared" si="0"/>
        <v>0</v>
      </c>
      <c r="G34" s="508"/>
      <c r="H34" s="350"/>
      <c r="I34" s="734">
        <f t="shared" si="2"/>
        <v>1054.5799999999997</v>
      </c>
    </row>
    <row r="35" spans="2:9" x14ac:dyDescent="0.25">
      <c r="B35" s="373">
        <f t="shared" si="1"/>
        <v>47</v>
      </c>
      <c r="C35" s="15"/>
      <c r="D35" s="68"/>
      <c r="E35" s="186"/>
      <c r="F35" s="68">
        <f t="shared" si="0"/>
        <v>0</v>
      </c>
      <c r="G35" s="69"/>
      <c r="H35" s="70"/>
      <c r="I35" s="734">
        <f t="shared" si="2"/>
        <v>1054.5799999999997</v>
      </c>
    </row>
    <row r="36" spans="2:9" x14ac:dyDescent="0.25">
      <c r="B36" s="373">
        <f t="shared" si="1"/>
        <v>47</v>
      </c>
      <c r="C36" s="15"/>
      <c r="D36" s="68"/>
      <c r="E36" s="186"/>
      <c r="F36" s="68">
        <f t="shared" si="0"/>
        <v>0</v>
      </c>
      <c r="G36" s="69"/>
      <c r="H36" s="70"/>
      <c r="I36" s="734">
        <f t="shared" si="2"/>
        <v>1054.5799999999997</v>
      </c>
    </row>
    <row r="37" spans="2:9" x14ac:dyDescent="0.25">
      <c r="B37" s="373">
        <f t="shared" si="1"/>
        <v>47</v>
      </c>
      <c r="C37" s="15"/>
      <c r="D37" s="68"/>
      <c r="E37" s="186"/>
      <c r="F37" s="68">
        <f t="shared" si="0"/>
        <v>0</v>
      </c>
      <c r="G37" s="69"/>
      <c r="H37" s="70"/>
      <c r="I37" s="734">
        <f t="shared" si="2"/>
        <v>1054.5799999999997</v>
      </c>
    </row>
    <row r="38" spans="2:9" x14ac:dyDescent="0.25">
      <c r="B38" s="373">
        <f t="shared" si="1"/>
        <v>47</v>
      </c>
      <c r="C38" s="15"/>
      <c r="D38" s="68"/>
      <c r="E38" s="186"/>
      <c r="F38" s="68">
        <f t="shared" si="0"/>
        <v>0</v>
      </c>
      <c r="G38" s="69"/>
      <c r="H38" s="70"/>
      <c r="I38" s="734">
        <f t="shared" si="2"/>
        <v>1054.5799999999997</v>
      </c>
    </row>
    <row r="39" spans="2:9" x14ac:dyDescent="0.25">
      <c r="B39" s="373">
        <f t="shared" si="1"/>
        <v>47</v>
      </c>
      <c r="C39" s="15"/>
      <c r="D39" s="68"/>
      <c r="E39" s="186"/>
      <c r="F39" s="68">
        <f t="shared" si="0"/>
        <v>0</v>
      </c>
      <c r="G39" s="69"/>
      <c r="H39" s="70"/>
      <c r="I39" s="734">
        <f t="shared" si="2"/>
        <v>1054.5799999999997</v>
      </c>
    </row>
    <row r="40" spans="2:9" x14ac:dyDescent="0.25">
      <c r="B40" s="373">
        <f t="shared" si="1"/>
        <v>47</v>
      </c>
      <c r="C40" s="15"/>
      <c r="D40" s="68"/>
      <c r="E40" s="186"/>
      <c r="F40" s="68">
        <f t="shared" si="0"/>
        <v>0</v>
      </c>
      <c r="G40" s="69"/>
      <c r="H40" s="70"/>
      <c r="I40" s="734">
        <f t="shared" si="2"/>
        <v>1054.5799999999997</v>
      </c>
    </row>
    <row r="41" spans="2:9" x14ac:dyDescent="0.25">
      <c r="B41" s="373">
        <f t="shared" si="1"/>
        <v>47</v>
      </c>
      <c r="C41" s="15"/>
      <c r="D41" s="68"/>
      <c r="E41" s="186"/>
      <c r="F41" s="68">
        <f t="shared" si="0"/>
        <v>0</v>
      </c>
      <c r="G41" s="69"/>
      <c r="H41" s="70"/>
      <c r="I41" s="734">
        <f t="shared" si="2"/>
        <v>1054.5799999999997</v>
      </c>
    </row>
    <row r="42" spans="2:9" x14ac:dyDescent="0.25">
      <c r="B42" s="373">
        <f t="shared" si="1"/>
        <v>47</v>
      </c>
      <c r="C42" s="15"/>
      <c r="D42" s="68"/>
      <c r="E42" s="186"/>
      <c r="F42" s="68">
        <f t="shared" si="0"/>
        <v>0</v>
      </c>
      <c r="G42" s="69"/>
      <c r="H42" s="70"/>
      <c r="I42" s="734">
        <f t="shared" si="2"/>
        <v>1054.5799999999997</v>
      </c>
    </row>
    <row r="43" spans="2:9" x14ac:dyDescent="0.25">
      <c r="B43" s="373">
        <f t="shared" si="1"/>
        <v>47</v>
      </c>
      <c r="C43" s="15"/>
      <c r="D43" s="68"/>
      <c r="E43" s="186"/>
      <c r="F43" s="68">
        <f t="shared" si="0"/>
        <v>0</v>
      </c>
      <c r="G43" s="69"/>
      <c r="H43" s="70"/>
      <c r="I43" s="734">
        <f t="shared" si="2"/>
        <v>1054.5799999999997</v>
      </c>
    </row>
    <row r="44" spans="2:9" x14ac:dyDescent="0.25">
      <c r="B44" s="373">
        <f t="shared" si="1"/>
        <v>47</v>
      </c>
      <c r="C44" s="15"/>
      <c r="D44" s="68"/>
      <c r="E44" s="186"/>
      <c r="F44" s="68">
        <f t="shared" si="0"/>
        <v>0</v>
      </c>
      <c r="G44" s="69"/>
      <c r="H44" s="70"/>
      <c r="I44" s="734">
        <f t="shared" si="2"/>
        <v>1054.5799999999997</v>
      </c>
    </row>
    <row r="45" spans="2:9" ht="15.75" thickBot="1" x14ac:dyDescent="0.3">
      <c r="B45" s="633">
        <f t="shared" si="1"/>
        <v>47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35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85" t="s">
        <v>19</v>
      </c>
      <c r="D49" s="1586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O1" workbookViewId="0">
      <pane ySplit="8" topLeftCell="A9" activePane="bottomLeft" state="frozen"/>
      <selection pane="bottomLeft" activeCell="AQ16" sqref="AQ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522" t="s">
        <v>323</v>
      </c>
      <c r="B1" s="1522"/>
      <c r="C1" s="1522"/>
      <c r="D1" s="1522"/>
      <c r="E1" s="1522"/>
      <c r="F1" s="1522"/>
      <c r="G1" s="1522"/>
      <c r="H1" s="11">
        <v>1</v>
      </c>
      <c r="K1" s="1522" t="str">
        <f>A1</f>
        <v>INVENTARIO    DEL MES DE  OCTUBRE   2023</v>
      </c>
      <c r="L1" s="1522"/>
      <c r="M1" s="1522"/>
      <c r="N1" s="1522"/>
      <c r="O1" s="1522"/>
      <c r="P1" s="1522"/>
      <c r="Q1" s="1522"/>
      <c r="R1" s="11">
        <v>2</v>
      </c>
      <c r="U1" s="1522" t="str">
        <f>K1</f>
        <v>INVENTARIO    DEL MES DE  OCTUBRE   2023</v>
      </c>
      <c r="V1" s="1522"/>
      <c r="W1" s="1522"/>
      <c r="X1" s="1522"/>
      <c r="Y1" s="1522"/>
      <c r="Z1" s="1522"/>
      <c r="AA1" s="1522"/>
      <c r="AB1" s="11">
        <v>3</v>
      </c>
      <c r="AE1" s="1514" t="s">
        <v>314</v>
      </c>
      <c r="AF1" s="1514"/>
      <c r="AG1" s="1514"/>
      <c r="AH1" s="1514"/>
      <c r="AI1" s="1514"/>
      <c r="AJ1" s="1514"/>
      <c r="AK1" s="1514"/>
      <c r="AL1" s="11">
        <v>4</v>
      </c>
      <c r="AO1" s="1514" t="str">
        <f>AE1</f>
        <v>ENTRADA DEL MES DE NOVIEMBRE 2023</v>
      </c>
      <c r="AP1" s="1514"/>
      <c r="AQ1" s="1514"/>
      <c r="AR1" s="1514"/>
      <c r="AS1" s="1514"/>
      <c r="AT1" s="1514"/>
      <c r="AU1" s="1514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54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7"/>
      <c r="N4" s="130"/>
      <c r="O4" s="77"/>
      <c r="P4" s="61"/>
      <c r="Q4" s="151"/>
      <c r="R4" s="151"/>
      <c r="U4" s="12"/>
      <c r="V4" s="12"/>
      <c r="W4" s="354"/>
      <c r="X4" s="130"/>
      <c r="Y4" s="197"/>
      <c r="Z4" s="61"/>
      <c r="AA4" s="151"/>
      <c r="AB4" s="151"/>
      <c r="AE4" s="12"/>
      <c r="AF4" s="12"/>
      <c r="AG4" s="354"/>
      <c r="AH4" s="130"/>
      <c r="AI4" s="197"/>
      <c r="AJ4" s="61"/>
      <c r="AK4" s="151"/>
      <c r="AL4" s="151"/>
      <c r="AO4" s="12"/>
      <c r="AP4" s="12"/>
      <c r="AQ4" s="487"/>
      <c r="AR4" s="130"/>
      <c r="AS4" s="77">
        <v>10</v>
      </c>
      <c r="AT4" s="61">
        <v>1</v>
      </c>
      <c r="AU4" s="151"/>
      <c r="AV4" s="151"/>
    </row>
    <row r="5" spans="1:49" ht="22.5" customHeight="1" x14ac:dyDescent="0.25">
      <c r="A5" s="1591" t="s">
        <v>86</v>
      </c>
      <c r="B5" s="1592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591" t="s">
        <v>86</v>
      </c>
      <c r="L5" s="1594" t="s">
        <v>64</v>
      </c>
      <c r="M5" s="354">
        <v>85</v>
      </c>
      <c r="N5" s="130">
        <v>45126</v>
      </c>
      <c r="O5" s="197">
        <v>150</v>
      </c>
      <c r="P5" s="61">
        <v>15</v>
      </c>
      <c r="Q5" s="5"/>
      <c r="U5" s="1591" t="s">
        <v>86</v>
      </c>
      <c r="V5" s="1592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  <c r="AE5" s="1591" t="s">
        <v>86</v>
      </c>
      <c r="AF5" s="1592" t="s">
        <v>63</v>
      </c>
      <c r="AG5" s="217">
        <v>85</v>
      </c>
      <c r="AH5" s="218">
        <v>45243</v>
      </c>
      <c r="AI5" s="77">
        <v>150</v>
      </c>
      <c r="AJ5" s="61">
        <v>15</v>
      </c>
      <c r="AK5" s="5"/>
      <c r="AO5" s="1591" t="s">
        <v>86</v>
      </c>
      <c r="AP5" s="1594" t="s">
        <v>64</v>
      </c>
      <c r="AQ5" s="354">
        <v>70</v>
      </c>
      <c r="AR5" s="865">
        <v>45243</v>
      </c>
      <c r="AS5" s="866">
        <v>150</v>
      </c>
      <c r="AT5" s="1246">
        <v>15</v>
      </c>
      <c r="AU5" s="5"/>
    </row>
    <row r="6" spans="1:49" ht="22.5" customHeight="1" thickBot="1" x14ac:dyDescent="0.3">
      <c r="A6" s="1591"/>
      <c r="B6" s="1593"/>
      <c r="C6" s="354">
        <v>85</v>
      </c>
      <c r="D6" s="130">
        <v>45194</v>
      </c>
      <c r="E6" s="197">
        <v>150</v>
      </c>
      <c r="F6" s="61">
        <v>15</v>
      </c>
      <c r="G6" s="47">
        <f>F78</f>
        <v>380</v>
      </c>
      <c r="H6" s="7">
        <f>E6-G6+E7+E5-G5+E4</f>
        <v>0</v>
      </c>
      <c r="K6" s="1591"/>
      <c r="L6" s="1594"/>
      <c r="M6" s="861">
        <v>70</v>
      </c>
      <c r="N6" s="862">
        <v>45160</v>
      </c>
      <c r="O6" s="863">
        <v>50</v>
      </c>
      <c r="P6" s="864">
        <v>5</v>
      </c>
      <c r="Q6" s="47">
        <f>P78</f>
        <v>250</v>
      </c>
      <c r="R6" s="7">
        <f>O6-Q6+O7+O5-Q5+O4</f>
        <v>0</v>
      </c>
      <c r="U6" s="1591"/>
      <c r="V6" s="1593"/>
      <c r="W6" s="354"/>
      <c r="X6" s="130"/>
      <c r="Y6" s="197"/>
      <c r="Z6" s="61"/>
      <c r="AA6" s="47">
        <f>Z78</f>
        <v>150</v>
      </c>
      <c r="AB6" s="7">
        <f>Y6-AA6+Y7+Y5-AA5+Y4</f>
        <v>0</v>
      </c>
      <c r="AE6" s="1591"/>
      <c r="AF6" s="1593"/>
      <c r="AG6" s="354"/>
      <c r="AH6" s="130"/>
      <c r="AI6" s="197"/>
      <c r="AJ6" s="61"/>
      <c r="AK6" s="47">
        <f>AJ78</f>
        <v>20</v>
      </c>
      <c r="AL6" s="7">
        <f>AI6-AK6+AI7+AI5-AK5+AI4</f>
        <v>130</v>
      </c>
      <c r="AO6" s="1591"/>
      <c r="AP6" s="1594"/>
      <c r="AQ6" s="354"/>
      <c r="AR6" s="865"/>
      <c r="AS6" s="866"/>
      <c r="AT6" s="1246"/>
      <c r="AU6" s="47">
        <f>AT78</f>
        <v>70</v>
      </c>
      <c r="AV6" s="7">
        <f>AS6-AU6+AS7+AS5-AU5+AS4</f>
        <v>90</v>
      </c>
    </row>
    <row r="7" spans="1:49" ht="24.75" customHeight="1" thickBot="1" x14ac:dyDescent="0.3">
      <c r="B7" s="19"/>
      <c r="C7" s="354"/>
      <c r="D7" s="130"/>
      <c r="E7" s="197">
        <v>20</v>
      </c>
      <c r="F7" s="61">
        <v>2</v>
      </c>
      <c r="L7" s="19"/>
      <c r="M7" s="354">
        <v>70</v>
      </c>
      <c r="N7" s="130">
        <v>45194</v>
      </c>
      <c r="O7" s="197">
        <v>50</v>
      </c>
      <c r="P7" s="61">
        <v>5</v>
      </c>
      <c r="V7" s="19"/>
      <c r="W7" s="354"/>
      <c r="X7" s="130"/>
      <c r="Y7" s="197"/>
      <c r="Z7" s="61"/>
      <c r="AF7" s="19"/>
      <c r="AG7" s="354"/>
      <c r="AH7" s="130"/>
      <c r="AI7" s="197"/>
      <c r="AJ7" s="61"/>
      <c r="AP7" s="19"/>
      <c r="AQ7" s="354"/>
      <c r="AR7" s="865"/>
      <c r="AS7" s="866"/>
      <c r="AT7" s="1246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160</v>
      </c>
      <c r="H9" s="70">
        <v>115</v>
      </c>
      <c r="I9" s="102">
        <f>E6-F9+E5+E7+E4</f>
        <v>340</v>
      </c>
      <c r="K9" s="79" t="s">
        <v>32</v>
      </c>
      <c r="L9" s="557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6">
        <f>O6-P9+O5+O7+O4</f>
        <v>250</v>
      </c>
      <c r="U9" s="79" t="s">
        <v>32</v>
      </c>
      <c r="V9" s="82">
        <f>Z6-W9+Z5+Z7+Z4</f>
        <v>14</v>
      </c>
      <c r="W9" s="15">
        <v>1</v>
      </c>
      <c r="X9" s="68">
        <v>10</v>
      </c>
      <c r="Y9" s="191">
        <v>45237</v>
      </c>
      <c r="Z9" s="68">
        <f t="shared" ref="Z9:Z72" si="2">X9</f>
        <v>10</v>
      </c>
      <c r="AA9" s="69" t="s">
        <v>557</v>
      </c>
      <c r="AB9" s="70">
        <v>0</v>
      </c>
      <c r="AC9" s="102">
        <f>Y6-Z9+Y5+Y7+Y4</f>
        <v>140</v>
      </c>
      <c r="AE9" s="79" t="s">
        <v>32</v>
      </c>
      <c r="AF9" s="82">
        <f>AJ6-AG9+AJ5+AJ7+AJ4</f>
        <v>13</v>
      </c>
      <c r="AG9" s="15">
        <v>2</v>
      </c>
      <c r="AH9" s="68">
        <v>20</v>
      </c>
      <c r="AI9" s="191">
        <v>45254</v>
      </c>
      <c r="AJ9" s="68">
        <f t="shared" ref="AJ9:AJ72" si="3">AH9</f>
        <v>20</v>
      </c>
      <c r="AK9" s="69" t="s">
        <v>693</v>
      </c>
      <c r="AL9" s="70">
        <v>115</v>
      </c>
      <c r="AM9" s="102">
        <f>AI6-AJ9+AI5+AI7+AI4</f>
        <v>130</v>
      </c>
      <c r="AO9" s="79" t="s">
        <v>32</v>
      </c>
      <c r="AP9" s="1125">
        <f>AT6-AQ9+AT5+AT7+AT4</f>
        <v>14</v>
      </c>
      <c r="AQ9" s="15">
        <v>2</v>
      </c>
      <c r="AR9" s="68">
        <v>20</v>
      </c>
      <c r="AS9" s="191">
        <v>45243</v>
      </c>
      <c r="AT9" s="68">
        <f t="shared" ref="AT9" si="4">AR9</f>
        <v>20</v>
      </c>
      <c r="AU9" s="69" t="s">
        <v>604</v>
      </c>
      <c r="AV9" s="70">
        <v>100</v>
      </c>
      <c r="AW9" s="1041">
        <f>AS6-AT9+AS5+AS7+AS4</f>
        <v>140</v>
      </c>
    </row>
    <row r="10" spans="1:49" x14ac:dyDescent="0.25">
      <c r="A10" s="185"/>
      <c r="B10" s="82">
        <f t="shared" ref="B10:B73" si="5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161</v>
      </c>
      <c r="H10" s="70">
        <v>115</v>
      </c>
      <c r="I10" s="102">
        <f>I9-F10</f>
        <v>330</v>
      </c>
      <c r="K10" s="185"/>
      <c r="L10" s="82">
        <f t="shared" ref="L10:L73" si="6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147</v>
      </c>
      <c r="R10" s="70">
        <v>100</v>
      </c>
      <c r="S10" s="102">
        <f>S9-P10</f>
        <v>240</v>
      </c>
      <c r="U10" s="185"/>
      <c r="V10" s="1125">
        <f t="shared" ref="V10:V73" si="7">V9-W10</f>
        <v>11</v>
      </c>
      <c r="W10" s="1051">
        <v>3</v>
      </c>
      <c r="X10" s="923">
        <v>30</v>
      </c>
      <c r="Y10" s="1040">
        <v>45238</v>
      </c>
      <c r="Z10" s="923">
        <f t="shared" si="2"/>
        <v>30</v>
      </c>
      <c r="AA10" s="895" t="s">
        <v>572</v>
      </c>
      <c r="AB10" s="912">
        <v>0</v>
      </c>
      <c r="AC10" s="1041">
        <f>AC9-Z10</f>
        <v>110</v>
      </c>
      <c r="AE10" s="185"/>
      <c r="AF10" s="557">
        <f t="shared" ref="AF10:AF73" si="8">AF9-AG10</f>
        <v>13</v>
      </c>
      <c r="AG10" s="1051"/>
      <c r="AH10" s="923"/>
      <c r="AI10" s="1040"/>
      <c r="AJ10" s="923">
        <f t="shared" si="3"/>
        <v>0</v>
      </c>
      <c r="AK10" s="895"/>
      <c r="AL10" s="912"/>
      <c r="AM10" s="556">
        <f>AM9-AJ10</f>
        <v>130</v>
      </c>
      <c r="AO10" s="185"/>
      <c r="AP10" s="1125">
        <f t="shared" ref="AP10:AP73" si="9">AP9-AQ10</f>
        <v>13</v>
      </c>
      <c r="AQ10" s="1051">
        <v>1</v>
      </c>
      <c r="AR10" s="923">
        <v>10</v>
      </c>
      <c r="AS10" s="1040">
        <v>45248</v>
      </c>
      <c r="AT10" s="923">
        <f t="shared" ref="AT10:AT72" si="10">AR10</f>
        <v>10</v>
      </c>
      <c r="AU10" s="895" t="s">
        <v>649</v>
      </c>
      <c r="AV10" s="912">
        <v>0</v>
      </c>
      <c r="AW10" s="1041">
        <f>AW9-AT10</f>
        <v>130</v>
      </c>
    </row>
    <row r="11" spans="1:49" x14ac:dyDescent="0.25">
      <c r="A11" s="174"/>
      <c r="B11" s="82">
        <f t="shared" si="5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162</v>
      </c>
      <c r="H11" s="70">
        <v>115</v>
      </c>
      <c r="I11" s="102">
        <f t="shared" ref="I11:I74" si="11">I10-F11</f>
        <v>320</v>
      </c>
      <c r="K11" s="174"/>
      <c r="L11" s="82">
        <f t="shared" si="6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150</v>
      </c>
      <c r="R11" s="70">
        <v>100</v>
      </c>
      <c r="S11" s="102">
        <f t="shared" ref="S11:S74" si="12">S10-P11</f>
        <v>220</v>
      </c>
      <c r="U11" s="174"/>
      <c r="V11" s="1125">
        <f t="shared" si="7"/>
        <v>7</v>
      </c>
      <c r="W11" s="872">
        <v>4</v>
      </c>
      <c r="X11" s="923">
        <v>40</v>
      </c>
      <c r="Y11" s="1040">
        <v>45241</v>
      </c>
      <c r="Z11" s="923">
        <f t="shared" si="2"/>
        <v>40</v>
      </c>
      <c r="AA11" s="895" t="s">
        <v>599</v>
      </c>
      <c r="AB11" s="912">
        <v>115</v>
      </c>
      <c r="AC11" s="1041">
        <f t="shared" ref="AC11:AC74" si="13">AC10-Z11</f>
        <v>70</v>
      </c>
      <c r="AE11" s="174"/>
      <c r="AF11" s="1125">
        <f t="shared" si="8"/>
        <v>13</v>
      </c>
      <c r="AG11" s="872"/>
      <c r="AH11" s="923"/>
      <c r="AI11" s="1040"/>
      <c r="AJ11" s="923">
        <f t="shared" si="3"/>
        <v>0</v>
      </c>
      <c r="AK11" s="895"/>
      <c r="AL11" s="912"/>
      <c r="AM11" s="1041">
        <f t="shared" ref="AM11:AM74" si="14">AM10-AJ11</f>
        <v>130</v>
      </c>
      <c r="AO11" s="174"/>
      <c r="AP11" s="1125">
        <f t="shared" si="9"/>
        <v>11</v>
      </c>
      <c r="AQ11" s="872">
        <v>2</v>
      </c>
      <c r="AR11" s="923">
        <v>20</v>
      </c>
      <c r="AS11" s="1040">
        <v>45251</v>
      </c>
      <c r="AT11" s="923">
        <f t="shared" si="10"/>
        <v>20</v>
      </c>
      <c r="AU11" s="895" t="s">
        <v>662</v>
      </c>
      <c r="AV11" s="912">
        <v>100</v>
      </c>
      <c r="AW11" s="1041">
        <f t="shared" ref="AW11:AW74" si="15">AW10-AT11</f>
        <v>110</v>
      </c>
    </row>
    <row r="12" spans="1:49" x14ac:dyDescent="0.25">
      <c r="A12" s="174"/>
      <c r="B12" s="557">
        <f t="shared" si="5"/>
        <v>32</v>
      </c>
      <c r="C12" s="15"/>
      <c r="D12" s="68"/>
      <c r="E12" s="191"/>
      <c r="F12" s="68">
        <f t="shared" si="0"/>
        <v>0</v>
      </c>
      <c r="G12" s="69"/>
      <c r="H12" s="70"/>
      <c r="I12" s="556">
        <f t="shared" si="11"/>
        <v>320</v>
      </c>
      <c r="K12" s="174"/>
      <c r="L12" s="82">
        <f t="shared" si="6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152</v>
      </c>
      <c r="R12" s="70">
        <v>100</v>
      </c>
      <c r="S12" s="102">
        <f t="shared" si="12"/>
        <v>210</v>
      </c>
      <c r="U12" s="174"/>
      <c r="V12" s="1125">
        <f t="shared" si="7"/>
        <v>5</v>
      </c>
      <c r="W12" s="1051">
        <v>2</v>
      </c>
      <c r="X12" s="923">
        <v>20</v>
      </c>
      <c r="Y12" s="1040">
        <v>45241</v>
      </c>
      <c r="Z12" s="923">
        <f t="shared" si="2"/>
        <v>20</v>
      </c>
      <c r="AA12" s="895" t="s">
        <v>600</v>
      </c>
      <c r="AB12" s="912">
        <v>0</v>
      </c>
      <c r="AC12" s="1041">
        <f t="shared" si="13"/>
        <v>50</v>
      </c>
      <c r="AE12" s="174"/>
      <c r="AF12" s="1125">
        <f t="shared" si="8"/>
        <v>13</v>
      </c>
      <c r="AG12" s="1051"/>
      <c r="AH12" s="923"/>
      <c r="AI12" s="1040"/>
      <c r="AJ12" s="923">
        <f t="shared" si="3"/>
        <v>0</v>
      </c>
      <c r="AK12" s="895"/>
      <c r="AL12" s="912"/>
      <c r="AM12" s="1041">
        <f t="shared" si="14"/>
        <v>130</v>
      </c>
      <c r="AO12" s="174"/>
      <c r="AP12" s="1125">
        <f t="shared" si="9"/>
        <v>9</v>
      </c>
      <c r="AQ12" s="1051">
        <v>2</v>
      </c>
      <c r="AR12" s="923">
        <v>20</v>
      </c>
      <c r="AS12" s="1040">
        <v>45254</v>
      </c>
      <c r="AT12" s="923">
        <f t="shared" si="10"/>
        <v>20</v>
      </c>
      <c r="AU12" s="895" t="s">
        <v>693</v>
      </c>
      <c r="AV12" s="912">
        <v>100</v>
      </c>
      <c r="AW12" s="1041">
        <f t="shared" si="15"/>
        <v>90</v>
      </c>
    </row>
    <row r="13" spans="1:49" x14ac:dyDescent="0.25">
      <c r="A13" s="81" t="s">
        <v>33</v>
      </c>
      <c r="B13" s="82">
        <f t="shared" si="5"/>
        <v>31</v>
      </c>
      <c r="C13" s="15">
        <v>1</v>
      </c>
      <c r="D13" s="821">
        <v>10</v>
      </c>
      <c r="E13" s="822">
        <v>45175</v>
      </c>
      <c r="F13" s="821">
        <f t="shared" si="0"/>
        <v>10</v>
      </c>
      <c r="G13" s="743" t="s">
        <v>178</v>
      </c>
      <c r="H13" s="744">
        <v>115</v>
      </c>
      <c r="I13" s="102">
        <f t="shared" si="11"/>
        <v>310</v>
      </c>
      <c r="K13" s="81" t="s">
        <v>33</v>
      </c>
      <c r="L13" s="557">
        <f t="shared" si="6"/>
        <v>21</v>
      </c>
      <c r="M13" s="15"/>
      <c r="N13" s="68"/>
      <c r="O13" s="191"/>
      <c r="P13" s="68">
        <f t="shared" si="1"/>
        <v>0</v>
      </c>
      <c r="Q13" s="69"/>
      <c r="R13" s="70"/>
      <c r="S13" s="556">
        <f t="shared" si="12"/>
        <v>210</v>
      </c>
      <c r="U13" s="81" t="s">
        <v>33</v>
      </c>
      <c r="V13" s="1125">
        <f t="shared" si="7"/>
        <v>3</v>
      </c>
      <c r="W13" s="1051">
        <v>2</v>
      </c>
      <c r="X13" s="923">
        <v>20</v>
      </c>
      <c r="Y13" s="1040">
        <v>45243</v>
      </c>
      <c r="Z13" s="923">
        <f t="shared" si="2"/>
        <v>20</v>
      </c>
      <c r="AA13" s="895" t="s">
        <v>604</v>
      </c>
      <c r="AB13" s="912">
        <v>115</v>
      </c>
      <c r="AC13" s="1041">
        <f t="shared" si="13"/>
        <v>30</v>
      </c>
      <c r="AE13" s="81" t="s">
        <v>33</v>
      </c>
      <c r="AF13" s="1125">
        <f t="shared" si="8"/>
        <v>13</v>
      </c>
      <c r="AG13" s="1051"/>
      <c r="AH13" s="923"/>
      <c r="AI13" s="1040"/>
      <c r="AJ13" s="923">
        <f t="shared" si="3"/>
        <v>0</v>
      </c>
      <c r="AK13" s="895"/>
      <c r="AL13" s="912"/>
      <c r="AM13" s="1041">
        <f t="shared" si="14"/>
        <v>130</v>
      </c>
      <c r="AO13" s="81" t="s">
        <v>33</v>
      </c>
      <c r="AP13" s="557">
        <f t="shared" si="9"/>
        <v>9</v>
      </c>
      <c r="AQ13" s="1051"/>
      <c r="AR13" s="923"/>
      <c r="AS13" s="1040"/>
      <c r="AT13" s="923">
        <f t="shared" si="10"/>
        <v>0</v>
      </c>
      <c r="AU13" s="895"/>
      <c r="AV13" s="912"/>
      <c r="AW13" s="556">
        <f t="shared" si="15"/>
        <v>90</v>
      </c>
    </row>
    <row r="14" spans="1:49" x14ac:dyDescent="0.25">
      <c r="A14" s="72"/>
      <c r="B14" s="82">
        <f t="shared" si="5"/>
        <v>30</v>
      </c>
      <c r="C14" s="15">
        <v>1</v>
      </c>
      <c r="D14" s="821">
        <v>10</v>
      </c>
      <c r="E14" s="822">
        <v>45178</v>
      </c>
      <c r="F14" s="821">
        <f t="shared" si="0"/>
        <v>10</v>
      </c>
      <c r="G14" s="743" t="s">
        <v>182</v>
      </c>
      <c r="H14" s="744">
        <v>115</v>
      </c>
      <c r="I14" s="102">
        <f t="shared" si="11"/>
        <v>300</v>
      </c>
      <c r="K14" s="72"/>
      <c r="L14" s="82">
        <f t="shared" si="6"/>
        <v>20</v>
      </c>
      <c r="M14" s="15">
        <v>1</v>
      </c>
      <c r="N14" s="821">
        <v>10</v>
      </c>
      <c r="O14" s="822">
        <v>45175</v>
      </c>
      <c r="P14" s="821">
        <f t="shared" si="1"/>
        <v>10</v>
      </c>
      <c r="Q14" s="743" t="s">
        <v>178</v>
      </c>
      <c r="R14" s="744">
        <v>100</v>
      </c>
      <c r="S14" s="102">
        <f t="shared" si="12"/>
        <v>200</v>
      </c>
      <c r="U14" s="72"/>
      <c r="V14" s="1125">
        <f t="shared" si="7"/>
        <v>2</v>
      </c>
      <c r="W14" s="15">
        <v>1</v>
      </c>
      <c r="X14" s="68">
        <v>10</v>
      </c>
      <c r="Y14" s="191">
        <v>45248</v>
      </c>
      <c r="Z14" s="68">
        <f t="shared" si="2"/>
        <v>10</v>
      </c>
      <c r="AA14" s="69" t="s">
        <v>649</v>
      </c>
      <c r="AB14" s="70">
        <v>0</v>
      </c>
      <c r="AC14" s="1041">
        <f t="shared" si="13"/>
        <v>20</v>
      </c>
      <c r="AE14" s="72"/>
      <c r="AF14" s="1125">
        <f t="shared" si="8"/>
        <v>13</v>
      </c>
      <c r="AG14" s="1051"/>
      <c r="AH14" s="923"/>
      <c r="AI14" s="1040"/>
      <c r="AJ14" s="923">
        <f t="shared" si="3"/>
        <v>0</v>
      </c>
      <c r="AK14" s="895"/>
      <c r="AL14" s="912"/>
      <c r="AM14" s="1041">
        <f t="shared" si="14"/>
        <v>130</v>
      </c>
      <c r="AO14" s="72"/>
      <c r="AP14" s="1125">
        <f t="shared" si="9"/>
        <v>9</v>
      </c>
      <c r="AQ14" s="1051"/>
      <c r="AR14" s="923"/>
      <c r="AS14" s="1040"/>
      <c r="AT14" s="923">
        <f t="shared" si="10"/>
        <v>0</v>
      </c>
      <c r="AU14" s="895"/>
      <c r="AV14" s="912"/>
      <c r="AW14" s="1041">
        <f t="shared" si="15"/>
        <v>90</v>
      </c>
    </row>
    <row r="15" spans="1:49" x14ac:dyDescent="0.25">
      <c r="A15" s="72" t="s">
        <v>22</v>
      </c>
      <c r="B15" s="82">
        <f t="shared" si="5"/>
        <v>28</v>
      </c>
      <c r="C15" s="15">
        <v>2</v>
      </c>
      <c r="D15" s="821">
        <v>20</v>
      </c>
      <c r="E15" s="822">
        <v>45182</v>
      </c>
      <c r="F15" s="821">
        <f t="shared" si="0"/>
        <v>20</v>
      </c>
      <c r="G15" s="743" t="s">
        <v>188</v>
      </c>
      <c r="H15" s="744">
        <v>115</v>
      </c>
      <c r="I15" s="102">
        <f t="shared" si="11"/>
        <v>280</v>
      </c>
      <c r="K15" s="72" t="s">
        <v>22</v>
      </c>
      <c r="L15" s="82">
        <f t="shared" si="6"/>
        <v>19</v>
      </c>
      <c r="M15" s="15">
        <v>1</v>
      </c>
      <c r="N15" s="821">
        <v>10</v>
      </c>
      <c r="O15" s="822">
        <v>45176</v>
      </c>
      <c r="P15" s="821">
        <f t="shared" si="1"/>
        <v>10</v>
      </c>
      <c r="Q15" s="743" t="s">
        <v>180</v>
      </c>
      <c r="R15" s="744">
        <v>100</v>
      </c>
      <c r="S15" s="102">
        <f t="shared" si="12"/>
        <v>190</v>
      </c>
      <c r="U15" s="72" t="s">
        <v>22</v>
      </c>
      <c r="V15" s="1125">
        <f t="shared" si="7"/>
        <v>0</v>
      </c>
      <c r="W15" s="1051">
        <v>2</v>
      </c>
      <c r="X15" s="923">
        <v>20</v>
      </c>
      <c r="Y15" s="1040">
        <v>45251</v>
      </c>
      <c r="Z15" s="923">
        <f t="shared" si="2"/>
        <v>20</v>
      </c>
      <c r="AA15" s="895" t="s">
        <v>662</v>
      </c>
      <c r="AB15" s="912">
        <v>115</v>
      </c>
      <c r="AC15" s="1041">
        <f t="shared" si="13"/>
        <v>0</v>
      </c>
      <c r="AE15" s="72" t="s">
        <v>22</v>
      </c>
      <c r="AF15" s="1125">
        <f t="shared" si="8"/>
        <v>13</v>
      </c>
      <c r="AG15" s="1051"/>
      <c r="AH15" s="923"/>
      <c r="AI15" s="1040"/>
      <c r="AJ15" s="923">
        <f t="shared" si="3"/>
        <v>0</v>
      </c>
      <c r="AK15" s="895"/>
      <c r="AL15" s="912"/>
      <c r="AM15" s="1041">
        <f t="shared" si="14"/>
        <v>130</v>
      </c>
      <c r="AO15" s="72" t="s">
        <v>22</v>
      </c>
      <c r="AP15" s="1125">
        <f t="shared" si="9"/>
        <v>9</v>
      </c>
      <c r="AQ15" s="1051"/>
      <c r="AR15" s="923"/>
      <c r="AS15" s="1040"/>
      <c r="AT15" s="923">
        <f t="shared" si="10"/>
        <v>0</v>
      </c>
      <c r="AU15" s="895"/>
      <c r="AV15" s="912"/>
      <c r="AW15" s="1041">
        <f t="shared" si="15"/>
        <v>90</v>
      </c>
    </row>
    <row r="16" spans="1:49" x14ac:dyDescent="0.25">
      <c r="B16" s="82">
        <f t="shared" si="5"/>
        <v>27</v>
      </c>
      <c r="C16" s="15">
        <v>1</v>
      </c>
      <c r="D16" s="821">
        <v>10</v>
      </c>
      <c r="E16" s="822">
        <v>45182</v>
      </c>
      <c r="F16" s="821">
        <f t="shared" si="0"/>
        <v>10</v>
      </c>
      <c r="G16" s="743" t="s">
        <v>189</v>
      </c>
      <c r="H16" s="744">
        <v>115</v>
      </c>
      <c r="I16" s="102">
        <f t="shared" si="11"/>
        <v>270</v>
      </c>
      <c r="L16" s="82">
        <f t="shared" si="6"/>
        <v>17</v>
      </c>
      <c r="M16" s="15">
        <v>2</v>
      </c>
      <c r="N16" s="821">
        <v>20</v>
      </c>
      <c r="O16" s="822">
        <v>45182</v>
      </c>
      <c r="P16" s="821">
        <f t="shared" si="1"/>
        <v>20</v>
      </c>
      <c r="Q16" s="743" t="s">
        <v>188</v>
      </c>
      <c r="R16" s="744">
        <v>100</v>
      </c>
      <c r="S16" s="102">
        <f t="shared" si="12"/>
        <v>170</v>
      </c>
      <c r="V16" s="1125">
        <f t="shared" si="7"/>
        <v>0</v>
      </c>
      <c r="W16" s="1051"/>
      <c r="X16" s="923"/>
      <c r="Y16" s="1040"/>
      <c r="Z16" s="923">
        <f t="shared" si="2"/>
        <v>0</v>
      </c>
      <c r="AA16" s="895"/>
      <c r="AB16" s="912"/>
      <c r="AC16" s="1041">
        <f t="shared" si="13"/>
        <v>0</v>
      </c>
      <c r="AF16" s="1125">
        <f t="shared" si="8"/>
        <v>13</v>
      </c>
      <c r="AG16" s="1051"/>
      <c r="AH16" s="923"/>
      <c r="AI16" s="1040"/>
      <c r="AJ16" s="923">
        <f t="shared" si="3"/>
        <v>0</v>
      </c>
      <c r="AK16" s="895"/>
      <c r="AL16" s="912"/>
      <c r="AM16" s="1041">
        <f t="shared" si="14"/>
        <v>130</v>
      </c>
      <c r="AP16" s="1125">
        <f t="shared" si="9"/>
        <v>9</v>
      </c>
      <c r="AQ16" s="1051"/>
      <c r="AR16" s="923"/>
      <c r="AS16" s="1040"/>
      <c r="AT16" s="923">
        <f t="shared" si="10"/>
        <v>0</v>
      </c>
      <c r="AU16" s="895"/>
      <c r="AV16" s="912"/>
      <c r="AW16" s="1041">
        <f t="shared" si="15"/>
        <v>90</v>
      </c>
    </row>
    <row r="17" spans="1:49" x14ac:dyDescent="0.25">
      <c r="B17" s="82">
        <f t="shared" si="5"/>
        <v>26</v>
      </c>
      <c r="C17" s="15">
        <v>1</v>
      </c>
      <c r="D17" s="821">
        <v>10</v>
      </c>
      <c r="E17" s="822">
        <v>45183</v>
      </c>
      <c r="F17" s="821">
        <f t="shared" si="0"/>
        <v>10</v>
      </c>
      <c r="G17" s="743" t="s">
        <v>190</v>
      </c>
      <c r="H17" s="744">
        <v>115</v>
      </c>
      <c r="I17" s="102">
        <f t="shared" si="11"/>
        <v>260</v>
      </c>
      <c r="L17" s="82">
        <f t="shared" si="6"/>
        <v>16</v>
      </c>
      <c r="M17" s="15">
        <v>1</v>
      </c>
      <c r="N17" s="821">
        <v>10</v>
      </c>
      <c r="O17" s="822">
        <v>45182</v>
      </c>
      <c r="P17" s="821">
        <f t="shared" si="1"/>
        <v>10</v>
      </c>
      <c r="Q17" s="743" t="s">
        <v>189</v>
      </c>
      <c r="R17" s="744">
        <v>100</v>
      </c>
      <c r="S17" s="102">
        <f t="shared" si="12"/>
        <v>160</v>
      </c>
      <c r="V17" s="1125">
        <f t="shared" si="7"/>
        <v>0</v>
      </c>
      <c r="W17" s="1051"/>
      <c r="X17" s="923"/>
      <c r="Y17" s="1040"/>
      <c r="Z17" s="1419">
        <f t="shared" si="2"/>
        <v>0</v>
      </c>
      <c r="AA17" s="1393"/>
      <c r="AB17" s="1394"/>
      <c r="AC17" s="1376">
        <f t="shared" si="13"/>
        <v>0</v>
      </c>
      <c r="AF17" s="1125">
        <f t="shared" si="8"/>
        <v>13</v>
      </c>
      <c r="AG17" s="1051"/>
      <c r="AH17" s="923"/>
      <c r="AI17" s="1040"/>
      <c r="AJ17" s="923">
        <f t="shared" si="3"/>
        <v>0</v>
      </c>
      <c r="AK17" s="895"/>
      <c r="AL17" s="912"/>
      <c r="AM17" s="1041">
        <f t="shared" si="14"/>
        <v>130</v>
      </c>
      <c r="AP17" s="1125">
        <f t="shared" si="9"/>
        <v>9</v>
      </c>
      <c r="AQ17" s="1051"/>
      <c r="AR17" s="923"/>
      <c r="AS17" s="1040"/>
      <c r="AT17" s="923">
        <f t="shared" si="10"/>
        <v>0</v>
      </c>
      <c r="AU17" s="895"/>
      <c r="AV17" s="912"/>
      <c r="AW17" s="1041">
        <f t="shared" si="15"/>
        <v>90</v>
      </c>
    </row>
    <row r="18" spans="1:49" x14ac:dyDescent="0.25">
      <c r="A18" s="118"/>
      <c r="B18" s="82">
        <f t="shared" si="5"/>
        <v>23</v>
      </c>
      <c r="C18" s="15">
        <v>3</v>
      </c>
      <c r="D18" s="821">
        <v>30</v>
      </c>
      <c r="E18" s="822">
        <v>45183</v>
      </c>
      <c r="F18" s="821">
        <f t="shared" si="0"/>
        <v>30</v>
      </c>
      <c r="G18" s="743" t="s">
        <v>191</v>
      </c>
      <c r="H18" s="744">
        <v>115</v>
      </c>
      <c r="I18" s="102">
        <f t="shared" si="11"/>
        <v>230</v>
      </c>
      <c r="K18" s="118"/>
      <c r="L18" s="82">
        <f t="shared" si="6"/>
        <v>15</v>
      </c>
      <c r="M18" s="15">
        <v>1</v>
      </c>
      <c r="N18" s="821">
        <v>10</v>
      </c>
      <c r="O18" s="822">
        <v>45185</v>
      </c>
      <c r="P18" s="821">
        <f t="shared" si="1"/>
        <v>10</v>
      </c>
      <c r="Q18" s="743" t="s">
        <v>193</v>
      </c>
      <c r="R18" s="744">
        <v>100</v>
      </c>
      <c r="S18" s="102">
        <f t="shared" si="12"/>
        <v>150</v>
      </c>
      <c r="U18" s="118"/>
      <c r="V18" s="1125">
        <f t="shared" si="7"/>
        <v>0</v>
      </c>
      <c r="W18" s="1051"/>
      <c r="X18" s="923"/>
      <c r="Y18" s="1040"/>
      <c r="Z18" s="1419">
        <f t="shared" si="2"/>
        <v>0</v>
      </c>
      <c r="AA18" s="1393"/>
      <c r="AB18" s="1394"/>
      <c r="AC18" s="1376">
        <f t="shared" si="13"/>
        <v>0</v>
      </c>
      <c r="AE18" s="118"/>
      <c r="AF18" s="1125">
        <f t="shared" si="8"/>
        <v>13</v>
      </c>
      <c r="AG18" s="1051"/>
      <c r="AH18" s="923"/>
      <c r="AI18" s="1040"/>
      <c r="AJ18" s="923">
        <f t="shared" si="3"/>
        <v>0</v>
      </c>
      <c r="AK18" s="895"/>
      <c r="AL18" s="912"/>
      <c r="AM18" s="1041">
        <f t="shared" si="14"/>
        <v>130</v>
      </c>
      <c r="AO18" s="118"/>
      <c r="AP18" s="1125">
        <f t="shared" si="9"/>
        <v>9</v>
      </c>
      <c r="AQ18" s="1051"/>
      <c r="AR18" s="923"/>
      <c r="AS18" s="1040"/>
      <c r="AT18" s="923">
        <f t="shared" si="10"/>
        <v>0</v>
      </c>
      <c r="AU18" s="895"/>
      <c r="AV18" s="912"/>
      <c r="AW18" s="1041">
        <f t="shared" si="15"/>
        <v>90</v>
      </c>
    </row>
    <row r="19" spans="1:49" x14ac:dyDescent="0.25">
      <c r="A19" s="118"/>
      <c r="B19" s="82">
        <f t="shared" si="5"/>
        <v>22</v>
      </c>
      <c r="C19" s="15">
        <v>1</v>
      </c>
      <c r="D19" s="821">
        <v>10</v>
      </c>
      <c r="E19" s="822">
        <v>45185</v>
      </c>
      <c r="F19" s="821">
        <f t="shared" si="0"/>
        <v>10</v>
      </c>
      <c r="G19" s="743" t="s">
        <v>193</v>
      </c>
      <c r="H19" s="744">
        <v>115</v>
      </c>
      <c r="I19" s="102">
        <f t="shared" si="11"/>
        <v>220</v>
      </c>
      <c r="K19" s="118"/>
      <c r="L19" s="82">
        <f t="shared" si="6"/>
        <v>14</v>
      </c>
      <c r="M19" s="15">
        <v>1</v>
      </c>
      <c r="N19" s="821">
        <v>10</v>
      </c>
      <c r="O19" s="822">
        <v>45195</v>
      </c>
      <c r="P19" s="821">
        <f t="shared" si="1"/>
        <v>10</v>
      </c>
      <c r="Q19" s="743" t="s">
        <v>204</v>
      </c>
      <c r="R19" s="744">
        <v>100</v>
      </c>
      <c r="S19" s="102">
        <f t="shared" si="12"/>
        <v>140</v>
      </c>
      <c r="U19" s="118"/>
      <c r="V19" s="1125">
        <f t="shared" si="7"/>
        <v>0</v>
      </c>
      <c r="W19" s="1051"/>
      <c r="X19" s="923"/>
      <c r="Y19" s="1040"/>
      <c r="Z19" s="1419">
        <f t="shared" si="2"/>
        <v>0</v>
      </c>
      <c r="AA19" s="1393"/>
      <c r="AB19" s="1394"/>
      <c r="AC19" s="1376">
        <f t="shared" si="13"/>
        <v>0</v>
      </c>
      <c r="AE19" s="118"/>
      <c r="AF19" s="1125">
        <f t="shared" si="8"/>
        <v>13</v>
      </c>
      <c r="AG19" s="1051"/>
      <c r="AH19" s="923"/>
      <c r="AI19" s="1040"/>
      <c r="AJ19" s="923">
        <f t="shared" si="3"/>
        <v>0</v>
      </c>
      <c r="AK19" s="895"/>
      <c r="AL19" s="912"/>
      <c r="AM19" s="1041">
        <f t="shared" si="14"/>
        <v>130</v>
      </c>
      <c r="AO19" s="118"/>
      <c r="AP19" s="1125">
        <f t="shared" si="9"/>
        <v>9</v>
      </c>
      <c r="AQ19" s="1051"/>
      <c r="AR19" s="923"/>
      <c r="AS19" s="1040"/>
      <c r="AT19" s="923">
        <f t="shared" si="10"/>
        <v>0</v>
      </c>
      <c r="AU19" s="895"/>
      <c r="AV19" s="912"/>
      <c r="AW19" s="1041">
        <f t="shared" si="15"/>
        <v>90</v>
      </c>
    </row>
    <row r="20" spans="1:49" x14ac:dyDescent="0.25">
      <c r="A20" s="118"/>
      <c r="B20" s="82">
        <f t="shared" si="5"/>
        <v>21</v>
      </c>
      <c r="C20" s="15">
        <v>1</v>
      </c>
      <c r="D20" s="821">
        <v>10</v>
      </c>
      <c r="E20" s="822">
        <v>45188</v>
      </c>
      <c r="F20" s="821">
        <f t="shared" si="0"/>
        <v>10</v>
      </c>
      <c r="G20" s="743" t="s">
        <v>195</v>
      </c>
      <c r="H20" s="744">
        <v>115</v>
      </c>
      <c r="I20" s="102">
        <f t="shared" si="11"/>
        <v>210</v>
      </c>
      <c r="K20" s="118"/>
      <c r="L20" s="557">
        <f t="shared" si="6"/>
        <v>14</v>
      </c>
      <c r="M20" s="15"/>
      <c r="N20" s="821"/>
      <c r="O20" s="822"/>
      <c r="P20" s="821">
        <f t="shared" si="1"/>
        <v>0</v>
      </c>
      <c r="Q20" s="743"/>
      <c r="R20" s="744"/>
      <c r="S20" s="556">
        <f t="shared" si="12"/>
        <v>140</v>
      </c>
      <c r="U20" s="118"/>
      <c r="V20" s="1125">
        <f t="shared" si="7"/>
        <v>0</v>
      </c>
      <c r="W20" s="1051"/>
      <c r="X20" s="923"/>
      <c r="Y20" s="1040"/>
      <c r="Z20" s="1419">
        <f t="shared" si="2"/>
        <v>0</v>
      </c>
      <c r="AA20" s="1393"/>
      <c r="AB20" s="1394"/>
      <c r="AC20" s="1376">
        <f t="shared" si="13"/>
        <v>0</v>
      </c>
      <c r="AE20" s="118"/>
      <c r="AF20" s="1125">
        <f t="shared" si="8"/>
        <v>13</v>
      </c>
      <c r="AG20" s="1051"/>
      <c r="AH20" s="923"/>
      <c r="AI20" s="1040"/>
      <c r="AJ20" s="923">
        <f t="shared" si="3"/>
        <v>0</v>
      </c>
      <c r="AK20" s="895"/>
      <c r="AL20" s="912"/>
      <c r="AM20" s="1041">
        <f t="shared" si="14"/>
        <v>130</v>
      </c>
      <c r="AO20" s="118"/>
      <c r="AP20" s="1125">
        <f t="shared" si="9"/>
        <v>9</v>
      </c>
      <c r="AQ20" s="1051"/>
      <c r="AR20" s="923"/>
      <c r="AS20" s="1040"/>
      <c r="AT20" s="923">
        <f t="shared" si="10"/>
        <v>0</v>
      </c>
      <c r="AU20" s="895"/>
      <c r="AV20" s="912"/>
      <c r="AW20" s="1041">
        <f t="shared" si="15"/>
        <v>90</v>
      </c>
    </row>
    <row r="21" spans="1:49" x14ac:dyDescent="0.25">
      <c r="A21" s="118"/>
      <c r="B21" s="82">
        <f t="shared" si="5"/>
        <v>19</v>
      </c>
      <c r="C21" s="15">
        <v>2</v>
      </c>
      <c r="D21" s="821">
        <v>20</v>
      </c>
      <c r="E21" s="822">
        <v>45196</v>
      </c>
      <c r="F21" s="821">
        <f t="shared" si="0"/>
        <v>20</v>
      </c>
      <c r="G21" s="743" t="s">
        <v>205</v>
      </c>
      <c r="H21" s="744">
        <v>115</v>
      </c>
      <c r="I21" s="102">
        <f t="shared" si="11"/>
        <v>190</v>
      </c>
      <c r="K21" s="118"/>
      <c r="L21" s="174">
        <f t="shared" si="6"/>
        <v>13</v>
      </c>
      <c r="M21" s="15">
        <v>1</v>
      </c>
      <c r="N21" s="570">
        <v>10</v>
      </c>
      <c r="O21" s="1090">
        <v>45209</v>
      </c>
      <c r="P21" s="570">
        <f t="shared" si="1"/>
        <v>10</v>
      </c>
      <c r="Q21" s="719" t="s">
        <v>249</v>
      </c>
      <c r="R21" s="720">
        <v>0</v>
      </c>
      <c r="S21" s="102">
        <f t="shared" si="12"/>
        <v>130</v>
      </c>
      <c r="U21" s="118"/>
      <c r="V21" s="1125">
        <f t="shared" si="7"/>
        <v>0</v>
      </c>
      <c r="W21" s="1051"/>
      <c r="X21" s="923"/>
      <c r="Y21" s="1040"/>
      <c r="Z21" s="923">
        <f t="shared" si="2"/>
        <v>0</v>
      </c>
      <c r="AA21" s="895"/>
      <c r="AB21" s="912"/>
      <c r="AC21" s="1041">
        <f t="shared" si="13"/>
        <v>0</v>
      </c>
      <c r="AE21" s="118"/>
      <c r="AF21" s="1125">
        <f t="shared" si="8"/>
        <v>13</v>
      </c>
      <c r="AG21" s="1051"/>
      <c r="AH21" s="923"/>
      <c r="AI21" s="1040"/>
      <c r="AJ21" s="923">
        <f t="shared" si="3"/>
        <v>0</v>
      </c>
      <c r="AK21" s="895"/>
      <c r="AL21" s="912"/>
      <c r="AM21" s="1041">
        <f t="shared" si="14"/>
        <v>130</v>
      </c>
      <c r="AO21" s="118"/>
      <c r="AP21" s="1125">
        <f t="shared" si="9"/>
        <v>9</v>
      </c>
      <c r="AQ21" s="1051"/>
      <c r="AR21" s="923"/>
      <c r="AS21" s="1040"/>
      <c r="AT21" s="923">
        <f t="shared" si="10"/>
        <v>0</v>
      </c>
      <c r="AU21" s="895"/>
      <c r="AV21" s="912"/>
      <c r="AW21" s="1041">
        <f t="shared" si="15"/>
        <v>90</v>
      </c>
    </row>
    <row r="22" spans="1:49" x14ac:dyDescent="0.25">
      <c r="A22" s="118"/>
      <c r="B22" s="219">
        <f t="shared" si="5"/>
        <v>18</v>
      </c>
      <c r="C22" s="15">
        <v>1</v>
      </c>
      <c r="D22" s="821">
        <v>10</v>
      </c>
      <c r="E22" s="822">
        <v>45199</v>
      </c>
      <c r="F22" s="821">
        <f t="shared" si="0"/>
        <v>10</v>
      </c>
      <c r="G22" s="743" t="s">
        <v>208</v>
      </c>
      <c r="H22" s="744">
        <v>115</v>
      </c>
      <c r="I22" s="102">
        <f t="shared" si="11"/>
        <v>180</v>
      </c>
      <c r="K22" s="118"/>
      <c r="L22" s="174">
        <f t="shared" si="6"/>
        <v>11</v>
      </c>
      <c r="M22" s="15">
        <v>2</v>
      </c>
      <c r="N22" s="570">
        <v>20</v>
      </c>
      <c r="O22" s="1090">
        <v>45215</v>
      </c>
      <c r="P22" s="570">
        <f t="shared" si="1"/>
        <v>20</v>
      </c>
      <c r="Q22" s="719" t="s">
        <v>261</v>
      </c>
      <c r="R22" s="720">
        <v>99</v>
      </c>
      <c r="S22" s="102">
        <f t="shared" si="12"/>
        <v>110</v>
      </c>
      <c r="U22" s="118"/>
      <c r="V22" s="1126">
        <f t="shared" si="7"/>
        <v>0</v>
      </c>
      <c r="W22" s="1051"/>
      <c r="X22" s="923"/>
      <c r="Y22" s="1040"/>
      <c r="Z22" s="923">
        <f t="shared" si="2"/>
        <v>0</v>
      </c>
      <c r="AA22" s="895"/>
      <c r="AB22" s="912"/>
      <c r="AC22" s="1041">
        <f t="shared" si="13"/>
        <v>0</v>
      </c>
      <c r="AE22" s="118"/>
      <c r="AF22" s="1126">
        <f t="shared" si="8"/>
        <v>13</v>
      </c>
      <c r="AG22" s="1051"/>
      <c r="AH22" s="923"/>
      <c r="AI22" s="1040"/>
      <c r="AJ22" s="923">
        <f t="shared" si="3"/>
        <v>0</v>
      </c>
      <c r="AK22" s="895"/>
      <c r="AL22" s="912"/>
      <c r="AM22" s="1041">
        <f t="shared" si="14"/>
        <v>130</v>
      </c>
      <c r="AO22" s="118"/>
      <c r="AP22" s="1126">
        <f t="shared" si="9"/>
        <v>9</v>
      </c>
      <c r="AQ22" s="1051"/>
      <c r="AR22" s="923"/>
      <c r="AS22" s="1040"/>
      <c r="AT22" s="923">
        <f t="shared" si="10"/>
        <v>0</v>
      </c>
      <c r="AU22" s="895"/>
      <c r="AV22" s="912"/>
      <c r="AW22" s="1041">
        <f t="shared" si="15"/>
        <v>90</v>
      </c>
    </row>
    <row r="23" spans="1:49" x14ac:dyDescent="0.25">
      <c r="A23" s="119"/>
      <c r="B23" s="1074">
        <f t="shared" si="5"/>
        <v>18</v>
      </c>
      <c r="C23" s="72"/>
      <c r="D23" s="821"/>
      <c r="E23" s="822"/>
      <c r="F23" s="821">
        <f t="shared" si="0"/>
        <v>0</v>
      </c>
      <c r="G23" s="743"/>
      <c r="H23" s="744"/>
      <c r="I23" s="556">
        <f t="shared" si="11"/>
        <v>180</v>
      </c>
      <c r="K23" s="119"/>
      <c r="L23" s="174">
        <f t="shared" si="6"/>
        <v>7</v>
      </c>
      <c r="M23" s="15">
        <v>4</v>
      </c>
      <c r="N23" s="570">
        <v>40</v>
      </c>
      <c r="O23" s="1090">
        <v>45216</v>
      </c>
      <c r="P23" s="570">
        <f t="shared" si="1"/>
        <v>40</v>
      </c>
      <c r="Q23" s="719" t="s">
        <v>267</v>
      </c>
      <c r="R23" s="720">
        <v>99</v>
      </c>
      <c r="S23" s="102">
        <f t="shared" si="12"/>
        <v>70</v>
      </c>
      <c r="U23" s="119"/>
      <c r="V23" s="1126">
        <f t="shared" si="7"/>
        <v>0</v>
      </c>
      <c r="W23" s="872"/>
      <c r="X23" s="923"/>
      <c r="Y23" s="1040"/>
      <c r="Z23" s="923">
        <f t="shared" si="2"/>
        <v>0</v>
      </c>
      <c r="AA23" s="895"/>
      <c r="AB23" s="912"/>
      <c r="AC23" s="1041">
        <f t="shared" si="13"/>
        <v>0</v>
      </c>
      <c r="AE23" s="119"/>
      <c r="AF23" s="1126">
        <f t="shared" si="8"/>
        <v>13</v>
      </c>
      <c r="AG23" s="872"/>
      <c r="AH23" s="923"/>
      <c r="AI23" s="1040"/>
      <c r="AJ23" s="923">
        <f t="shared" si="3"/>
        <v>0</v>
      </c>
      <c r="AK23" s="895"/>
      <c r="AL23" s="912"/>
      <c r="AM23" s="1041">
        <f t="shared" si="14"/>
        <v>130</v>
      </c>
      <c r="AO23" s="119"/>
      <c r="AP23" s="1126">
        <f t="shared" si="9"/>
        <v>9</v>
      </c>
      <c r="AQ23" s="872"/>
      <c r="AR23" s="923"/>
      <c r="AS23" s="1040"/>
      <c r="AT23" s="923">
        <f t="shared" si="10"/>
        <v>0</v>
      </c>
      <c r="AU23" s="895"/>
      <c r="AV23" s="912"/>
      <c r="AW23" s="1041">
        <f t="shared" si="15"/>
        <v>90</v>
      </c>
    </row>
    <row r="24" spans="1:49" x14ac:dyDescent="0.25">
      <c r="A24" s="118"/>
      <c r="B24" s="219">
        <f t="shared" si="5"/>
        <v>17</v>
      </c>
      <c r="C24" s="15">
        <v>1</v>
      </c>
      <c r="D24" s="570">
        <v>10</v>
      </c>
      <c r="E24" s="1090">
        <v>45209</v>
      </c>
      <c r="F24" s="570">
        <f t="shared" si="0"/>
        <v>10</v>
      </c>
      <c r="G24" s="719" t="s">
        <v>249</v>
      </c>
      <c r="H24" s="720">
        <v>0</v>
      </c>
      <c r="I24" s="102">
        <f t="shared" si="11"/>
        <v>170</v>
      </c>
      <c r="K24" s="118"/>
      <c r="L24" s="174">
        <f t="shared" si="6"/>
        <v>6</v>
      </c>
      <c r="M24" s="15">
        <v>1</v>
      </c>
      <c r="N24" s="570">
        <v>10</v>
      </c>
      <c r="O24" s="1090">
        <v>45220</v>
      </c>
      <c r="P24" s="570">
        <f t="shared" si="1"/>
        <v>10</v>
      </c>
      <c r="Q24" s="719" t="s">
        <v>279</v>
      </c>
      <c r="R24" s="720">
        <v>0</v>
      </c>
      <c r="S24" s="102">
        <f t="shared" si="12"/>
        <v>60</v>
      </c>
      <c r="U24" s="118"/>
      <c r="V24" s="1126">
        <f t="shared" si="7"/>
        <v>0</v>
      </c>
      <c r="W24" s="1051"/>
      <c r="X24" s="923"/>
      <c r="Y24" s="1040"/>
      <c r="Z24" s="923">
        <f t="shared" si="2"/>
        <v>0</v>
      </c>
      <c r="AA24" s="895"/>
      <c r="AB24" s="912"/>
      <c r="AC24" s="1041">
        <f t="shared" si="13"/>
        <v>0</v>
      </c>
      <c r="AE24" s="118"/>
      <c r="AF24" s="1126">
        <f t="shared" si="8"/>
        <v>13</v>
      </c>
      <c r="AG24" s="1051"/>
      <c r="AH24" s="923"/>
      <c r="AI24" s="1040"/>
      <c r="AJ24" s="923">
        <f t="shared" si="3"/>
        <v>0</v>
      </c>
      <c r="AK24" s="895"/>
      <c r="AL24" s="912"/>
      <c r="AM24" s="1041">
        <f t="shared" si="14"/>
        <v>130</v>
      </c>
      <c r="AO24" s="118"/>
      <c r="AP24" s="1126">
        <f t="shared" si="9"/>
        <v>9</v>
      </c>
      <c r="AQ24" s="1051"/>
      <c r="AR24" s="923"/>
      <c r="AS24" s="1040"/>
      <c r="AT24" s="923">
        <f t="shared" si="10"/>
        <v>0</v>
      </c>
      <c r="AU24" s="895"/>
      <c r="AV24" s="912"/>
      <c r="AW24" s="1041">
        <f t="shared" si="15"/>
        <v>90</v>
      </c>
    </row>
    <row r="25" spans="1:49" x14ac:dyDescent="0.25">
      <c r="A25" s="118"/>
      <c r="B25" s="219">
        <f t="shared" si="5"/>
        <v>15</v>
      </c>
      <c r="C25" s="15">
        <v>2</v>
      </c>
      <c r="D25" s="570">
        <v>20</v>
      </c>
      <c r="E25" s="1090">
        <v>45212</v>
      </c>
      <c r="F25" s="570">
        <f t="shared" si="0"/>
        <v>20</v>
      </c>
      <c r="G25" s="719" t="s">
        <v>256</v>
      </c>
      <c r="H25" s="720">
        <v>0</v>
      </c>
      <c r="I25" s="102">
        <f t="shared" si="11"/>
        <v>150</v>
      </c>
      <c r="K25" s="118"/>
      <c r="L25" s="174">
        <f t="shared" si="6"/>
        <v>5</v>
      </c>
      <c r="M25" s="15">
        <v>1</v>
      </c>
      <c r="N25" s="570">
        <v>10</v>
      </c>
      <c r="O25" s="1090">
        <v>45223</v>
      </c>
      <c r="P25" s="570">
        <f t="shared" si="1"/>
        <v>10</v>
      </c>
      <c r="Q25" s="719" t="s">
        <v>292</v>
      </c>
      <c r="R25" s="720">
        <v>0</v>
      </c>
      <c r="S25" s="102">
        <f t="shared" si="12"/>
        <v>50</v>
      </c>
      <c r="U25" s="118"/>
      <c r="V25" s="1126">
        <f t="shared" si="7"/>
        <v>0</v>
      </c>
      <c r="W25" s="1051"/>
      <c r="X25" s="923"/>
      <c r="Y25" s="1040"/>
      <c r="Z25" s="923">
        <f t="shared" si="2"/>
        <v>0</v>
      </c>
      <c r="AA25" s="895"/>
      <c r="AB25" s="912"/>
      <c r="AC25" s="1041">
        <f t="shared" si="13"/>
        <v>0</v>
      </c>
      <c r="AE25" s="118"/>
      <c r="AF25" s="1126">
        <f t="shared" si="8"/>
        <v>13</v>
      </c>
      <c r="AG25" s="1051"/>
      <c r="AH25" s="923"/>
      <c r="AI25" s="1040"/>
      <c r="AJ25" s="923">
        <f t="shared" si="3"/>
        <v>0</v>
      </c>
      <c r="AK25" s="895"/>
      <c r="AL25" s="912"/>
      <c r="AM25" s="1041">
        <f t="shared" si="14"/>
        <v>130</v>
      </c>
      <c r="AO25" s="118"/>
      <c r="AP25" s="1126">
        <f t="shared" si="9"/>
        <v>9</v>
      </c>
      <c r="AQ25" s="1051"/>
      <c r="AR25" s="923"/>
      <c r="AS25" s="1040"/>
      <c r="AT25" s="923">
        <f t="shared" si="10"/>
        <v>0</v>
      </c>
      <c r="AU25" s="895"/>
      <c r="AV25" s="912"/>
      <c r="AW25" s="1041">
        <f t="shared" si="15"/>
        <v>90</v>
      </c>
    </row>
    <row r="26" spans="1:49" x14ac:dyDescent="0.25">
      <c r="A26" s="118"/>
      <c r="B26" s="174">
        <f t="shared" si="5"/>
        <v>13</v>
      </c>
      <c r="C26" s="15">
        <v>2</v>
      </c>
      <c r="D26" s="570">
        <v>20</v>
      </c>
      <c r="E26" s="1090">
        <v>45215</v>
      </c>
      <c r="F26" s="570">
        <f t="shared" si="0"/>
        <v>20</v>
      </c>
      <c r="G26" s="719" t="s">
        <v>261</v>
      </c>
      <c r="H26" s="720">
        <v>114</v>
      </c>
      <c r="I26" s="102">
        <f t="shared" si="11"/>
        <v>130</v>
      </c>
      <c r="K26" s="118"/>
      <c r="L26" s="559">
        <f t="shared" si="6"/>
        <v>5</v>
      </c>
      <c r="M26" s="15"/>
      <c r="N26" s="570"/>
      <c r="O26" s="1090"/>
      <c r="P26" s="570">
        <f t="shared" si="1"/>
        <v>0</v>
      </c>
      <c r="Q26" s="719"/>
      <c r="R26" s="720"/>
      <c r="S26" s="556">
        <f t="shared" si="12"/>
        <v>50</v>
      </c>
      <c r="U26" s="118"/>
      <c r="V26" s="1115">
        <f t="shared" si="7"/>
        <v>0</v>
      </c>
      <c r="W26" s="1051"/>
      <c r="X26" s="923"/>
      <c r="Y26" s="1040"/>
      <c r="Z26" s="923">
        <f t="shared" si="2"/>
        <v>0</v>
      </c>
      <c r="AA26" s="895"/>
      <c r="AB26" s="912"/>
      <c r="AC26" s="1041">
        <f t="shared" si="13"/>
        <v>0</v>
      </c>
      <c r="AE26" s="118"/>
      <c r="AF26" s="1115">
        <f t="shared" si="8"/>
        <v>13</v>
      </c>
      <c r="AG26" s="1051"/>
      <c r="AH26" s="923"/>
      <c r="AI26" s="1040"/>
      <c r="AJ26" s="923">
        <f t="shared" si="3"/>
        <v>0</v>
      </c>
      <c r="AK26" s="895"/>
      <c r="AL26" s="912"/>
      <c r="AM26" s="1041">
        <f t="shared" si="14"/>
        <v>130</v>
      </c>
      <c r="AO26" s="118"/>
      <c r="AP26" s="174">
        <f t="shared" si="9"/>
        <v>9</v>
      </c>
      <c r="AQ26" s="15"/>
      <c r="AR26" s="68"/>
      <c r="AS26" s="191"/>
      <c r="AT26" s="68">
        <f t="shared" si="10"/>
        <v>0</v>
      </c>
      <c r="AU26" s="69"/>
      <c r="AV26" s="70"/>
      <c r="AW26" s="102">
        <f t="shared" si="15"/>
        <v>90</v>
      </c>
    </row>
    <row r="27" spans="1:49" x14ac:dyDescent="0.25">
      <c r="A27" s="118"/>
      <c r="B27" s="219">
        <f t="shared" si="5"/>
        <v>12</v>
      </c>
      <c r="C27" s="15">
        <v>1</v>
      </c>
      <c r="D27" s="570">
        <v>10</v>
      </c>
      <c r="E27" s="1090">
        <v>45215</v>
      </c>
      <c r="F27" s="570">
        <f t="shared" si="0"/>
        <v>10</v>
      </c>
      <c r="G27" s="719" t="s">
        <v>264</v>
      </c>
      <c r="H27" s="720">
        <v>0</v>
      </c>
      <c r="I27" s="102">
        <f t="shared" si="11"/>
        <v>120</v>
      </c>
      <c r="K27" s="118"/>
      <c r="L27" s="174">
        <f t="shared" si="6"/>
        <v>5</v>
      </c>
      <c r="M27" s="15"/>
      <c r="N27" s="626"/>
      <c r="O27" s="1387"/>
      <c r="P27" s="626">
        <f t="shared" si="1"/>
        <v>0</v>
      </c>
      <c r="Q27" s="508"/>
      <c r="R27" s="350"/>
      <c r="S27" s="102">
        <f t="shared" si="12"/>
        <v>50</v>
      </c>
      <c r="U27" s="118"/>
      <c r="V27" s="1126">
        <f t="shared" si="7"/>
        <v>0</v>
      </c>
      <c r="W27" s="1051"/>
      <c r="X27" s="923"/>
      <c r="Y27" s="1040"/>
      <c r="Z27" s="923">
        <f t="shared" si="2"/>
        <v>0</v>
      </c>
      <c r="AA27" s="895"/>
      <c r="AB27" s="912"/>
      <c r="AC27" s="1041">
        <f t="shared" si="13"/>
        <v>0</v>
      </c>
      <c r="AE27" s="118"/>
      <c r="AF27" s="1126">
        <f t="shared" si="8"/>
        <v>13</v>
      </c>
      <c r="AG27" s="1051"/>
      <c r="AH27" s="923"/>
      <c r="AI27" s="1040"/>
      <c r="AJ27" s="923">
        <f t="shared" si="3"/>
        <v>0</v>
      </c>
      <c r="AK27" s="895"/>
      <c r="AL27" s="912"/>
      <c r="AM27" s="1041">
        <f t="shared" si="14"/>
        <v>130</v>
      </c>
      <c r="AO27" s="118"/>
      <c r="AP27" s="219">
        <f t="shared" si="9"/>
        <v>9</v>
      </c>
      <c r="AQ27" s="15"/>
      <c r="AR27" s="68"/>
      <c r="AS27" s="191"/>
      <c r="AT27" s="68">
        <f t="shared" si="10"/>
        <v>0</v>
      </c>
      <c r="AU27" s="69"/>
      <c r="AV27" s="70"/>
      <c r="AW27" s="102">
        <f t="shared" si="15"/>
        <v>90</v>
      </c>
    </row>
    <row r="28" spans="1:49" ht="20.25" x14ac:dyDescent="0.3">
      <c r="A28" s="1148">
        <v>10</v>
      </c>
      <c r="B28" s="174">
        <f t="shared" si="5"/>
        <v>8</v>
      </c>
      <c r="C28" s="15">
        <v>4</v>
      </c>
      <c r="D28" s="570">
        <v>40</v>
      </c>
      <c r="E28" s="1090">
        <v>45216</v>
      </c>
      <c r="F28" s="570">
        <f t="shared" si="0"/>
        <v>40</v>
      </c>
      <c r="G28" s="719" t="s">
        <v>267</v>
      </c>
      <c r="H28" s="720">
        <v>114</v>
      </c>
      <c r="I28" s="102">
        <f t="shared" si="11"/>
        <v>80</v>
      </c>
      <c r="K28" s="118"/>
      <c r="L28" s="174">
        <f t="shared" si="6"/>
        <v>4</v>
      </c>
      <c r="M28" s="15">
        <v>1</v>
      </c>
      <c r="N28" s="626">
        <v>10</v>
      </c>
      <c r="O28" s="1387">
        <v>45238</v>
      </c>
      <c r="P28" s="626">
        <f t="shared" si="1"/>
        <v>10</v>
      </c>
      <c r="Q28" s="508" t="s">
        <v>572</v>
      </c>
      <c r="R28" s="350">
        <v>0</v>
      </c>
      <c r="S28" s="102">
        <f t="shared" si="12"/>
        <v>40</v>
      </c>
      <c r="U28" s="118"/>
      <c r="V28" s="1115">
        <f t="shared" si="7"/>
        <v>0</v>
      </c>
      <c r="W28" s="1051"/>
      <c r="X28" s="923"/>
      <c r="Y28" s="1040"/>
      <c r="Z28" s="923">
        <f t="shared" si="2"/>
        <v>0</v>
      </c>
      <c r="AA28" s="895"/>
      <c r="AB28" s="912"/>
      <c r="AC28" s="1041">
        <f t="shared" si="13"/>
        <v>0</v>
      </c>
      <c r="AE28" s="118"/>
      <c r="AF28" s="1115">
        <f t="shared" si="8"/>
        <v>13</v>
      </c>
      <c r="AG28" s="1051"/>
      <c r="AH28" s="923"/>
      <c r="AI28" s="1040"/>
      <c r="AJ28" s="923">
        <f t="shared" si="3"/>
        <v>0</v>
      </c>
      <c r="AK28" s="895"/>
      <c r="AL28" s="912"/>
      <c r="AM28" s="1041">
        <f t="shared" si="14"/>
        <v>130</v>
      </c>
      <c r="AO28" s="118"/>
      <c r="AP28" s="174">
        <f t="shared" si="9"/>
        <v>9</v>
      </c>
      <c r="AQ28" s="15"/>
      <c r="AR28" s="68"/>
      <c r="AS28" s="191"/>
      <c r="AT28" s="68">
        <f t="shared" si="10"/>
        <v>0</v>
      </c>
      <c r="AU28" s="69"/>
      <c r="AV28" s="70"/>
      <c r="AW28" s="102">
        <f t="shared" si="15"/>
        <v>90</v>
      </c>
    </row>
    <row r="29" spans="1:49" x14ac:dyDescent="0.25">
      <c r="A29" s="118"/>
      <c r="B29" s="219">
        <f t="shared" si="5"/>
        <v>7</v>
      </c>
      <c r="C29" s="15">
        <v>1</v>
      </c>
      <c r="D29" s="570">
        <v>10</v>
      </c>
      <c r="E29" s="1090">
        <v>45219</v>
      </c>
      <c r="F29" s="570">
        <f t="shared" si="0"/>
        <v>10</v>
      </c>
      <c r="G29" s="719" t="s">
        <v>277</v>
      </c>
      <c r="H29" s="720">
        <v>0</v>
      </c>
      <c r="I29" s="102">
        <f t="shared" si="11"/>
        <v>70</v>
      </c>
      <c r="K29" s="118"/>
      <c r="L29" s="174">
        <f t="shared" si="6"/>
        <v>3</v>
      </c>
      <c r="M29" s="15">
        <v>1</v>
      </c>
      <c r="N29" s="626">
        <v>10</v>
      </c>
      <c r="O29" s="1387">
        <v>45239</v>
      </c>
      <c r="P29" s="626">
        <f t="shared" si="1"/>
        <v>10</v>
      </c>
      <c r="Q29" s="508" t="s">
        <v>583</v>
      </c>
      <c r="R29" s="350">
        <v>0</v>
      </c>
      <c r="S29" s="102">
        <f t="shared" si="12"/>
        <v>30</v>
      </c>
      <c r="U29" s="118"/>
      <c r="V29" s="1126">
        <f t="shared" si="7"/>
        <v>0</v>
      </c>
      <c r="W29" s="1051"/>
      <c r="X29" s="923"/>
      <c r="Y29" s="1040"/>
      <c r="Z29" s="923">
        <f t="shared" si="2"/>
        <v>0</v>
      </c>
      <c r="AA29" s="895"/>
      <c r="AB29" s="912"/>
      <c r="AC29" s="1041">
        <f t="shared" si="13"/>
        <v>0</v>
      </c>
      <c r="AE29" s="118"/>
      <c r="AF29" s="1126">
        <f t="shared" si="8"/>
        <v>13</v>
      </c>
      <c r="AG29" s="1051"/>
      <c r="AH29" s="923"/>
      <c r="AI29" s="1040"/>
      <c r="AJ29" s="923">
        <f t="shared" si="3"/>
        <v>0</v>
      </c>
      <c r="AK29" s="895"/>
      <c r="AL29" s="912"/>
      <c r="AM29" s="1041">
        <f t="shared" si="14"/>
        <v>130</v>
      </c>
      <c r="AO29" s="118"/>
      <c r="AP29" s="219">
        <f t="shared" si="9"/>
        <v>9</v>
      </c>
      <c r="AQ29" s="15"/>
      <c r="AR29" s="68"/>
      <c r="AS29" s="191"/>
      <c r="AT29" s="68">
        <f t="shared" si="10"/>
        <v>0</v>
      </c>
      <c r="AU29" s="69"/>
      <c r="AV29" s="70"/>
      <c r="AW29" s="102">
        <f t="shared" si="15"/>
        <v>90</v>
      </c>
    </row>
    <row r="30" spans="1:49" x14ac:dyDescent="0.25">
      <c r="A30" s="118"/>
      <c r="B30" s="219">
        <f t="shared" si="5"/>
        <v>6</v>
      </c>
      <c r="C30" s="15">
        <v>1</v>
      </c>
      <c r="D30" s="570">
        <v>10</v>
      </c>
      <c r="E30" s="1090">
        <v>45220</v>
      </c>
      <c r="F30" s="570">
        <f t="shared" si="0"/>
        <v>10</v>
      </c>
      <c r="G30" s="719" t="s">
        <v>279</v>
      </c>
      <c r="H30" s="720">
        <v>0</v>
      </c>
      <c r="I30" s="102">
        <f t="shared" si="11"/>
        <v>60</v>
      </c>
      <c r="K30" s="118"/>
      <c r="L30" s="174">
        <f t="shared" si="6"/>
        <v>1</v>
      </c>
      <c r="M30" s="15">
        <v>2</v>
      </c>
      <c r="N30" s="626">
        <v>20</v>
      </c>
      <c r="O30" s="1387">
        <v>45241</v>
      </c>
      <c r="P30" s="626">
        <f t="shared" si="1"/>
        <v>20</v>
      </c>
      <c r="Q30" s="508" t="s">
        <v>600</v>
      </c>
      <c r="R30" s="350">
        <v>0</v>
      </c>
      <c r="S30" s="102">
        <f t="shared" si="12"/>
        <v>10</v>
      </c>
      <c r="U30" s="118"/>
      <c r="V30" s="1126">
        <f t="shared" si="7"/>
        <v>0</v>
      </c>
      <c r="W30" s="1051"/>
      <c r="X30" s="923"/>
      <c r="Y30" s="1040"/>
      <c r="Z30" s="923">
        <f t="shared" si="2"/>
        <v>0</v>
      </c>
      <c r="AA30" s="895"/>
      <c r="AB30" s="912"/>
      <c r="AC30" s="1041">
        <f t="shared" si="13"/>
        <v>0</v>
      </c>
      <c r="AE30" s="118"/>
      <c r="AF30" s="1126">
        <f t="shared" si="8"/>
        <v>13</v>
      </c>
      <c r="AG30" s="1051"/>
      <c r="AH30" s="923"/>
      <c r="AI30" s="1040"/>
      <c r="AJ30" s="923">
        <f t="shared" si="3"/>
        <v>0</v>
      </c>
      <c r="AK30" s="895"/>
      <c r="AL30" s="912"/>
      <c r="AM30" s="1041">
        <f t="shared" si="14"/>
        <v>130</v>
      </c>
      <c r="AO30" s="118"/>
      <c r="AP30" s="219">
        <f t="shared" si="9"/>
        <v>9</v>
      </c>
      <c r="AQ30" s="15"/>
      <c r="AR30" s="68"/>
      <c r="AS30" s="191"/>
      <c r="AT30" s="68">
        <f t="shared" si="10"/>
        <v>0</v>
      </c>
      <c r="AU30" s="69"/>
      <c r="AV30" s="70"/>
      <c r="AW30" s="102">
        <f t="shared" si="15"/>
        <v>90</v>
      </c>
    </row>
    <row r="31" spans="1:49" x14ac:dyDescent="0.25">
      <c r="A31" s="118"/>
      <c r="B31" s="219">
        <f t="shared" si="5"/>
        <v>4</v>
      </c>
      <c r="C31" s="15">
        <v>2</v>
      </c>
      <c r="D31" s="570">
        <v>20</v>
      </c>
      <c r="E31" s="1090">
        <v>45222</v>
      </c>
      <c r="F31" s="570">
        <f t="shared" si="0"/>
        <v>20</v>
      </c>
      <c r="G31" s="719" t="s">
        <v>289</v>
      </c>
      <c r="H31" s="720">
        <v>115</v>
      </c>
      <c r="I31" s="102">
        <f t="shared" si="11"/>
        <v>40</v>
      </c>
      <c r="K31" s="118"/>
      <c r="L31" s="174">
        <f t="shared" si="6"/>
        <v>1</v>
      </c>
      <c r="M31" s="15"/>
      <c r="N31" s="626"/>
      <c r="O31" s="1387"/>
      <c r="P31" s="626">
        <f t="shared" si="1"/>
        <v>0</v>
      </c>
      <c r="Q31" s="508"/>
      <c r="R31" s="350"/>
      <c r="S31" s="102">
        <f t="shared" si="12"/>
        <v>10</v>
      </c>
      <c r="U31" s="118"/>
      <c r="V31" s="219">
        <f t="shared" si="7"/>
        <v>0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3"/>
        <v>0</v>
      </c>
      <c r="AE31" s="118"/>
      <c r="AF31" s="219">
        <f t="shared" si="8"/>
        <v>13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4"/>
        <v>130</v>
      </c>
      <c r="AO31" s="118"/>
      <c r="AP31" s="219">
        <f t="shared" si="9"/>
        <v>9</v>
      </c>
      <c r="AQ31" s="15"/>
      <c r="AR31" s="68"/>
      <c r="AS31" s="191"/>
      <c r="AT31" s="68">
        <f t="shared" si="10"/>
        <v>0</v>
      </c>
      <c r="AU31" s="69"/>
      <c r="AV31" s="70"/>
      <c r="AW31" s="102">
        <f t="shared" si="15"/>
        <v>90</v>
      </c>
    </row>
    <row r="32" spans="1:49" x14ac:dyDescent="0.25">
      <c r="A32" s="118"/>
      <c r="B32" s="219">
        <f t="shared" si="5"/>
        <v>3</v>
      </c>
      <c r="C32" s="15">
        <v>1</v>
      </c>
      <c r="D32" s="570">
        <v>10</v>
      </c>
      <c r="E32" s="1090">
        <v>45223</v>
      </c>
      <c r="F32" s="570">
        <f t="shared" si="0"/>
        <v>10</v>
      </c>
      <c r="G32" s="719" t="s">
        <v>292</v>
      </c>
      <c r="H32" s="720">
        <v>0</v>
      </c>
      <c r="I32" s="102">
        <f t="shared" si="11"/>
        <v>30</v>
      </c>
      <c r="K32" s="118"/>
      <c r="L32" s="174">
        <f t="shared" si="6"/>
        <v>1</v>
      </c>
      <c r="M32" s="15"/>
      <c r="N32" s="626"/>
      <c r="O32" s="1387"/>
      <c r="P32" s="626">
        <f t="shared" si="1"/>
        <v>0</v>
      </c>
      <c r="Q32" s="508"/>
      <c r="R32" s="350"/>
      <c r="S32" s="102">
        <f t="shared" si="12"/>
        <v>10</v>
      </c>
      <c r="U32" s="118"/>
      <c r="V32" s="219">
        <f t="shared" si="7"/>
        <v>0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3"/>
        <v>0</v>
      </c>
      <c r="AE32" s="118"/>
      <c r="AF32" s="219">
        <f t="shared" si="8"/>
        <v>13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4"/>
        <v>130</v>
      </c>
      <c r="AO32" s="118"/>
      <c r="AP32" s="219">
        <f t="shared" si="9"/>
        <v>9</v>
      </c>
      <c r="AQ32" s="15"/>
      <c r="AR32" s="68"/>
      <c r="AS32" s="191"/>
      <c r="AT32" s="68">
        <f t="shared" si="10"/>
        <v>0</v>
      </c>
      <c r="AU32" s="69"/>
      <c r="AV32" s="70"/>
      <c r="AW32" s="102">
        <f t="shared" si="15"/>
        <v>90</v>
      </c>
    </row>
    <row r="33" spans="1:49" x14ac:dyDescent="0.25">
      <c r="A33" s="118"/>
      <c r="B33" s="219">
        <f t="shared" si="5"/>
        <v>2</v>
      </c>
      <c r="C33" s="15">
        <v>1</v>
      </c>
      <c r="D33" s="570">
        <v>10</v>
      </c>
      <c r="E33" s="1090">
        <v>45226</v>
      </c>
      <c r="F33" s="570">
        <f t="shared" si="0"/>
        <v>10</v>
      </c>
      <c r="G33" s="719" t="s">
        <v>306</v>
      </c>
      <c r="H33" s="720">
        <v>115</v>
      </c>
      <c r="I33" s="102">
        <f t="shared" si="11"/>
        <v>20</v>
      </c>
      <c r="K33" s="118"/>
      <c r="L33" s="174">
        <f t="shared" si="6"/>
        <v>0</v>
      </c>
      <c r="M33" s="15">
        <v>1</v>
      </c>
      <c r="N33" s="626"/>
      <c r="O33" s="1387"/>
      <c r="P33" s="626">
        <v>10</v>
      </c>
      <c r="Q33" s="508"/>
      <c r="R33" s="350"/>
      <c r="S33" s="102">
        <f t="shared" si="12"/>
        <v>0</v>
      </c>
      <c r="U33" s="118"/>
      <c r="V33" s="219">
        <f t="shared" si="7"/>
        <v>0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3"/>
        <v>0</v>
      </c>
      <c r="AE33" s="118"/>
      <c r="AF33" s="219">
        <f t="shared" si="8"/>
        <v>13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4"/>
        <v>130</v>
      </c>
      <c r="AO33" s="118"/>
      <c r="AP33" s="219">
        <f t="shared" si="9"/>
        <v>9</v>
      </c>
      <c r="AQ33" s="15"/>
      <c r="AR33" s="68"/>
      <c r="AS33" s="191"/>
      <c r="AT33" s="68">
        <f t="shared" si="10"/>
        <v>0</v>
      </c>
      <c r="AU33" s="69"/>
      <c r="AV33" s="70"/>
      <c r="AW33" s="102">
        <f t="shared" si="15"/>
        <v>90</v>
      </c>
    </row>
    <row r="34" spans="1:49" x14ac:dyDescent="0.25">
      <c r="A34" s="118"/>
      <c r="B34" s="1074">
        <f t="shared" si="5"/>
        <v>2</v>
      </c>
      <c r="C34" s="15"/>
      <c r="D34" s="570"/>
      <c r="E34" s="1090"/>
      <c r="F34" s="570">
        <f t="shared" si="0"/>
        <v>0</v>
      </c>
      <c r="G34" s="719"/>
      <c r="H34" s="720"/>
      <c r="I34" s="556">
        <f t="shared" si="11"/>
        <v>20</v>
      </c>
      <c r="K34" s="118"/>
      <c r="L34" s="174">
        <f t="shared" si="6"/>
        <v>0</v>
      </c>
      <c r="M34" s="15"/>
      <c r="N34" s="626"/>
      <c r="O34" s="1387"/>
      <c r="P34" s="1355">
        <f t="shared" si="1"/>
        <v>0</v>
      </c>
      <c r="Q34" s="1356"/>
      <c r="R34" s="1368"/>
      <c r="S34" s="1376">
        <f t="shared" si="12"/>
        <v>0</v>
      </c>
      <c r="U34" s="118"/>
      <c r="V34" s="219">
        <f t="shared" si="7"/>
        <v>0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3"/>
        <v>0</v>
      </c>
      <c r="AE34" s="118"/>
      <c r="AF34" s="219">
        <f t="shared" si="8"/>
        <v>13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4"/>
        <v>130</v>
      </c>
      <c r="AO34" s="118"/>
      <c r="AP34" s="219">
        <f t="shared" si="9"/>
        <v>9</v>
      </c>
      <c r="AQ34" s="15"/>
      <c r="AR34" s="68"/>
      <c r="AS34" s="191"/>
      <c r="AT34" s="68">
        <f t="shared" si="10"/>
        <v>0</v>
      </c>
      <c r="AU34" s="69"/>
      <c r="AV34" s="70"/>
      <c r="AW34" s="102">
        <f t="shared" si="15"/>
        <v>90</v>
      </c>
    </row>
    <row r="35" spans="1:49" x14ac:dyDescent="0.25">
      <c r="A35" s="118"/>
      <c r="B35" s="219">
        <f t="shared" si="5"/>
        <v>0</v>
      </c>
      <c r="C35" s="15">
        <v>2</v>
      </c>
      <c r="D35" s="821">
        <v>20</v>
      </c>
      <c r="E35" s="822">
        <v>45233</v>
      </c>
      <c r="F35" s="821">
        <f t="shared" si="0"/>
        <v>20</v>
      </c>
      <c r="G35" s="743" t="s">
        <v>536</v>
      </c>
      <c r="H35" s="744">
        <v>86</v>
      </c>
      <c r="I35" s="102">
        <f t="shared" si="11"/>
        <v>0</v>
      </c>
      <c r="K35" s="118"/>
      <c r="L35" s="174">
        <f t="shared" si="6"/>
        <v>0</v>
      </c>
      <c r="M35" s="15"/>
      <c r="N35" s="626"/>
      <c r="O35" s="1387"/>
      <c r="P35" s="1355">
        <f t="shared" si="1"/>
        <v>0</v>
      </c>
      <c r="Q35" s="1356"/>
      <c r="R35" s="1368"/>
      <c r="S35" s="1376">
        <f t="shared" si="12"/>
        <v>0</v>
      </c>
      <c r="U35" s="118"/>
      <c r="V35" s="219">
        <f t="shared" si="7"/>
        <v>0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3"/>
        <v>0</v>
      </c>
      <c r="AE35" s="118"/>
      <c r="AF35" s="219">
        <f t="shared" si="8"/>
        <v>13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4"/>
        <v>130</v>
      </c>
      <c r="AO35" s="118"/>
      <c r="AP35" s="219">
        <f t="shared" si="9"/>
        <v>9</v>
      </c>
      <c r="AQ35" s="15"/>
      <c r="AR35" s="68"/>
      <c r="AS35" s="191"/>
      <c r="AT35" s="68">
        <f t="shared" si="10"/>
        <v>0</v>
      </c>
      <c r="AU35" s="69"/>
      <c r="AV35" s="70"/>
      <c r="AW35" s="102">
        <f t="shared" si="15"/>
        <v>90</v>
      </c>
    </row>
    <row r="36" spans="1:49" x14ac:dyDescent="0.25">
      <c r="A36" s="118" t="s">
        <v>22</v>
      </c>
      <c r="B36" s="219">
        <f t="shared" si="5"/>
        <v>0</v>
      </c>
      <c r="C36" s="15"/>
      <c r="D36" s="821"/>
      <c r="E36" s="822"/>
      <c r="F36" s="821">
        <f t="shared" si="0"/>
        <v>0</v>
      </c>
      <c r="G36" s="743"/>
      <c r="H36" s="744"/>
      <c r="I36" s="102">
        <f t="shared" si="11"/>
        <v>0</v>
      </c>
      <c r="K36" s="118" t="s">
        <v>22</v>
      </c>
      <c r="L36" s="174">
        <f t="shared" si="6"/>
        <v>0</v>
      </c>
      <c r="M36" s="15"/>
      <c r="N36" s="626"/>
      <c r="O36" s="1387"/>
      <c r="P36" s="1355">
        <f t="shared" si="1"/>
        <v>0</v>
      </c>
      <c r="Q36" s="1356"/>
      <c r="R36" s="1368"/>
      <c r="S36" s="1376">
        <f t="shared" si="12"/>
        <v>0</v>
      </c>
      <c r="U36" s="118" t="s">
        <v>22</v>
      </c>
      <c r="V36" s="219">
        <f t="shared" si="7"/>
        <v>0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3"/>
        <v>0</v>
      </c>
      <c r="AE36" s="118" t="s">
        <v>22</v>
      </c>
      <c r="AF36" s="219">
        <f t="shared" si="8"/>
        <v>13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4"/>
        <v>130</v>
      </c>
      <c r="AO36" s="118" t="s">
        <v>22</v>
      </c>
      <c r="AP36" s="219">
        <f t="shared" si="9"/>
        <v>9</v>
      </c>
      <c r="AQ36" s="15"/>
      <c r="AR36" s="68"/>
      <c r="AS36" s="191"/>
      <c r="AT36" s="68">
        <f t="shared" si="10"/>
        <v>0</v>
      </c>
      <c r="AU36" s="69"/>
      <c r="AV36" s="70"/>
      <c r="AW36" s="102">
        <f t="shared" si="15"/>
        <v>90</v>
      </c>
    </row>
    <row r="37" spans="1:49" x14ac:dyDescent="0.25">
      <c r="A37" s="119"/>
      <c r="B37" s="219">
        <f t="shared" si="5"/>
        <v>0</v>
      </c>
      <c r="C37" s="15"/>
      <c r="D37" s="821"/>
      <c r="E37" s="1372"/>
      <c r="F37" s="1373">
        <f t="shared" si="0"/>
        <v>0</v>
      </c>
      <c r="G37" s="1374"/>
      <c r="H37" s="1375"/>
      <c r="I37" s="1376">
        <f t="shared" si="11"/>
        <v>0</v>
      </c>
      <c r="K37" s="119"/>
      <c r="L37" s="174">
        <f t="shared" si="6"/>
        <v>0</v>
      </c>
      <c r="M37" s="15"/>
      <c r="N37" s="626"/>
      <c r="O37" s="1387"/>
      <c r="P37" s="1355">
        <f t="shared" si="1"/>
        <v>0</v>
      </c>
      <c r="Q37" s="1356"/>
      <c r="R37" s="1368"/>
      <c r="S37" s="1376">
        <f t="shared" si="12"/>
        <v>0</v>
      </c>
      <c r="U37" s="119"/>
      <c r="V37" s="219">
        <f t="shared" si="7"/>
        <v>0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3"/>
        <v>0</v>
      </c>
      <c r="AE37" s="119"/>
      <c r="AF37" s="219">
        <f t="shared" si="8"/>
        <v>13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4"/>
        <v>130</v>
      </c>
      <c r="AO37" s="119"/>
      <c r="AP37" s="219">
        <f t="shared" si="9"/>
        <v>9</v>
      </c>
      <c r="AQ37" s="15"/>
      <c r="AR37" s="68"/>
      <c r="AS37" s="191"/>
      <c r="AT37" s="68">
        <f t="shared" si="10"/>
        <v>0</v>
      </c>
      <c r="AU37" s="69"/>
      <c r="AV37" s="70"/>
      <c r="AW37" s="102">
        <f t="shared" si="15"/>
        <v>90</v>
      </c>
    </row>
    <row r="38" spans="1:49" x14ac:dyDescent="0.25">
      <c r="A38" s="118"/>
      <c r="B38" s="219">
        <f t="shared" si="5"/>
        <v>0</v>
      </c>
      <c r="C38" s="15"/>
      <c r="D38" s="570"/>
      <c r="E38" s="1377"/>
      <c r="F38" s="1378">
        <f t="shared" si="0"/>
        <v>0</v>
      </c>
      <c r="G38" s="1379"/>
      <c r="H38" s="1380"/>
      <c r="I38" s="1376">
        <f t="shared" si="11"/>
        <v>0</v>
      </c>
      <c r="K38" s="118"/>
      <c r="L38" s="174">
        <f t="shared" si="6"/>
        <v>0</v>
      </c>
      <c r="M38" s="15"/>
      <c r="N38" s="626"/>
      <c r="O38" s="1387"/>
      <c r="P38" s="626">
        <f t="shared" si="1"/>
        <v>0</v>
      </c>
      <c r="Q38" s="508"/>
      <c r="R38" s="350"/>
      <c r="S38" s="102">
        <f t="shared" si="12"/>
        <v>0</v>
      </c>
      <c r="U38" s="118"/>
      <c r="V38" s="219">
        <f t="shared" si="7"/>
        <v>0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3"/>
        <v>0</v>
      </c>
      <c r="AE38" s="118"/>
      <c r="AF38" s="219">
        <f t="shared" si="8"/>
        <v>13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4"/>
        <v>130</v>
      </c>
      <c r="AO38" s="118"/>
      <c r="AP38" s="219">
        <f t="shared" si="9"/>
        <v>9</v>
      </c>
      <c r="AQ38" s="15"/>
      <c r="AR38" s="68"/>
      <c r="AS38" s="191"/>
      <c r="AT38" s="68">
        <f t="shared" si="10"/>
        <v>0</v>
      </c>
      <c r="AU38" s="69"/>
      <c r="AV38" s="70"/>
      <c r="AW38" s="102">
        <f t="shared" si="15"/>
        <v>90</v>
      </c>
    </row>
    <row r="39" spans="1:49" x14ac:dyDescent="0.25">
      <c r="A39" s="118"/>
      <c r="B39" s="82">
        <f t="shared" si="5"/>
        <v>0</v>
      </c>
      <c r="C39" s="15"/>
      <c r="D39" s="570"/>
      <c r="E39" s="1377"/>
      <c r="F39" s="1378">
        <f t="shared" si="0"/>
        <v>0</v>
      </c>
      <c r="G39" s="1379"/>
      <c r="H39" s="1380"/>
      <c r="I39" s="1376">
        <f t="shared" si="11"/>
        <v>0</v>
      </c>
      <c r="K39" s="118"/>
      <c r="L39" s="174">
        <f t="shared" si="6"/>
        <v>0</v>
      </c>
      <c r="M39" s="15"/>
      <c r="N39" s="626"/>
      <c r="O39" s="1387"/>
      <c r="P39" s="626">
        <f t="shared" si="1"/>
        <v>0</v>
      </c>
      <c r="Q39" s="508"/>
      <c r="R39" s="350"/>
      <c r="S39" s="102">
        <f t="shared" si="12"/>
        <v>0</v>
      </c>
      <c r="U39" s="118"/>
      <c r="V39" s="82">
        <f t="shared" si="7"/>
        <v>0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3"/>
        <v>0</v>
      </c>
      <c r="AE39" s="118"/>
      <c r="AF39" s="82">
        <f t="shared" si="8"/>
        <v>13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4"/>
        <v>130</v>
      </c>
      <c r="AO39" s="118"/>
      <c r="AP39" s="82">
        <f t="shared" si="9"/>
        <v>9</v>
      </c>
      <c r="AQ39" s="15"/>
      <c r="AR39" s="68"/>
      <c r="AS39" s="191"/>
      <c r="AT39" s="68">
        <f t="shared" si="10"/>
        <v>0</v>
      </c>
      <c r="AU39" s="69"/>
      <c r="AV39" s="70"/>
      <c r="AW39" s="102">
        <f t="shared" si="15"/>
        <v>90</v>
      </c>
    </row>
    <row r="40" spans="1:49" x14ac:dyDescent="0.25">
      <c r="A40" s="118"/>
      <c r="B40" s="82">
        <f t="shared" si="5"/>
        <v>0</v>
      </c>
      <c r="C40" s="15"/>
      <c r="D40" s="570"/>
      <c r="E40" s="1377"/>
      <c r="F40" s="1378">
        <f t="shared" si="0"/>
        <v>0</v>
      </c>
      <c r="G40" s="1379"/>
      <c r="H40" s="1380"/>
      <c r="I40" s="1376">
        <f t="shared" si="11"/>
        <v>0</v>
      </c>
      <c r="K40" s="118"/>
      <c r="L40" s="174">
        <f t="shared" si="6"/>
        <v>0</v>
      </c>
      <c r="M40" s="15"/>
      <c r="N40" s="626"/>
      <c r="O40" s="1387"/>
      <c r="P40" s="626">
        <f t="shared" si="1"/>
        <v>0</v>
      </c>
      <c r="Q40" s="508"/>
      <c r="R40" s="350"/>
      <c r="S40" s="102">
        <f t="shared" si="12"/>
        <v>0</v>
      </c>
      <c r="U40" s="118"/>
      <c r="V40" s="82">
        <f t="shared" si="7"/>
        <v>0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3"/>
        <v>0</v>
      </c>
      <c r="AE40" s="118"/>
      <c r="AF40" s="82">
        <f t="shared" si="8"/>
        <v>13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4"/>
        <v>130</v>
      </c>
      <c r="AO40" s="118"/>
      <c r="AP40" s="82">
        <f t="shared" si="9"/>
        <v>9</v>
      </c>
      <c r="AQ40" s="15"/>
      <c r="AR40" s="68"/>
      <c r="AS40" s="191"/>
      <c r="AT40" s="68">
        <f t="shared" si="10"/>
        <v>0</v>
      </c>
      <c r="AU40" s="69"/>
      <c r="AV40" s="70"/>
      <c r="AW40" s="102">
        <f t="shared" si="15"/>
        <v>90</v>
      </c>
    </row>
    <row r="41" spans="1:49" x14ac:dyDescent="0.25">
      <c r="A41" s="118"/>
      <c r="B41" s="82">
        <f t="shared" si="5"/>
        <v>0</v>
      </c>
      <c r="C41" s="15"/>
      <c r="D41" s="570"/>
      <c r="E41" s="1377"/>
      <c r="F41" s="1378">
        <f t="shared" si="0"/>
        <v>0</v>
      </c>
      <c r="G41" s="1379"/>
      <c r="H41" s="1380"/>
      <c r="I41" s="1376">
        <f t="shared" si="11"/>
        <v>0</v>
      </c>
      <c r="K41" s="118"/>
      <c r="L41" s="174">
        <f t="shared" si="6"/>
        <v>0</v>
      </c>
      <c r="M41" s="15"/>
      <c r="N41" s="626"/>
      <c r="O41" s="1387"/>
      <c r="P41" s="626">
        <f t="shared" si="1"/>
        <v>0</v>
      </c>
      <c r="Q41" s="508"/>
      <c r="R41" s="350"/>
      <c r="S41" s="102">
        <f t="shared" si="12"/>
        <v>0</v>
      </c>
      <c r="U41" s="118"/>
      <c r="V41" s="82">
        <f t="shared" si="7"/>
        <v>0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3"/>
        <v>0</v>
      </c>
      <c r="AE41" s="118"/>
      <c r="AF41" s="82">
        <f t="shared" si="8"/>
        <v>13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4"/>
        <v>130</v>
      </c>
      <c r="AO41" s="118"/>
      <c r="AP41" s="82">
        <f t="shared" si="9"/>
        <v>9</v>
      </c>
      <c r="AQ41" s="15"/>
      <c r="AR41" s="68"/>
      <c r="AS41" s="191"/>
      <c r="AT41" s="68">
        <f t="shared" si="10"/>
        <v>0</v>
      </c>
      <c r="AU41" s="69"/>
      <c r="AV41" s="70"/>
      <c r="AW41" s="102">
        <f t="shared" si="15"/>
        <v>90</v>
      </c>
    </row>
    <row r="42" spans="1:49" x14ac:dyDescent="0.25">
      <c r="A42" s="118"/>
      <c r="B42" s="82">
        <f t="shared" si="5"/>
        <v>0</v>
      </c>
      <c r="C42" s="15"/>
      <c r="D42" s="570"/>
      <c r="E42" s="1090"/>
      <c r="F42" s="570">
        <f t="shared" si="0"/>
        <v>0</v>
      </c>
      <c r="G42" s="719"/>
      <c r="H42" s="720"/>
      <c r="I42" s="102">
        <f t="shared" si="11"/>
        <v>0</v>
      </c>
      <c r="K42" s="118"/>
      <c r="L42" s="174">
        <f t="shared" si="6"/>
        <v>0</v>
      </c>
      <c r="M42" s="15"/>
      <c r="N42" s="626"/>
      <c r="O42" s="1387"/>
      <c r="P42" s="626">
        <f t="shared" si="1"/>
        <v>0</v>
      </c>
      <c r="Q42" s="508"/>
      <c r="R42" s="350"/>
      <c r="S42" s="102">
        <f t="shared" si="12"/>
        <v>0</v>
      </c>
      <c r="U42" s="118"/>
      <c r="V42" s="82">
        <f t="shared" si="7"/>
        <v>0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3"/>
        <v>0</v>
      </c>
      <c r="AE42" s="118"/>
      <c r="AF42" s="82">
        <f t="shared" si="8"/>
        <v>13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4"/>
        <v>130</v>
      </c>
      <c r="AO42" s="118"/>
      <c r="AP42" s="82">
        <f t="shared" si="9"/>
        <v>9</v>
      </c>
      <c r="AQ42" s="15"/>
      <c r="AR42" s="68"/>
      <c r="AS42" s="191"/>
      <c r="AT42" s="68">
        <f t="shared" si="10"/>
        <v>0</v>
      </c>
      <c r="AU42" s="69"/>
      <c r="AV42" s="70"/>
      <c r="AW42" s="102">
        <f t="shared" si="15"/>
        <v>90</v>
      </c>
    </row>
    <row r="43" spans="1:49" x14ac:dyDescent="0.25">
      <c r="A43" s="118"/>
      <c r="B43" s="82">
        <f t="shared" si="5"/>
        <v>0</v>
      </c>
      <c r="C43" s="15"/>
      <c r="D43" s="570"/>
      <c r="E43" s="1090"/>
      <c r="F43" s="570">
        <f t="shared" si="0"/>
        <v>0</v>
      </c>
      <c r="G43" s="719"/>
      <c r="H43" s="720"/>
      <c r="I43" s="102">
        <f t="shared" si="11"/>
        <v>0</v>
      </c>
      <c r="K43" s="118"/>
      <c r="L43" s="174">
        <f t="shared" si="6"/>
        <v>0</v>
      </c>
      <c r="M43" s="15"/>
      <c r="N43" s="626"/>
      <c r="O43" s="1387"/>
      <c r="P43" s="626">
        <f t="shared" si="1"/>
        <v>0</v>
      </c>
      <c r="Q43" s="508"/>
      <c r="R43" s="350"/>
      <c r="S43" s="102">
        <f t="shared" si="12"/>
        <v>0</v>
      </c>
      <c r="U43" s="118"/>
      <c r="V43" s="82">
        <f t="shared" si="7"/>
        <v>0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3"/>
        <v>0</v>
      </c>
      <c r="AE43" s="118"/>
      <c r="AF43" s="82">
        <f t="shared" si="8"/>
        <v>13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4"/>
        <v>130</v>
      </c>
      <c r="AO43" s="118"/>
      <c r="AP43" s="82">
        <f t="shared" si="9"/>
        <v>9</v>
      </c>
      <c r="AQ43" s="15"/>
      <c r="AR43" s="68"/>
      <c r="AS43" s="191"/>
      <c r="AT43" s="68">
        <f t="shared" si="10"/>
        <v>0</v>
      </c>
      <c r="AU43" s="69"/>
      <c r="AV43" s="70"/>
      <c r="AW43" s="102">
        <f t="shared" si="15"/>
        <v>90</v>
      </c>
    </row>
    <row r="44" spans="1:49" x14ac:dyDescent="0.25">
      <c r="A44" s="118"/>
      <c r="B44" s="82">
        <f t="shared" si="5"/>
        <v>0</v>
      </c>
      <c r="C44" s="15"/>
      <c r="D44" s="570"/>
      <c r="E44" s="1090"/>
      <c r="F44" s="570">
        <f t="shared" si="0"/>
        <v>0</v>
      </c>
      <c r="G44" s="719"/>
      <c r="H44" s="720"/>
      <c r="I44" s="102">
        <f t="shared" si="11"/>
        <v>0</v>
      </c>
      <c r="K44" s="118"/>
      <c r="L44" s="174">
        <f t="shared" si="6"/>
        <v>0</v>
      </c>
      <c r="M44" s="15"/>
      <c r="N44" s="570"/>
      <c r="O44" s="1090"/>
      <c r="P44" s="570">
        <f t="shared" si="1"/>
        <v>0</v>
      </c>
      <c r="Q44" s="719"/>
      <c r="R44" s="720"/>
      <c r="S44" s="102">
        <f t="shared" si="12"/>
        <v>0</v>
      </c>
      <c r="U44" s="118"/>
      <c r="V44" s="82">
        <f t="shared" si="7"/>
        <v>0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3"/>
        <v>0</v>
      </c>
      <c r="AE44" s="118"/>
      <c r="AF44" s="82">
        <f t="shared" si="8"/>
        <v>13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4"/>
        <v>130</v>
      </c>
      <c r="AO44" s="118"/>
      <c r="AP44" s="82">
        <f t="shared" si="9"/>
        <v>9</v>
      </c>
      <c r="AQ44" s="15"/>
      <c r="AR44" s="68"/>
      <c r="AS44" s="191"/>
      <c r="AT44" s="68">
        <f t="shared" si="10"/>
        <v>0</v>
      </c>
      <c r="AU44" s="69"/>
      <c r="AV44" s="70"/>
      <c r="AW44" s="102">
        <f t="shared" si="15"/>
        <v>90</v>
      </c>
    </row>
    <row r="45" spans="1:49" x14ac:dyDescent="0.25">
      <c r="A45" s="118"/>
      <c r="B45" s="82">
        <f t="shared" si="5"/>
        <v>0</v>
      </c>
      <c r="C45" s="15"/>
      <c r="D45" s="570"/>
      <c r="E45" s="1090"/>
      <c r="F45" s="570">
        <f t="shared" si="0"/>
        <v>0</v>
      </c>
      <c r="G45" s="719"/>
      <c r="H45" s="720"/>
      <c r="I45" s="102">
        <f t="shared" si="11"/>
        <v>0</v>
      </c>
      <c r="K45" s="118"/>
      <c r="L45" s="174">
        <f t="shared" si="6"/>
        <v>0</v>
      </c>
      <c r="M45" s="15"/>
      <c r="N45" s="570"/>
      <c r="O45" s="1090"/>
      <c r="P45" s="570">
        <f t="shared" si="1"/>
        <v>0</v>
      </c>
      <c r="Q45" s="719"/>
      <c r="R45" s="720"/>
      <c r="S45" s="102">
        <f t="shared" si="12"/>
        <v>0</v>
      </c>
      <c r="U45" s="118"/>
      <c r="V45" s="82">
        <f t="shared" si="7"/>
        <v>0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3"/>
        <v>0</v>
      </c>
      <c r="AE45" s="118"/>
      <c r="AF45" s="82">
        <f t="shared" si="8"/>
        <v>13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4"/>
        <v>130</v>
      </c>
      <c r="AO45" s="118"/>
      <c r="AP45" s="82">
        <f t="shared" si="9"/>
        <v>9</v>
      </c>
      <c r="AQ45" s="15"/>
      <c r="AR45" s="68"/>
      <c r="AS45" s="191"/>
      <c r="AT45" s="68">
        <f t="shared" si="10"/>
        <v>0</v>
      </c>
      <c r="AU45" s="69"/>
      <c r="AV45" s="70"/>
      <c r="AW45" s="102">
        <f t="shared" si="15"/>
        <v>90</v>
      </c>
    </row>
    <row r="46" spans="1:49" x14ac:dyDescent="0.25">
      <c r="A46" s="118"/>
      <c r="B46" s="82">
        <f t="shared" si="5"/>
        <v>0</v>
      </c>
      <c r="C46" s="15"/>
      <c r="D46" s="570"/>
      <c r="E46" s="1090"/>
      <c r="F46" s="570">
        <f t="shared" si="0"/>
        <v>0</v>
      </c>
      <c r="G46" s="719"/>
      <c r="H46" s="720"/>
      <c r="I46" s="102">
        <f t="shared" si="11"/>
        <v>0</v>
      </c>
      <c r="K46" s="118"/>
      <c r="L46" s="174">
        <f t="shared" si="6"/>
        <v>0</v>
      </c>
      <c r="M46" s="15"/>
      <c r="N46" s="570"/>
      <c r="O46" s="1090"/>
      <c r="P46" s="570">
        <f t="shared" si="1"/>
        <v>0</v>
      </c>
      <c r="Q46" s="719"/>
      <c r="R46" s="720"/>
      <c r="S46" s="102">
        <f t="shared" si="12"/>
        <v>0</v>
      </c>
      <c r="U46" s="118"/>
      <c r="V46" s="82">
        <f t="shared" si="7"/>
        <v>0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3"/>
        <v>0</v>
      </c>
      <c r="AE46" s="118"/>
      <c r="AF46" s="82">
        <f t="shared" si="8"/>
        <v>13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4"/>
        <v>130</v>
      </c>
      <c r="AO46" s="118"/>
      <c r="AP46" s="82">
        <f t="shared" si="9"/>
        <v>9</v>
      </c>
      <c r="AQ46" s="15"/>
      <c r="AR46" s="68"/>
      <c r="AS46" s="191"/>
      <c r="AT46" s="68">
        <f t="shared" si="10"/>
        <v>0</v>
      </c>
      <c r="AU46" s="69"/>
      <c r="AV46" s="70"/>
      <c r="AW46" s="102">
        <f t="shared" si="15"/>
        <v>90</v>
      </c>
    </row>
    <row r="47" spans="1:49" x14ac:dyDescent="0.25">
      <c r="A47" s="118"/>
      <c r="B47" s="82">
        <f t="shared" si="5"/>
        <v>0</v>
      </c>
      <c r="C47" s="15"/>
      <c r="D47" s="570"/>
      <c r="E47" s="1090"/>
      <c r="F47" s="570">
        <f t="shared" si="0"/>
        <v>0</v>
      </c>
      <c r="G47" s="719"/>
      <c r="H47" s="720"/>
      <c r="I47" s="102">
        <f t="shared" si="11"/>
        <v>0</v>
      </c>
      <c r="K47" s="118"/>
      <c r="L47" s="174">
        <f t="shared" si="6"/>
        <v>0</v>
      </c>
      <c r="M47" s="15"/>
      <c r="N47" s="570"/>
      <c r="O47" s="1090"/>
      <c r="P47" s="570">
        <f t="shared" si="1"/>
        <v>0</v>
      </c>
      <c r="Q47" s="719"/>
      <c r="R47" s="720"/>
      <c r="S47" s="102">
        <f t="shared" si="12"/>
        <v>0</v>
      </c>
      <c r="U47" s="118"/>
      <c r="V47" s="82">
        <f t="shared" si="7"/>
        <v>0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3"/>
        <v>0</v>
      </c>
      <c r="AE47" s="118"/>
      <c r="AF47" s="82">
        <f t="shared" si="8"/>
        <v>13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4"/>
        <v>130</v>
      </c>
      <c r="AO47" s="118"/>
      <c r="AP47" s="82">
        <f t="shared" si="9"/>
        <v>9</v>
      </c>
      <c r="AQ47" s="15"/>
      <c r="AR47" s="68"/>
      <c r="AS47" s="191"/>
      <c r="AT47" s="68">
        <f t="shared" si="10"/>
        <v>0</v>
      </c>
      <c r="AU47" s="69"/>
      <c r="AV47" s="70"/>
      <c r="AW47" s="102">
        <f t="shared" si="15"/>
        <v>90</v>
      </c>
    </row>
    <row r="48" spans="1:49" x14ac:dyDescent="0.25">
      <c r="A48" s="118"/>
      <c r="B48" s="82">
        <f t="shared" si="5"/>
        <v>0</v>
      </c>
      <c r="C48" s="15"/>
      <c r="D48" s="570"/>
      <c r="E48" s="1090"/>
      <c r="F48" s="570">
        <f t="shared" si="0"/>
        <v>0</v>
      </c>
      <c r="G48" s="719"/>
      <c r="H48" s="720"/>
      <c r="I48" s="102">
        <f t="shared" si="11"/>
        <v>0</v>
      </c>
      <c r="K48" s="118"/>
      <c r="L48" s="174">
        <f t="shared" si="6"/>
        <v>0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2"/>
        <v>0</v>
      </c>
      <c r="U48" s="118"/>
      <c r="V48" s="82">
        <f t="shared" si="7"/>
        <v>0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3"/>
        <v>0</v>
      </c>
      <c r="AE48" s="118"/>
      <c r="AF48" s="82">
        <f t="shared" si="8"/>
        <v>13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4"/>
        <v>130</v>
      </c>
      <c r="AO48" s="118"/>
      <c r="AP48" s="82">
        <f t="shared" si="9"/>
        <v>9</v>
      </c>
      <c r="AQ48" s="15"/>
      <c r="AR48" s="68"/>
      <c r="AS48" s="191"/>
      <c r="AT48" s="68">
        <f t="shared" si="10"/>
        <v>0</v>
      </c>
      <c r="AU48" s="69"/>
      <c r="AV48" s="70"/>
      <c r="AW48" s="102">
        <f t="shared" si="15"/>
        <v>90</v>
      </c>
    </row>
    <row r="49" spans="1:49" x14ac:dyDescent="0.25">
      <c r="A49" s="118"/>
      <c r="B49" s="82">
        <f t="shared" si="5"/>
        <v>0</v>
      </c>
      <c r="C49" s="15"/>
      <c r="D49" s="570"/>
      <c r="E49" s="1090"/>
      <c r="F49" s="570">
        <f t="shared" si="0"/>
        <v>0</v>
      </c>
      <c r="G49" s="719"/>
      <c r="H49" s="720"/>
      <c r="I49" s="102">
        <f t="shared" si="11"/>
        <v>0</v>
      </c>
      <c r="K49" s="118"/>
      <c r="L49" s="174">
        <f t="shared" si="6"/>
        <v>0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2"/>
        <v>0</v>
      </c>
      <c r="U49" s="118"/>
      <c r="V49" s="82">
        <f t="shared" si="7"/>
        <v>0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3"/>
        <v>0</v>
      </c>
      <c r="AE49" s="118"/>
      <c r="AF49" s="82">
        <f t="shared" si="8"/>
        <v>13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4"/>
        <v>130</v>
      </c>
      <c r="AO49" s="118"/>
      <c r="AP49" s="82">
        <f t="shared" si="9"/>
        <v>9</v>
      </c>
      <c r="AQ49" s="15"/>
      <c r="AR49" s="68"/>
      <c r="AS49" s="191"/>
      <c r="AT49" s="68">
        <f t="shared" si="10"/>
        <v>0</v>
      </c>
      <c r="AU49" s="69"/>
      <c r="AV49" s="70"/>
      <c r="AW49" s="102">
        <f t="shared" si="15"/>
        <v>90</v>
      </c>
    </row>
    <row r="50" spans="1:49" x14ac:dyDescent="0.25">
      <c r="A50" s="118"/>
      <c r="B50" s="82">
        <f t="shared" si="5"/>
        <v>0</v>
      </c>
      <c r="C50" s="15"/>
      <c r="D50" s="570"/>
      <c r="E50" s="1090"/>
      <c r="F50" s="570">
        <f t="shared" si="0"/>
        <v>0</v>
      </c>
      <c r="G50" s="719"/>
      <c r="H50" s="720"/>
      <c r="I50" s="102">
        <f t="shared" si="11"/>
        <v>0</v>
      </c>
      <c r="K50" s="118"/>
      <c r="L50" s="174">
        <f t="shared" si="6"/>
        <v>0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2"/>
        <v>0</v>
      </c>
      <c r="U50" s="118"/>
      <c r="V50" s="82">
        <f t="shared" si="7"/>
        <v>0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3"/>
        <v>0</v>
      </c>
      <c r="AE50" s="118"/>
      <c r="AF50" s="82">
        <f t="shared" si="8"/>
        <v>13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4"/>
        <v>130</v>
      </c>
      <c r="AO50" s="118"/>
      <c r="AP50" s="82">
        <f t="shared" si="9"/>
        <v>9</v>
      </c>
      <c r="AQ50" s="15"/>
      <c r="AR50" s="68"/>
      <c r="AS50" s="191"/>
      <c r="AT50" s="68">
        <f t="shared" si="10"/>
        <v>0</v>
      </c>
      <c r="AU50" s="69"/>
      <c r="AV50" s="70"/>
      <c r="AW50" s="102">
        <f t="shared" si="15"/>
        <v>90</v>
      </c>
    </row>
    <row r="51" spans="1:49" x14ac:dyDescent="0.25">
      <c r="A51" s="118"/>
      <c r="B51" s="82">
        <f t="shared" si="5"/>
        <v>0</v>
      </c>
      <c r="C51" s="15"/>
      <c r="D51" s="570"/>
      <c r="E51" s="1090"/>
      <c r="F51" s="570">
        <f t="shared" si="0"/>
        <v>0</v>
      </c>
      <c r="G51" s="719"/>
      <c r="H51" s="720"/>
      <c r="I51" s="102">
        <f t="shared" si="11"/>
        <v>0</v>
      </c>
      <c r="K51" s="118"/>
      <c r="L51" s="174">
        <f t="shared" si="6"/>
        <v>0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2"/>
        <v>0</v>
      </c>
      <c r="U51" s="118"/>
      <c r="V51" s="82">
        <f t="shared" si="7"/>
        <v>0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3"/>
        <v>0</v>
      </c>
      <c r="AE51" s="118"/>
      <c r="AF51" s="82">
        <f t="shared" si="8"/>
        <v>13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4"/>
        <v>130</v>
      </c>
      <c r="AO51" s="118"/>
      <c r="AP51" s="82">
        <f t="shared" si="9"/>
        <v>9</v>
      </c>
      <c r="AQ51" s="15"/>
      <c r="AR51" s="68"/>
      <c r="AS51" s="191"/>
      <c r="AT51" s="68">
        <f t="shared" si="10"/>
        <v>0</v>
      </c>
      <c r="AU51" s="69"/>
      <c r="AV51" s="70"/>
      <c r="AW51" s="102">
        <f t="shared" si="15"/>
        <v>90</v>
      </c>
    </row>
    <row r="52" spans="1:49" x14ac:dyDescent="0.25">
      <c r="A52" s="118"/>
      <c r="B52" s="82">
        <f t="shared" si="5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1"/>
        <v>0</v>
      </c>
      <c r="K52" s="118"/>
      <c r="L52" s="174">
        <f t="shared" si="6"/>
        <v>0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2"/>
        <v>0</v>
      </c>
      <c r="U52" s="118"/>
      <c r="V52" s="82">
        <f t="shared" si="7"/>
        <v>0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3"/>
        <v>0</v>
      </c>
      <c r="AE52" s="118"/>
      <c r="AF52" s="82">
        <f t="shared" si="8"/>
        <v>13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4"/>
        <v>130</v>
      </c>
      <c r="AO52" s="118"/>
      <c r="AP52" s="82">
        <f t="shared" si="9"/>
        <v>9</v>
      </c>
      <c r="AQ52" s="15"/>
      <c r="AR52" s="68"/>
      <c r="AS52" s="191"/>
      <c r="AT52" s="68">
        <f t="shared" si="10"/>
        <v>0</v>
      </c>
      <c r="AU52" s="69"/>
      <c r="AV52" s="70"/>
      <c r="AW52" s="102">
        <f t="shared" si="15"/>
        <v>90</v>
      </c>
    </row>
    <row r="53" spans="1:49" x14ac:dyDescent="0.25">
      <c r="A53" s="118"/>
      <c r="B53" s="82">
        <f t="shared" si="5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1"/>
        <v>0</v>
      </c>
      <c r="K53" s="118"/>
      <c r="L53" s="174">
        <f t="shared" si="6"/>
        <v>0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2"/>
        <v>0</v>
      </c>
      <c r="U53" s="118"/>
      <c r="V53" s="82">
        <f t="shared" si="7"/>
        <v>0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3"/>
        <v>0</v>
      </c>
      <c r="AE53" s="118"/>
      <c r="AF53" s="82">
        <f t="shared" si="8"/>
        <v>13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4"/>
        <v>130</v>
      </c>
      <c r="AO53" s="118"/>
      <c r="AP53" s="82">
        <f t="shared" si="9"/>
        <v>9</v>
      </c>
      <c r="AQ53" s="15"/>
      <c r="AR53" s="68"/>
      <c r="AS53" s="191"/>
      <c r="AT53" s="68">
        <f t="shared" si="10"/>
        <v>0</v>
      </c>
      <c r="AU53" s="69"/>
      <c r="AV53" s="70"/>
      <c r="AW53" s="102">
        <f t="shared" si="15"/>
        <v>90</v>
      </c>
    </row>
    <row r="54" spans="1:49" x14ac:dyDescent="0.25">
      <c r="A54" s="118"/>
      <c r="B54" s="82">
        <f t="shared" si="5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1"/>
        <v>0</v>
      </c>
      <c r="K54" s="118"/>
      <c r="L54" s="174">
        <f t="shared" si="6"/>
        <v>0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2"/>
        <v>0</v>
      </c>
      <c r="U54" s="118"/>
      <c r="V54" s="82">
        <f t="shared" si="7"/>
        <v>0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3"/>
        <v>0</v>
      </c>
      <c r="AE54" s="118"/>
      <c r="AF54" s="82">
        <f t="shared" si="8"/>
        <v>13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4"/>
        <v>130</v>
      </c>
      <c r="AO54" s="118"/>
      <c r="AP54" s="82">
        <f t="shared" si="9"/>
        <v>9</v>
      </c>
      <c r="AQ54" s="15"/>
      <c r="AR54" s="68"/>
      <c r="AS54" s="191"/>
      <c r="AT54" s="68">
        <f t="shared" si="10"/>
        <v>0</v>
      </c>
      <c r="AU54" s="69"/>
      <c r="AV54" s="70"/>
      <c r="AW54" s="102">
        <f t="shared" si="15"/>
        <v>90</v>
      </c>
    </row>
    <row r="55" spans="1:49" x14ac:dyDescent="0.25">
      <c r="A55" s="118"/>
      <c r="B55" s="12">
        <f t="shared" si="5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1"/>
        <v>0</v>
      </c>
      <c r="K55" s="118"/>
      <c r="L55" s="72">
        <f t="shared" si="6"/>
        <v>0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2"/>
        <v>0</v>
      </c>
      <c r="U55" s="118"/>
      <c r="V55" s="12">
        <f t="shared" si="7"/>
        <v>0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3"/>
        <v>0</v>
      </c>
      <c r="AE55" s="118"/>
      <c r="AF55" s="12">
        <f t="shared" si="8"/>
        <v>13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4"/>
        <v>130</v>
      </c>
      <c r="AO55" s="118"/>
      <c r="AP55" s="12">
        <f t="shared" si="9"/>
        <v>9</v>
      </c>
      <c r="AQ55" s="15"/>
      <c r="AR55" s="68"/>
      <c r="AS55" s="191"/>
      <c r="AT55" s="68">
        <f t="shared" si="10"/>
        <v>0</v>
      </c>
      <c r="AU55" s="69"/>
      <c r="AV55" s="70"/>
      <c r="AW55" s="102">
        <f t="shared" si="15"/>
        <v>90</v>
      </c>
    </row>
    <row r="56" spans="1:49" x14ac:dyDescent="0.25">
      <c r="A56" s="118"/>
      <c r="B56" s="12">
        <f t="shared" si="5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1"/>
        <v>0</v>
      </c>
      <c r="K56" s="118"/>
      <c r="L56" s="72">
        <f t="shared" si="6"/>
        <v>0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2"/>
        <v>0</v>
      </c>
      <c r="U56" s="118"/>
      <c r="V56" s="12">
        <f t="shared" si="7"/>
        <v>0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3"/>
        <v>0</v>
      </c>
      <c r="AE56" s="118"/>
      <c r="AF56" s="12">
        <f t="shared" si="8"/>
        <v>13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4"/>
        <v>130</v>
      </c>
      <c r="AO56" s="118"/>
      <c r="AP56" s="12">
        <f t="shared" si="9"/>
        <v>9</v>
      </c>
      <c r="AQ56" s="15"/>
      <c r="AR56" s="68"/>
      <c r="AS56" s="191"/>
      <c r="AT56" s="68">
        <f t="shared" si="10"/>
        <v>0</v>
      </c>
      <c r="AU56" s="69"/>
      <c r="AV56" s="70"/>
      <c r="AW56" s="102">
        <f t="shared" si="15"/>
        <v>90</v>
      </c>
    </row>
    <row r="57" spans="1:49" x14ac:dyDescent="0.25">
      <c r="A57" s="118"/>
      <c r="B57" s="12">
        <f t="shared" si="5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1"/>
        <v>0</v>
      </c>
      <c r="K57" s="118"/>
      <c r="L57" s="72">
        <f t="shared" si="6"/>
        <v>0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2"/>
        <v>0</v>
      </c>
      <c r="U57" s="118"/>
      <c r="V57" s="12">
        <f t="shared" si="7"/>
        <v>0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3"/>
        <v>0</v>
      </c>
      <c r="AE57" s="118"/>
      <c r="AF57" s="12">
        <f t="shared" si="8"/>
        <v>13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4"/>
        <v>130</v>
      </c>
      <c r="AO57" s="118"/>
      <c r="AP57" s="12">
        <f t="shared" si="9"/>
        <v>9</v>
      </c>
      <c r="AQ57" s="15"/>
      <c r="AR57" s="68"/>
      <c r="AS57" s="191"/>
      <c r="AT57" s="68">
        <f t="shared" si="10"/>
        <v>0</v>
      </c>
      <c r="AU57" s="69"/>
      <c r="AV57" s="70"/>
      <c r="AW57" s="102">
        <f t="shared" si="15"/>
        <v>90</v>
      </c>
    </row>
    <row r="58" spans="1:49" x14ac:dyDescent="0.25">
      <c r="A58" s="118"/>
      <c r="B58" s="12">
        <f t="shared" si="5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1"/>
        <v>0</v>
      </c>
      <c r="K58" s="118"/>
      <c r="L58" s="72">
        <f t="shared" si="6"/>
        <v>0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2"/>
        <v>0</v>
      </c>
      <c r="U58" s="118"/>
      <c r="V58" s="12">
        <f t="shared" si="7"/>
        <v>0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3"/>
        <v>0</v>
      </c>
      <c r="AE58" s="118"/>
      <c r="AF58" s="12">
        <f t="shared" si="8"/>
        <v>13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4"/>
        <v>130</v>
      </c>
      <c r="AO58" s="118"/>
      <c r="AP58" s="12">
        <f t="shared" si="9"/>
        <v>9</v>
      </c>
      <c r="AQ58" s="15"/>
      <c r="AR58" s="68"/>
      <c r="AS58" s="191"/>
      <c r="AT58" s="68">
        <f t="shared" si="10"/>
        <v>0</v>
      </c>
      <c r="AU58" s="69"/>
      <c r="AV58" s="70"/>
      <c r="AW58" s="102">
        <f t="shared" si="15"/>
        <v>90</v>
      </c>
    </row>
    <row r="59" spans="1:49" x14ac:dyDescent="0.25">
      <c r="A59" s="118"/>
      <c r="B59" s="12">
        <f t="shared" si="5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1"/>
        <v>0</v>
      </c>
      <c r="K59" s="118"/>
      <c r="L59" s="72">
        <f t="shared" si="6"/>
        <v>0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2"/>
        <v>0</v>
      </c>
      <c r="U59" s="118"/>
      <c r="V59" s="12">
        <f t="shared" si="7"/>
        <v>0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3"/>
        <v>0</v>
      </c>
      <c r="AE59" s="118"/>
      <c r="AF59" s="12">
        <f t="shared" si="8"/>
        <v>13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4"/>
        <v>130</v>
      </c>
      <c r="AO59" s="118"/>
      <c r="AP59" s="12">
        <f t="shared" si="9"/>
        <v>9</v>
      </c>
      <c r="AQ59" s="15"/>
      <c r="AR59" s="68"/>
      <c r="AS59" s="191"/>
      <c r="AT59" s="68">
        <f t="shared" si="10"/>
        <v>0</v>
      </c>
      <c r="AU59" s="69"/>
      <c r="AV59" s="70"/>
      <c r="AW59" s="102">
        <f t="shared" si="15"/>
        <v>90</v>
      </c>
    </row>
    <row r="60" spans="1:49" x14ac:dyDescent="0.25">
      <c r="A60" s="118"/>
      <c r="B60" s="12">
        <f t="shared" si="5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1"/>
        <v>0</v>
      </c>
      <c r="K60" s="118"/>
      <c r="L60" s="72">
        <f t="shared" si="6"/>
        <v>0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2"/>
        <v>0</v>
      </c>
      <c r="U60" s="118"/>
      <c r="V60" s="12">
        <f t="shared" si="7"/>
        <v>0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3"/>
        <v>0</v>
      </c>
      <c r="AE60" s="118"/>
      <c r="AF60" s="12">
        <f t="shared" si="8"/>
        <v>13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4"/>
        <v>130</v>
      </c>
      <c r="AO60" s="118"/>
      <c r="AP60" s="12">
        <f t="shared" si="9"/>
        <v>9</v>
      </c>
      <c r="AQ60" s="15"/>
      <c r="AR60" s="68"/>
      <c r="AS60" s="191"/>
      <c r="AT60" s="68">
        <f t="shared" si="10"/>
        <v>0</v>
      </c>
      <c r="AU60" s="69"/>
      <c r="AV60" s="70"/>
      <c r="AW60" s="102">
        <f t="shared" si="15"/>
        <v>90</v>
      </c>
    </row>
    <row r="61" spans="1:49" x14ac:dyDescent="0.25">
      <c r="A61" s="118"/>
      <c r="B61" s="12">
        <f t="shared" si="5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1"/>
        <v>0</v>
      </c>
      <c r="K61" s="118"/>
      <c r="L61" s="72">
        <f t="shared" si="6"/>
        <v>0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2"/>
        <v>0</v>
      </c>
      <c r="U61" s="118"/>
      <c r="V61" s="12">
        <f t="shared" si="7"/>
        <v>0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3"/>
        <v>0</v>
      </c>
      <c r="AE61" s="118"/>
      <c r="AF61" s="12">
        <f t="shared" si="8"/>
        <v>13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4"/>
        <v>130</v>
      </c>
      <c r="AO61" s="118"/>
      <c r="AP61" s="12">
        <f t="shared" si="9"/>
        <v>9</v>
      </c>
      <c r="AQ61" s="15"/>
      <c r="AR61" s="68"/>
      <c r="AS61" s="191"/>
      <c r="AT61" s="68">
        <f t="shared" si="10"/>
        <v>0</v>
      </c>
      <c r="AU61" s="69"/>
      <c r="AV61" s="70"/>
      <c r="AW61" s="102">
        <f t="shared" si="15"/>
        <v>90</v>
      </c>
    </row>
    <row r="62" spans="1:49" x14ac:dyDescent="0.25">
      <c r="A62" s="118"/>
      <c r="B62" s="12">
        <f t="shared" si="5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1"/>
        <v>0</v>
      </c>
      <c r="K62" s="118"/>
      <c r="L62" s="72">
        <f t="shared" si="6"/>
        <v>0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2"/>
        <v>0</v>
      </c>
      <c r="U62" s="118"/>
      <c r="V62" s="12">
        <f t="shared" si="7"/>
        <v>0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3"/>
        <v>0</v>
      </c>
      <c r="AE62" s="118"/>
      <c r="AF62" s="12">
        <f t="shared" si="8"/>
        <v>13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4"/>
        <v>130</v>
      </c>
      <c r="AO62" s="118"/>
      <c r="AP62" s="12">
        <f t="shared" si="9"/>
        <v>9</v>
      </c>
      <c r="AQ62" s="15"/>
      <c r="AR62" s="68"/>
      <c r="AS62" s="191"/>
      <c r="AT62" s="68">
        <f t="shared" si="10"/>
        <v>0</v>
      </c>
      <c r="AU62" s="69"/>
      <c r="AV62" s="70"/>
      <c r="AW62" s="102">
        <f t="shared" si="15"/>
        <v>90</v>
      </c>
    </row>
    <row r="63" spans="1:49" x14ac:dyDescent="0.25">
      <c r="A63" s="118"/>
      <c r="B63" s="12">
        <f t="shared" si="5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1"/>
        <v>0</v>
      </c>
      <c r="K63" s="118"/>
      <c r="L63" s="72">
        <f t="shared" si="6"/>
        <v>0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2"/>
        <v>0</v>
      </c>
      <c r="U63" s="118"/>
      <c r="V63" s="12">
        <f t="shared" si="7"/>
        <v>0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3"/>
        <v>0</v>
      </c>
      <c r="AE63" s="118"/>
      <c r="AF63" s="12">
        <f t="shared" si="8"/>
        <v>13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4"/>
        <v>130</v>
      </c>
      <c r="AO63" s="118"/>
      <c r="AP63" s="12">
        <f t="shared" si="9"/>
        <v>9</v>
      </c>
      <c r="AQ63" s="15"/>
      <c r="AR63" s="68"/>
      <c r="AS63" s="191"/>
      <c r="AT63" s="68">
        <f t="shared" si="10"/>
        <v>0</v>
      </c>
      <c r="AU63" s="69"/>
      <c r="AV63" s="70"/>
      <c r="AW63" s="102">
        <f t="shared" si="15"/>
        <v>90</v>
      </c>
    </row>
    <row r="64" spans="1:49" x14ac:dyDescent="0.25">
      <c r="A64" s="118"/>
      <c r="B64" s="12">
        <f t="shared" si="5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1"/>
        <v>0</v>
      </c>
      <c r="K64" s="118"/>
      <c r="L64" s="72">
        <f t="shared" si="6"/>
        <v>0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2"/>
        <v>0</v>
      </c>
      <c r="U64" s="118"/>
      <c r="V64" s="12">
        <f t="shared" si="7"/>
        <v>0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3"/>
        <v>0</v>
      </c>
      <c r="AE64" s="118"/>
      <c r="AF64" s="12">
        <f t="shared" si="8"/>
        <v>13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4"/>
        <v>130</v>
      </c>
      <c r="AO64" s="118"/>
      <c r="AP64" s="12">
        <f t="shared" si="9"/>
        <v>9</v>
      </c>
      <c r="AQ64" s="15"/>
      <c r="AR64" s="68"/>
      <c r="AS64" s="191"/>
      <c r="AT64" s="68">
        <f t="shared" si="10"/>
        <v>0</v>
      </c>
      <c r="AU64" s="69"/>
      <c r="AV64" s="70"/>
      <c r="AW64" s="102">
        <f t="shared" si="15"/>
        <v>90</v>
      </c>
    </row>
    <row r="65" spans="1:49" x14ac:dyDescent="0.25">
      <c r="A65" s="118"/>
      <c r="B65" s="12">
        <f t="shared" si="5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1"/>
        <v>0</v>
      </c>
      <c r="K65" s="118"/>
      <c r="L65" s="72">
        <f t="shared" si="6"/>
        <v>0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2"/>
        <v>0</v>
      </c>
      <c r="U65" s="118"/>
      <c r="V65" s="12">
        <f t="shared" si="7"/>
        <v>0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3"/>
        <v>0</v>
      </c>
      <c r="AE65" s="118"/>
      <c r="AF65" s="12">
        <f t="shared" si="8"/>
        <v>13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4"/>
        <v>130</v>
      </c>
      <c r="AO65" s="118"/>
      <c r="AP65" s="12">
        <f t="shared" si="9"/>
        <v>9</v>
      </c>
      <c r="AQ65" s="15"/>
      <c r="AR65" s="68"/>
      <c r="AS65" s="191"/>
      <c r="AT65" s="68">
        <f t="shared" si="10"/>
        <v>0</v>
      </c>
      <c r="AU65" s="69"/>
      <c r="AV65" s="70"/>
      <c r="AW65" s="102">
        <f t="shared" si="15"/>
        <v>90</v>
      </c>
    </row>
    <row r="66" spans="1:49" x14ac:dyDescent="0.25">
      <c r="A66" s="118"/>
      <c r="B66" s="12">
        <f t="shared" si="5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1"/>
        <v>0</v>
      </c>
      <c r="K66" s="118"/>
      <c r="L66" s="72">
        <f t="shared" si="6"/>
        <v>0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2"/>
        <v>0</v>
      </c>
      <c r="U66" s="118"/>
      <c r="V66" s="12">
        <f t="shared" si="7"/>
        <v>0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3"/>
        <v>0</v>
      </c>
      <c r="AE66" s="118"/>
      <c r="AF66" s="12">
        <f t="shared" si="8"/>
        <v>13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4"/>
        <v>130</v>
      </c>
      <c r="AO66" s="118"/>
      <c r="AP66" s="12">
        <f t="shared" si="9"/>
        <v>9</v>
      </c>
      <c r="AQ66" s="15"/>
      <c r="AR66" s="68"/>
      <c r="AS66" s="191"/>
      <c r="AT66" s="68">
        <f t="shared" si="10"/>
        <v>0</v>
      </c>
      <c r="AU66" s="69"/>
      <c r="AV66" s="70"/>
      <c r="AW66" s="102">
        <f t="shared" si="15"/>
        <v>90</v>
      </c>
    </row>
    <row r="67" spans="1:49" x14ac:dyDescent="0.25">
      <c r="A67" s="118"/>
      <c r="B67" s="12">
        <f t="shared" si="5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1"/>
        <v>0</v>
      </c>
      <c r="K67" s="118"/>
      <c r="L67" s="72">
        <f t="shared" si="6"/>
        <v>0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2"/>
        <v>0</v>
      </c>
      <c r="U67" s="118"/>
      <c r="V67" s="12">
        <f t="shared" si="7"/>
        <v>0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3"/>
        <v>0</v>
      </c>
      <c r="AE67" s="118"/>
      <c r="AF67" s="12">
        <f t="shared" si="8"/>
        <v>13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4"/>
        <v>130</v>
      </c>
      <c r="AO67" s="118"/>
      <c r="AP67" s="12">
        <f t="shared" si="9"/>
        <v>9</v>
      </c>
      <c r="AQ67" s="15"/>
      <c r="AR67" s="68"/>
      <c r="AS67" s="191"/>
      <c r="AT67" s="68">
        <f t="shared" si="10"/>
        <v>0</v>
      </c>
      <c r="AU67" s="69"/>
      <c r="AV67" s="70"/>
      <c r="AW67" s="102">
        <f t="shared" si="15"/>
        <v>90</v>
      </c>
    </row>
    <row r="68" spans="1:49" x14ac:dyDescent="0.25">
      <c r="A68" s="118"/>
      <c r="B68" s="12">
        <f t="shared" si="5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11"/>
        <v>0</v>
      </c>
      <c r="K68" s="118"/>
      <c r="L68" s="72">
        <f t="shared" si="6"/>
        <v>0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2"/>
        <v>0</v>
      </c>
      <c r="U68" s="118"/>
      <c r="V68" s="12">
        <f t="shared" si="7"/>
        <v>0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13"/>
        <v>0</v>
      </c>
      <c r="AE68" s="118"/>
      <c r="AF68" s="12">
        <f t="shared" si="8"/>
        <v>13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4"/>
        <v>130</v>
      </c>
      <c r="AO68" s="118"/>
      <c r="AP68" s="12">
        <f t="shared" si="9"/>
        <v>9</v>
      </c>
      <c r="AQ68" s="15"/>
      <c r="AR68" s="58"/>
      <c r="AS68" s="198"/>
      <c r="AT68" s="68">
        <f t="shared" si="10"/>
        <v>0</v>
      </c>
      <c r="AU68" s="69"/>
      <c r="AV68" s="70"/>
      <c r="AW68" s="102">
        <f t="shared" si="15"/>
        <v>90</v>
      </c>
    </row>
    <row r="69" spans="1:49" x14ac:dyDescent="0.25">
      <c r="A69" s="118"/>
      <c r="B69" s="12">
        <f t="shared" si="5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11"/>
        <v>0</v>
      </c>
      <c r="K69" s="118"/>
      <c r="L69" s="72">
        <f t="shared" si="6"/>
        <v>0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2"/>
        <v>0</v>
      </c>
      <c r="U69" s="118"/>
      <c r="V69" s="12">
        <f t="shared" si="7"/>
        <v>0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13"/>
        <v>0</v>
      </c>
      <c r="AE69" s="118"/>
      <c r="AF69" s="12">
        <f t="shared" si="8"/>
        <v>13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4"/>
        <v>130</v>
      </c>
      <c r="AO69" s="118"/>
      <c r="AP69" s="12">
        <f t="shared" si="9"/>
        <v>9</v>
      </c>
      <c r="AQ69" s="15"/>
      <c r="AR69" s="58"/>
      <c r="AS69" s="198"/>
      <c r="AT69" s="68">
        <f t="shared" si="10"/>
        <v>0</v>
      </c>
      <c r="AU69" s="69"/>
      <c r="AV69" s="70"/>
      <c r="AW69" s="102">
        <f t="shared" si="15"/>
        <v>90</v>
      </c>
    </row>
    <row r="70" spans="1:49" x14ac:dyDescent="0.25">
      <c r="A70" s="118"/>
      <c r="B70" s="12">
        <f t="shared" si="5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11"/>
        <v>0</v>
      </c>
      <c r="K70" s="118"/>
      <c r="L70" s="72">
        <f t="shared" si="6"/>
        <v>0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2"/>
        <v>0</v>
      </c>
      <c r="U70" s="118"/>
      <c r="V70" s="12">
        <f t="shared" si="7"/>
        <v>0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13"/>
        <v>0</v>
      </c>
      <c r="AE70" s="118"/>
      <c r="AF70" s="12">
        <f t="shared" si="8"/>
        <v>13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4"/>
        <v>130</v>
      </c>
      <c r="AO70" s="118"/>
      <c r="AP70" s="12">
        <f t="shared" si="9"/>
        <v>9</v>
      </c>
      <c r="AQ70" s="15"/>
      <c r="AR70" s="58"/>
      <c r="AS70" s="198"/>
      <c r="AT70" s="68">
        <f t="shared" si="10"/>
        <v>0</v>
      </c>
      <c r="AU70" s="69"/>
      <c r="AV70" s="70"/>
      <c r="AW70" s="102">
        <f t="shared" si="15"/>
        <v>90</v>
      </c>
    </row>
    <row r="71" spans="1:49" x14ac:dyDescent="0.25">
      <c r="A71" s="118"/>
      <c r="B71" s="12">
        <f t="shared" si="5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11"/>
        <v>0</v>
      </c>
      <c r="K71" s="118"/>
      <c r="L71" s="72">
        <f t="shared" si="6"/>
        <v>0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2"/>
        <v>0</v>
      </c>
      <c r="U71" s="118"/>
      <c r="V71" s="12">
        <f t="shared" si="7"/>
        <v>0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13"/>
        <v>0</v>
      </c>
      <c r="AE71" s="118"/>
      <c r="AF71" s="12">
        <f t="shared" si="8"/>
        <v>13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4"/>
        <v>130</v>
      </c>
      <c r="AO71" s="118"/>
      <c r="AP71" s="12">
        <f t="shared" si="9"/>
        <v>9</v>
      </c>
      <c r="AQ71" s="15"/>
      <c r="AR71" s="58"/>
      <c r="AS71" s="198"/>
      <c r="AT71" s="68">
        <f t="shared" si="10"/>
        <v>0</v>
      </c>
      <c r="AU71" s="69"/>
      <c r="AV71" s="70"/>
      <c r="AW71" s="102">
        <f t="shared" si="15"/>
        <v>90</v>
      </c>
    </row>
    <row r="72" spans="1:49" x14ac:dyDescent="0.25">
      <c r="A72" s="118"/>
      <c r="B72" s="12">
        <f t="shared" si="5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11"/>
        <v>0</v>
      </c>
      <c r="K72" s="118"/>
      <c r="L72" s="72">
        <f t="shared" si="6"/>
        <v>0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2"/>
        <v>0</v>
      </c>
      <c r="U72" s="118"/>
      <c r="V72" s="12">
        <f t="shared" si="7"/>
        <v>0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13"/>
        <v>0</v>
      </c>
      <c r="AE72" s="118"/>
      <c r="AF72" s="12">
        <f t="shared" si="8"/>
        <v>13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4"/>
        <v>130</v>
      </c>
      <c r="AO72" s="118"/>
      <c r="AP72" s="12">
        <f t="shared" si="9"/>
        <v>9</v>
      </c>
      <c r="AQ72" s="15"/>
      <c r="AR72" s="58"/>
      <c r="AS72" s="198"/>
      <c r="AT72" s="68">
        <f t="shared" si="10"/>
        <v>0</v>
      </c>
      <c r="AU72" s="69"/>
      <c r="AV72" s="70"/>
      <c r="AW72" s="102">
        <f t="shared" si="15"/>
        <v>90</v>
      </c>
    </row>
    <row r="73" spans="1:49" x14ac:dyDescent="0.25">
      <c r="A73" s="118"/>
      <c r="B73" s="12">
        <f t="shared" si="5"/>
        <v>0</v>
      </c>
      <c r="C73" s="15"/>
      <c r="D73" s="68"/>
      <c r="E73" s="191"/>
      <c r="F73" s="68">
        <f t="shared" ref="F73:F76" si="16">D73</f>
        <v>0</v>
      </c>
      <c r="G73" s="69"/>
      <c r="H73" s="70"/>
      <c r="I73" s="102">
        <f t="shared" si="11"/>
        <v>0</v>
      </c>
      <c r="K73" s="118"/>
      <c r="L73" s="72">
        <f t="shared" si="6"/>
        <v>0</v>
      </c>
      <c r="M73" s="15"/>
      <c r="N73" s="58"/>
      <c r="O73" s="198"/>
      <c r="P73" s="68">
        <f t="shared" ref="P73:P76" si="17">N73</f>
        <v>0</v>
      </c>
      <c r="Q73" s="69"/>
      <c r="R73" s="70"/>
      <c r="S73" s="102">
        <f t="shared" si="12"/>
        <v>0</v>
      </c>
      <c r="U73" s="118"/>
      <c r="V73" s="12">
        <f t="shared" si="7"/>
        <v>0</v>
      </c>
      <c r="W73" s="15"/>
      <c r="X73" s="68"/>
      <c r="Y73" s="191"/>
      <c r="Z73" s="68">
        <f t="shared" ref="Z73:Z76" si="18">X73</f>
        <v>0</v>
      </c>
      <c r="AA73" s="69"/>
      <c r="AB73" s="70"/>
      <c r="AC73" s="102">
        <f t="shared" si="13"/>
        <v>0</v>
      </c>
      <c r="AE73" s="118"/>
      <c r="AF73" s="12">
        <f t="shared" si="8"/>
        <v>13</v>
      </c>
      <c r="AG73" s="15"/>
      <c r="AH73" s="68"/>
      <c r="AI73" s="191"/>
      <c r="AJ73" s="68">
        <f t="shared" ref="AJ73:AJ76" si="19">AH73</f>
        <v>0</v>
      </c>
      <c r="AK73" s="69"/>
      <c r="AL73" s="70"/>
      <c r="AM73" s="102">
        <f t="shared" si="14"/>
        <v>130</v>
      </c>
      <c r="AO73" s="118"/>
      <c r="AP73" s="12">
        <f t="shared" si="9"/>
        <v>9</v>
      </c>
      <c r="AQ73" s="15"/>
      <c r="AR73" s="58"/>
      <c r="AS73" s="198"/>
      <c r="AT73" s="68">
        <f t="shared" ref="AT73:AT76" si="20">AR73</f>
        <v>0</v>
      </c>
      <c r="AU73" s="69"/>
      <c r="AV73" s="70"/>
      <c r="AW73" s="102">
        <f t="shared" si="15"/>
        <v>90</v>
      </c>
    </row>
    <row r="74" spans="1:49" x14ac:dyDescent="0.25">
      <c r="A74" s="118"/>
      <c r="B74" s="12">
        <f t="shared" ref="B74:B75" si="21">B73-C74</f>
        <v>0</v>
      </c>
      <c r="C74" s="15"/>
      <c r="D74" s="58"/>
      <c r="E74" s="198"/>
      <c r="F74" s="68">
        <f t="shared" si="16"/>
        <v>0</v>
      </c>
      <c r="G74" s="69"/>
      <c r="H74" s="70"/>
      <c r="I74" s="102">
        <f t="shared" si="11"/>
        <v>0</v>
      </c>
      <c r="K74" s="118"/>
      <c r="L74" s="72">
        <f t="shared" ref="L74:L75" si="22">L73-M74</f>
        <v>0</v>
      </c>
      <c r="M74" s="15"/>
      <c r="N74" s="58"/>
      <c r="O74" s="198"/>
      <c r="P74" s="68">
        <f t="shared" si="17"/>
        <v>0</v>
      </c>
      <c r="Q74" s="69"/>
      <c r="R74" s="70"/>
      <c r="S74" s="102">
        <f t="shared" si="12"/>
        <v>0</v>
      </c>
      <c r="U74" s="118"/>
      <c r="V74" s="12">
        <f t="shared" ref="V74:V75" si="23">V73-W74</f>
        <v>0</v>
      </c>
      <c r="W74" s="15"/>
      <c r="X74" s="58"/>
      <c r="Y74" s="198"/>
      <c r="Z74" s="68">
        <f t="shared" si="18"/>
        <v>0</v>
      </c>
      <c r="AA74" s="69"/>
      <c r="AB74" s="70"/>
      <c r="AC74" s="102">
        <f t="shared" si="13"/>
        <v>0</v>
      </c>
      <c r="AE74" s="118"/>
      <c r="AF74" s="12">
        <f t="shared" ref="AF74:AF75" si="24">AF73-AG74</f>
        <v>13</v>
      </c>
      <c r="AG74" s="15"/>
      <c r="AH74" s="58"/>
      <c r="AI74" s="198"/>
      <c r="AJ74" s="68">
        <f t="shared" si="19"/>
        <v>0</v>
      </c>
      <c r="AK74" s="69"/>
      <c r="AL74" s="70"/>
      <c r="AM74" s="102">
        <f t="shared" si="14"/>
        <v>130</v>
      </c>
      <c r="AO74" s="118"/>
      <c r="AP74" s="12">
        <f t="shared" ref="AP74:AP75" si="25">AP73-AQ74</f>
        <v>9</v>
      </c>
      <c r="AQ74" s="15"/>
      <c r="AR74" s="58"/>
      <c r="AS74" s="198"/>
      <c r="AT74" s="68">
        <f t="shared" si="20"/>
        <v>0</v>
      </c>
      <c r="AU74" s="69"/>
      <c r="AV74" s="70"/>
      <c r="AW74" s="102">
        <f t="shared" si="15"/>
        <v>90</v>
      </c>
    </row>
    <row r="75" spans="1:49" x14ac:dyDescent="0.25">
      <c r="A75" s="118"/>
      <c r="B75" s="12">
        <f t="shared" si="21"/>
        <v>0</v>
      </c>
      <c r="C75" s="15"/>
      <c r="D75" s="58"/>
      <c r="E75" s="198"/>
      <c r="F75" s="68">
        <f t="shared" si="16"/>
        <v>0</v>
      </c>
      <c r="G75" s="69"/>
      <c r="H75" s="70"/>
      <c r="I75" s="102">
        <f t="shared" ref="I75:I76" si="26">I74-F75</f>
        <v>0</v>
      </c>
      <c r="K75" s="118"/>
      <c r="L75" s="72">
        <f t="shared" si="22"/>
        <v>0</v>
      </c>
      <c r="M75" s="15"/>
      <c r="N75" s="58"/>
      <c r="O75" s="198"/>
      <c r="P75" s="68">
        <f t="shared" si="17"/>
        <v>0</v>
      </c>
      <c r="Q75" s="69"/>
      <c r="R75" s="70"/>
      <c r="S75" s="102">
        <f t="shared" ref="S75:S76" si="27">S74-P75</f>
        <v>0</v>
      </c>
      <c r="U75" s="118"/>
      <c r="V75" s="12">
        <f t="shared" si="23"/>
        <v>0</v>
      </c>
      <c r="W75" s="15"/>
      <c r="X75" s="58"/>
      <c r="Y75" s="198"/>
      <c r="Z75" s="68">
        <f t="shared" si="18"/>
        <v>0</v>
      </c>
      <c r="AA75" s="69"/>
      <c r="AB75" s="70"/>
      <c r="AC75" s="102">
        <f t="shared" ref="AC75:AC76" si="28">AC74-Z75</f>
        <v>0</v>
      </c>
      <c r="AE75" s="118"/>
      <c r="AF75" s="12">
        <f t="shared" si="24"/>
        <v>13</v>
      </c>
      <c r="AG75" s="15"/>
      <c r="AH75" s="58"/>
      <c r="AI75" s="198"/>
      <c r="AJ75" s="68">
        <f t="shared" si="19"/>
        <v>0</v>
      </c>
      <c r="AK75" s="69"/>
      <c r="AL75" s="70"/>
      <c r="AM75" s="102">
        <f t="shared" ref="AM75:AM76" si="29">AM74-AJ75</f>
        <v>130</v>
      </c>
      <c r="AO75" s="118"/>
      <c r="AP75" s="12">
        <f t="shared" si="25"/>
        <v>9</v>
      </c>
      <c r="AQ75" s="15"/>
      <c r="AR75" s="58"/>
      <c r="AS75" s="198"/>
      <c r="AT75" s="68">
        <f t="shared" si="20"/>
        <v>0</v>
      </c>
      <c r="AU75" s="69"/>
      <c r="AV75" s="70"/>
      <c r="AW75" s="102">
        <f t="shared" ref="AW75:AW76" si="30">AW74-AT75</f>
        <v>90</v>
      </c>
    </row>
    <row r="76" spans="1:49" x14ac:dyDescent="0.25">
      <c r="A76" s="118"/>
      <c r="C76" s="15"/>
      <c r="D76" s="58"/>
      <c r="E76" s="198"/>
      <c r="F76" s="68">
        <f t="shared" si="16"/>
        <v>0</v>
      </c>
      <c r="G76" s="69"/>
      <c r="H76" s="70"/>
      <c r="I76" s="102">
        <f t="shared" si="26"/>
        <v>0</v>
      </c>
      <c r="K76" s="118"/>
      <c r="M76" s="15"/>
      <c r="N76" s="58"/>
      <c r="O76" s="198"/>
      <c r="P76" s="68">
        <f t="shared" si="17"/>
        <v>0</v>
      </c>
      <c r="Q76" s="69"/>
      <c r="R76" s="70"/>
      <c r="S76" s="102">
        <f t="shared" si="27"/>
        <v>0</v>
      </c>
      <c r="U76" s="118"/>
      <c r="W76" s="15"/>
      <c r="X76" s="58"/>
      <c r="Y76" s="198"/>
      <c r="Z76" s="68">
        <f t="shared" si="18"/>
        <v>0</v>
      </c>
      <c r="AA76" s="69"/>
      <c r="AB76" s="70"/>
      <c r="AC76" s="102">
        <f t="shared" si="28"/>
        <v>0</v>
      </c>
      <c r="AE76" s="118"/>
      <c r="AG76" s="15"/>
      <c r="AH76" s="58"/>
      <c r="AI76" s="198"/>
      <c r="AJ76" s="68">
        <f t="shared" si="19"/>
        <v>0</v>
      </c>
      <c r="AK76" s="69"/>
      <c r="AL76" s="70"/>
      <c r="AM76" s="102">
        <f t="shared" si="29"/>
        <v>130</v>
      </c>
      <c r="AO76" s="118"/>
      <c r="AQ76" s="15"/>
      <c r="AR76" s="58"/>
      <c r="AS76" s="198"/>
      <c r="AT76" s="68">
        <f t="shared" si="20"/>
        <v>0</v>
      </c>
      <c r="AU76" s="69"/>
      <c r="AV76" s="70"/>
      <c r="AW76" s="102">
        <f t="shared" si="30"/>
        <v>90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38</v>
      </c>
      <c r="D78" s="6">
        <f>SUM(D9:D77)</f>
        <v>380</v>
      </c>
      <c r="F78" s="6">
        <f>SUM(F9:F77)</f>
        <v>380</v>
      </c>
      <c r="M78" s="53">
        <f>SUM(M9:M77)</f>
        <v>25</v>
      </c>
      <c r="N78" s="6">
        <f>SUM(N9:N77)</f>
        <v>240</v>
      </c>
      <c r="P78" s="6">
        <f>SUM(P9:P77)</f>
        <v>250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2</v>
      </c>
      <c r="AH78" s="6">
        <f>SUM(AH9:AH77)</f>
        <v>20</v>
      </c>
      <c r="AJ78" s="6">
        <f>SUM(AJ9:AJ77)</f>
        <v>20</v>
      </c>
      <c r="AQ78" s="53">
        <f>SUM(AQ9:AQ77)</f>
        <v>7</v>
      </c>
      <c r="AR78" s="6">
        <f>SUM(AR9:AR77)</f>
        <v>70</v>
      </c>
      <c r="AT78" s="6">
        <f>SUM(AT9:AT77)</f>
        <v>70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-11</v>
      </c>
      <c r="N81" s="45" t="s">
        <v>4</v>
      </c>
      <c r="O81" s="55">
        <f>P5+P6-M78+P7</f>
        <v>0</v>
      </c>
      <c r="X81" s="45" t="s">
        <v>4</v>
      </c>
      <c r="Y81" s="55">
        <f>Z5+Z6-W78+Z7</f>
        <v>0</v>
      </c>
      <c r="AH81" s="45" t="s">
        <v>4</v>
      </c>
      <c r="AI81" s="55">
        <f>AJ5+AJ6-AG78+AJ7</f>
        <v>13</v>
      </c>
      <c r="AR81" s="45" t="s">
        <v>4</v>
      </c>
      <c r="AS81" s="55">
        <f>AT5+AT6-AQ78+AT7</f>
        <v>8</v>
      </c>
    </row>
    <row r="82" spans="3:46" ht="15.75" thickBot="1" x14ac:dyDescent="0.3"/>
    <row r="83" spans="3:46" ht="15.75" thickBot="1" x14ac:dyDescent="0.3">
      <c r="C83" s="1516" t="s">
        <v>11</v>
      </c>
      <c r="D83" s="1517"/>
      <c r="E83" s="56">
        <f>E5+E6-F78+E7</f>
        <v>-110</v>
      </c>
      <c r="F83" s="72"/>
      <c r="M83" s="1516" t="s">
        <v>11</v>
      </c>
      <c r="N83" s="1517"/>
      <c r="O83" s="56">
        <f>O5+O6-P78+O7</f>
        <v>0</v>
      </c>
      <c r="P83" s="72"/>
      <c r="W83" s="1516" t="s">
        <v>11</v>
      </c>
      <c r="X83" s="1517"/>
      <c r="Y83" s="56">
        <f>Y5+Y6-Z78+Y7</f>
        <v>0</v>
      </c>
      <c r="Z83" s="72"/>
      <c r="AG83" s="1516" t="s">
        <v>11</v>
      </c>
      <c r="AH83" s="1517"/>
      <c r="AI83" s="56">
        <f>AI5+AI6-AJ78+AI7</f>
        <v>130</v>
      </c>
      <c r="AJ83" s="72"/>
      <c r="AQ83" s="1516" t="s">
        <v>11</v>
      </c>
      <c r="AR83" s="1517"/>
      <c r="AS83" s="56">
        <f>AS5+AS6-AT78+AS7</f>
        <v>80</v>
      </c>
      <c r="AT83" s="72"/>
    </row>
  </sheetData>
  <sortState ref="C4:F7">
    <sortCondition ref="D4:D7"/>
  </sortState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19"/>
      <c r="B5" s="1536" t="s">
        <v>78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19"/>
      <c r="B6" s="1536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79</v>
      </c>
      <c r="J8" s="567" t="s">
        <v>3</v>
      </c>
    </row>
    <row r="9" spans="1:10" ht="15.75" thickTop="1" x14ac:dyDescent="0.25">
      <c r="A9" s="72"/>
      <c r="B9" s="572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3">
        <f>H9*F9</f>
        <v>0</v>
      </c>
      <c r="J9" s="102">
        <f>E4+E5+E6+E7-F9</f>
        <v>0</v>
      </c>
    </row>
    <row r="10" spans="1:10" x14ac:dyDescent="0.25">
      <c r="B10" s="572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4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2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4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2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4">
        <f t="shared" si="1"/>
        <v>0</v>
      </c>
      <c r="J12" s="102">
        <f t="shared" si="3"/>
        <v>0</v>
      </c>
    </row>
    <row r="13" spans="1:10" x14ac:dyDescent="0.25">
      <c r="B13" s="572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4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2">
        <f t="shared" si="2"/>
        <v>0</v>
      </c>
      <c r="C14" s="15"/>
      <c r="D14" s="595"/>
      <c r="E14" s="610"/>
      <c r="F14" s="607">
        <f t="shared" si="0"/>
        <v>0</v>
      </c>
      <c r="G14" s="608"/>
      <c r="H14" s="194"/>
      <c r="I14" s="574">
        <f t="shared" si="1"/>
        <v>0</v>
      </c>
      <c r="J14" s="102">
        <f t="shared" ref="J14:J37" si="4">J13-F14</f>
        <v>0</v>
      </c>
    </row>
    <row r="15" spans="1:10" x14ac:dyDescent="0.25">
      <c r="B15" s="572">
        <f t="shared" si="2"/>
        <v>0</v>
      </c>
      <c r="C15" s="15"/>
      <c r="D15" s="595"/>
      <c r="E15" s="610"/>
      <c r="F15" s="607">
        <f t="shared" si="0"/>
        <v>0</v>
      </c>
      <c r="G15" s="608"/>
      <c r="H15" s="194"/>
      <c r="I15" s="574">
        <f t="shared" si="1"/>
        <v>0</v>
      </c>
      <c r="J15" s="102">
        <f t="shared" si="4"/>
        <v>0</v>
      </c>
    </row>
    <row r="16" spans="1:10" ht="15.75" x14ac:dyDescent="0.25">
      <c r="A16" s="428"/>
      <c r="B16" s="572">
        <f t="shared" si="2"/>
        <v>0</v>
      </c>
      <c r="C16" s="15"/>
      <c r="D16" s="595"/>
      <c r="E16" s="610"/>
      <c r="F16" s="607">
        <f t="shared" si="0"/>
        <v>0</v>
      </c>
      <c r="G16" s="608"/>
      <c r="H16" s="194"/>
      <c r="I16" s="574">
        <f t="shared" si="1"/>
        <v>0</v>
      </c>
      <c r="J16" s="102">
        <f t="shared" si="4"/>
        <v>0</v>
      </c>
    </row>
    <row r="17" spans="1:10" ht="15.75" x14ac:dyDescent="0.25">
      <c r="A17" s="428"/>
      <c r="B17" s="572">
        <f t="shared" si="2"/>
        <v>0</v>
      </c>
      <c r="C17" s="15"/>
      <c r="D17" s="595"/>
      <c r="E17" s="610"/>
      <c r="F17" s="607">
        <f t="shared" si="0"/>
        <v>0</v>
      </c>
      <c r="G17" s="608"/>
      <c r="H17" s="194"/>
      <c r="I17" s="574">
        <f t="shared" si="1"/>
        <v>0</v>
      </c>
      <c r="J17" s="102">
        <f t="shared" si="4"/>
        <v>0</v>
      </c>
    </row>
    <row r="18" spans="1:10" ht="15.75" x14ac:dyDescent="0.25">
      <c r="A18" s="428"/>
      <c r="B18" s="572">
        <f t="shared" si="2"/>
        <v>0</v>
      </c>
      <c r="C18" s="15"/>
      <c r="D18" s="594"/>
      <c r="E18" s="627"/>
      <c r="F18" s="626">
        <f t="shared" si="0"/>
        <v>0</v>
      </c>
      <c r="G18" s="508"/>
      <c r="H18" s="350"/>
      <c r="I18" s="574">
        <f t="shared" si="1"/>
        <v>0</v>
      </c>
      <c r="J18" s="102">
        <f t="shared" si="4"/>
        <v>0</v>
      </c>
    </row>
    <row r="19" spans="1:10" x14ac:dyDescent="0.25">
      <c r="B19" s="572">
        <f t="shared" si="2"/>
        <v>0</v>
      </c>
      <c r="C19" s="15"/>
      <c r="D19" s="594"/>
      <c r="E19" s="627"/>
      <c r="F19" s="626">
        <f t="shared" si="0"/>
        <v>0</v>
      </c>
      <c r="G19" s="508"/>
      <c r="H19" s="350"/>
      <c r="I19" s="574">
        <f t="shared" si="1"/>
        <v>0</v>
      </c>
      <c r="J19" s="102">
        <f t="shared" si="4"/>
        <v>0</v>
      </c>
    </row>
    <row r="20" spans="1:10" x14ac:dyDescent="0.25">
      <c r="B20" s="572">
        <f t="shared" si="2"/>
        <v>0</v>
      </c>
      <c r="C20" s="15"/>
      <c r="D20" s="594"/>
      <c r="E20" s="627"/>
      <c r="F20" s="626">
        <f t="shared" si="0"/>
        <v>0</v>
      </c>
      <c r="G20" s="508"/>
      <c r="H20" s="350"/>
      <c r="I20" s="574">
        <f t="shared" si="1"/>
        <v>0</v>
      </c>
      <c r="J20" s="102">
        <f t="shared" si="4"/>
        <v>0</v>
      </c>
    </row>
    <row r="21" spans="1:10" x14ac:dyDescent="0.25">
      <c r="B21" s="572">
        <f t="shared" si="2"/>
        <v>0</v>
      </c>
      <c r="C21" s="15"/>
      <c r="D21" s="594"/>
      <c r="E21" s="627"/>
      <c r="F21" s="626">
        <f t="shared" si="0"/>
        <v>0</v>
      </c>
      <c r="G21" s="508"/>
      <c r="H21" s="350"/>
      <c r="I21" s="574">
        <f t="shared" si="1"/>
        <v>0</v>
      </c>
      <c r="J21" s="102">
        <f t="shared" si="4"/>
        <v>0</v>
      </c>
    </row>
    <row r="22" spans="1:10" x14ac:dyDescent="0.25">
      <c r="B22" s="572">
        <f t="shared" si="2"/>
        <v>0</v>
      </c>
      <c r="C22" s="15"/>
      <c r="D22" s="594"/>
      <c r="E22" s="627"/>
      <c r="F22" s="626">
        <f t="shared" si="0"/>
        <v>0</v>
      </c>
      <c r="G22" s="508"/>
      <c r="H22" s="350"/>
      <c r="I22" s="574">
        <f t="shared" si="1"/>
        <v>0</v>
      </c>
      <c r="J22" s="102">
        <f t="shared" si="4"/>
        <v>0</v>
      </c>
    </row>
    <row r="23" spans="1:10" x14ac:dyDescent="0.25">
      <c r="B23" s="572">
        <f t="shared" si="2"/>
        <v>0</v>
      </c>
      <c r="C23" s="15"/>
      <c r="D23" s="596"/>
      <c r="E23" s="675"/>
      <c r="F23" s="469">
        <f t="shared" si="0"/>
        <v>0</v>
      </c>
      <c r="G23" s="312"/>
      <c r="H23" s="313"/>
      <c r="I23" s="574">
        <f t="shared" si="1"/>
        <v>0</v>
      </c>
      <c r="J23" s="102">
        <f t="shared" si="4"/>
        <v>0</v>
      </c>
    </row>
    <row r="24" spans="1:10" x14ac:dyDescent="0.25">
      <c r="B24" s="572">
        <f t="shared" si="2"/>
        <v>0</v>
      </c>
      <c r="C24" s="15"/>
      <c r="D24" s="596"/>
      <c r="E24" s="675"/>
      <c r="F24" s="469">
        <f t="shared" si="0"/>
        <v>0</v>
      </c>
      <c r="G24" s="312"/>
      <c r="H24" s="313"/>
      <c r="I24" s="574">
        <f t="shared" si="1"/>
        <v>0</v>
      </c>
      <c r="J24" s="102">
        <f t="shared" si="4"/>
        <v>0</v>
      </c>
    </row>
    <row r="25" spans="1:10" x14ac:dyDescent="0.25">
      <c r="B25" s="572">
        <f t="shared" si="2"/>
        <v>0</v>
      </c>
      <c r="C25" s="15"/>
      <c r="D25" s="596"/>
      <c r="E25" s="675"/>
      <c r="F25" s="469">
        <f t="shared" si="0"/>
        <v>0</v>
      </c>
      <c r="G25" s="312"/>
      <c r="H25" s="313"/>
      <c r="I25" s="574">
        <f t="shared" si="1"/>
        <v>0</v>
      </c>
      <c r="J25" s="102">
        <f t="shared" si="4"/>
        <v>0</v>
      </c>
    </row>
    <row r="26" spans="1:10" x14ac:dyDescent="0.25">
      <c r="B26" s="572">
        <f t="shared" si="2"/>
        <v>0</v>
      </c>
      <c r="C26" s="15"/>
      <c r="D26" s="680"/>
      <c r="E26" s="679"/>
      <c r="F26" s="678">
        <f t="shared" si="0"/>
        <v>0</v>
      </c>
      <c r="G26" s="480"/>
      <c r="H26" s="481"/>
      <c r="I26" s="574">
        <f t="shared" si="1"/>
        <v>0</v>
      </c>
      <c r="J26" s="102">
        <f t="shared" si="4"/>
        <v>0</v>
      </c>
    </row>
    <row r="27" spans="1:10" x14ac:dyDescent="0.25">
      <c r="B27" s="572">
        <f t="shared" si="2"/>
        <v>0</v>
      </c>
      <c r="C27" s="15"/>
      <c r="D27" s="680"/>
      <c r="E27" s="679"/>
      <c r="F27" s="678">
        <f t="shared" si="0"/>
        <v>0</v>
      </c>
      <c r="G27" s="480"/>
      <c r="H27" s="481"/>
      <c r="I27" s="574">
        <f t="shared" si="1"/>
        <v>0</v>
      </c>
      <c r="J27" s="102">
        <f t="shared" si="4"/>
        <v>0</v>
      </c>
    </row>
    <row r="28" spans="1:10" x14ac:dyDescent="0.25">
      <c r="B28" s="572">
        <f t="shared" si="2"/>
        <v>0</v>
      </c>
      <c r="C28" s="15"/>
      <c r="D28" s="678"/>
      <c r="E28" s="679"/>
      <c r="F28" s="678">
        <f t="shared" si="0"/>
        <v>0</v>
      </c>
      <c r="G28" s="480"/>
      <c r="H28" s="481"/>
      <c r="I28" s="574">
        <f t="shared" si="1"/>
        <v>0</v>
      </c>
      <c r="J28" s="102">
        <f t="shared" si="4"/>
        <v>0</v>
      </c>
    </row>
    <row r="29" spans="1:10" x14ac:dyDescent="0.25">
      <c r="B29" s="572">
        <f t="shared" si="2"/>
        <v>0</v>
      </c>
      <c r="C29" s="15"/>
      <c r="D29" s="678"/>
      <c r="E29" s="679"/>
      <c r="F29" s="678">
        <f t="shared" si="0"/>
        <v>0</v>
      </c>
      <c r="G29" s="480"/>
      <c r="H29" s="481"/>
      <c r="I29" s="574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2">
        <f t="shared" si="2"/>
        <v>0</v>
      </c>
      <c r="C30" s="15"/>
      <c r="D30" s="678"/>
      <c r="E30" s="679"/>
      <c r="F30" s="678">
        <f t="shared" si="0"/>
        <v>0</v>
      </c>
      <c r="G30" s="480"/>
      <c r="H30" s="481"/>
      <c r="I30" s="574">
        <f t="shared" si="5"/>
        <v>0</v>
      </c>
      <c r="J30" s="102">
        <f t="shared" si="6"/>
        <v>0</v>
      </c>
    </row>
    <row r="31" spans="1:10" x14ac:dyDescent="0.25">
      <c r="B31" s="572">
        <f t="shared" si="2"/>
        <v>0</v>
      </c>
      <c r="C31" s="15"/>
      <c r="D31" s="678"/>
      <c r="E31" s="679"/>
      <c r="F31" s="678">
        <f t="shared" si="0"/>
        <v>0</v>
      </c>
      <c r="G31" s="480"/>
      <c r="H31" s="481"/>
      <c r="I31" s="574">
        <f t="shared" si="5"/>
        <v>0</v>
      </c>
      <c r="J31" s="102">
        <f t="shared" si="6"/>
        <v>0</v>
      </c>
    </row>
    <row r="32" spans="1:10" x14ac:dyDescent="0.25">
      <c r="B32" s="572">
        <f t="shared" si="2"/>
        <v>0</v>
      </c>
      <c r="C32" s="15"/>
      <c r="D32" s="678"/>
      <c r="E32" s="679"/>
      <c r="F32" s="678">
        <f t="shared" si="0"/>
        <v>0</v>
      </c>
      <c r="G32" s="480"/>
      <c r="H32" s="481"/>
      <c r="I32" s="574">
        <f t="shared" si="5"/>
        <v>0</v>
      </c>
      <c r="J32" s="102">
        <f t="shared" si="6"/>
        <v>0</v>
      </c>
    </row>
    <row r="33" spans="2:10" x14ac:dyDescent="0.25">
      <c r="B33" s="572">
        <f t="shared" si="2"/>
        <v>0</v>
      </c>
      <c r="C33" s="15"/>
      <c r="D33" s="678"/>
      <c r="E33" s="679"/>
      <c r="F33" s="678">
        <f t="shared" si="0"/>
        <v>0</v>
      </c>
      <c r="G33" s="480"/>
      <c r="H33" s="481"/>
      <c r="I33" s="574">
        <f t="shared" si="5"/>
        <v>0</v>
      </c>
      <c r="J33" s="102">
        <f t="shared" si="6"/>
        <v>0</v>
      </c>
    </row>
    <row r="34" spans="2:10" x14ac:dyDescent="0.25">
      <c r="B34" s="572">
        <f t="shared" si="2"/>
        <v>0</v>
      </c>
      <c r="C34" s="15"/>
      <c r="D34" s="678"/>
      <c r="E34" s="679"/>
      <c r="F34" s="678">
        <f t="shared" si="0"/>
        <v>0</v>
      </c>
      <c r="G34" s="480"/>
      <c r="H34" s="481"/>
      <c r="I34" s="574">
        <f t="shared" si="5"/>
        <v>0</v>
      </c>
      <c r="J34" s="102">
        <f t="shared" si="6"/>
        <v>0</v>
      </c>
    </row>
    <row r="35" spans="2:10" x14ac:dyDescent="0.25">
      <c r="B35" s="572">
        <f t="shared" si="2"/>
        <v>0</v>
      </c>
      <c r="C35" s="15"/>
      <c r="D35" s="678"/>
      <c r="E35" s="679"/>
      <c r="F35" s="678">
        <f t="shared" si="0"/>
        <v>0</v>
      </c>
      <c r="G35" s="480"/>
      <c r="H35" s="481"/>
      <c r="I35" s="574">
        <f t="shared" si="5"/>
        <v>0</v>
      </c>
      <c r="J35" s="102">
        <f t="shared" si="6"/>
        <v>0</v>
      </c>
    </row>
    <row r="36" spans="2:10" x14ac:dyDescent="0.25">
      <c r="B36" s="572">
        <f t="shared" si="2"/>
        <v>0</v>
      </c>
      <c r="C36" s="15"/>
      <c r="D36" s="678"/>
      <c r="E36" s="679"/>
      <c r="F36" s="678">
        <f t="shared" si="0"/>
        <v>0</v>
      </c>
      <c r="G36" s="480"/>
      <c r="H36" s="481"/>
      <c r="I36" s="574">
        <f t="shared" si="5"/>
        <v>0</v>
      </c>
      <c r="J36" s="102">
        <f t="shared" si="6"/>
        <v>0</v>
      </c>
    </row>
    <row r="37" spans="2:10" ht="15.75" thickBot="1" x14ac:dyDescent="0.3">
      <c r="B37" s="572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695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3">
        <f>SUM(D9:D37)</f>
        <v>0</v>
      </c>
      <c r="E38" s="13"/>
      <c r="F38" s="68">
        <f>SUM(F9:F37)</f>
        <v>0</v>
      </c>
      <c r="G38" s="31"/>
      <c r="H38" s="17"/>
      <c r="I38" s="575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6">
        <f>F4+F5+F6+F7-C38</f>
        <v>0</v>
      </c>
      <c r="E40" s="40"/>
      <c r="F40" s="6"/>
      <c r="G40" s="31"/>
      <c r="H40" s="17"/>
    </row>
    <row r="41" spans="2:10" x14ac:dyDescent="0.25">
      <c r="C41" s="1585" t="s">
        <v>19</v>
      </c>
      <c r="D41" s="1586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14"/>
      <c r="B1" s="1514"/>
      <c r="C1" s="1514"/>
      <c r="D1" s="1514"/>
      <c r="E1" s="1514"/>
      <c r="F1" s="1514"/>
      <c r="G1" s="151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53"/>
      <c r="B4" s="140"/>
      <c r="C4" s="492"/>
      <c r="D4" s="130"/>
      <c r="E4" s="730"/>
      <c r="F4" s="61"/>
    </row>
    <row r="5" spans="1:10" ht="20.25" customHeight="1" x14ac:dyDescent="0.25">
      <c r="A5" s="1602" t="s">
        <v>52</v>
      </c>
      <c r="B5" s="1597" t="s">
        <v>91</v>
      </c>
      <c r="C5" s="676"/>
      <c r="D5" s="545"/>
      <c r="E5" s="729"/>
      <c r="F5" s="638"/>
      <c r="G5" s="143">
        <f>F62</f>
        <v>0</v>
      </c>
      <c r="H5" s="57">
        <f>E4+E5+E8-G5+E6</f>
        <v>0</v>
      </c>
    </row>
    <row r="6" spans="1:10" ht="20.25" customHeight="1" x14ac:dyDescent="0.25">
      <c r="A6" s="1602"/>
      <c r="B6" s="1598"/>
      <c r="C6" s="212"/>
      <c r="D6" s="130"/>
      <c r="E6" s="730"/>
      <c r="F6" s="226"/>
      <c r="G6" s="143"/>
      <c r="H6" s="57"/>
    </row>
    <row r="7" spans="1:10" ht="20.25" customHeight="1" thickBot="1" x14ac:dyDescent="0.3">
      <c r="A7" s="1602"/>
      <c r="B7" s="1598"/>
      <c r="C7" s="475"/>
      <c r="D7" s="321"/>
      <c r="E7" s="731"/>
      <c r="F7" s="227"/>
      <c r="G7" s="143"/>
      <c r="H7" s="57"/>
    </row>
    <row r="8" spans="1:10" ht="21" customHeight="1" thickTop="1" thickBot="1" x14ac:dyDescent="0.3">
      <c r="A8" s="754"/>
      <c r="B8" s="1599"/>
      <c r="C8" s="475"/>
      <c r="D8" s="130"/>
      <c r="E8" s="730"/>
      <c r="F8" s="226"/>
      <c r="I8" s="1600" t="s">
        <v>3</v>
      </c>
      <c r="J8" s="1595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01"/>
      <c r="J9" s="1596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075"/>
      <c r="E18" s="845"/>
      <c r="F18" s="923">
        <f>D18</f>
        <v>0</v>
      </c>
      <c r="G18" s="895"/>
      <c r="H18" s="879"/>
      <c r="I18" s="866">
        <f t="shared" si="1"/>
        <v>0</v>
      </c>
      <c r="J18" s="1076">
        <f t="shared" si="2"/>
        <v>0</v>
      </c>
    </row>
    <row r="19" spans="1:10" x14ac:dyDescent="0.25">
      <c r="A19" s="82"/>
      <c r="B19" s="82"/>
      <c r="C19" s="15"/>
      <c r="D19" s="1075"/>
      <c r="E19" s="845"/>
      <c r="F19" s="923">
        <f t="shared" ref="F19:F60" si="3">D19</f>
        <v>0</v>
      </c>
      <c r="G19" s="1077"/>
      <c r="H19" s="879"/>
      <c r="I19" s="866">
        <f t="shared" si="1"/>
        <v>0</v>
      </c>
      <c r="J19" s="1076">
        <f t="shared" si="2"/>
        <v>0</v>
      </c>
    </row>
    <row r="20" spans="1:10" x14ac:dyDescent="0.25">
      <c r="A20" s="2"/>
      <c r="B20" s="82"/>
      <c r="C20" s="15"/>
      <c r="D20" s="1075"/>
      <c r="E20" s="845"/>
      <c r="F20" s="923">
        <f t="shared" si="3"/>
        <v>0</v>
      </c>
      <c r="G20" s="895"/>
      <c r="H20" s="879"/>
      <c r="I20" s="866">
        <f t="shared" si="1"/>
        <v>0</v>
      </c>
      <c r="J20" s="1076">
        <f t="shared" si="2"/>
        <v>0</v>
      </c>
    </row>
    <row r="21" spans="1:10" x14ac:dyDescent="0.25">
      <c r="A21" s="2"/>
      <c r="B21" s="82"/>
      <c r="C21" s="15"/>
      <c r="D21" s="1075"/>
      <c r="E21" s="845"/>
      <c r="F21" s="923">
        <f t="shared" si="3"/>
        <v>0</v>
      </c>
      <c r="G21" s="895"/>
      <c r="H21" s="879"/>
      <c r="I21" s="866">
        <f t="shared" si="1"/>
        <v>0</v>
      </c>
      <c r="J21" s="1076">
        <f t="shared" si="2"/>
        <v>0</v>
      </c>
    </row>
    <row r="22" spans="1:10" x14ac:dyDescent="0.25">
      <c r="A22" s="2"/>
      <c r="B22" s="82"/>
      <c r="C22" s="15"/>
      <c r="D22" s="1075"/>
      <c r="E22" s="911"/>
      <c r="F22" s="923">
        <f t="shared" si="3"/>
        <v>0</v>
      </c>
      <c r="G22" s="895"/>
      <c r="H22" s="879"/>
      <c r="I22" s="866">
        <f t="shared" si="1"/>
        <v>0</v>
      </c>
      <c r="J22" s="1076">
        <f t="shared" si="2"/>
        <v>0</v>
      </c>
    </row>
    <row r="23" spans="1:10" x14ac:dyDescent="0.25">
      <c r="A23" s="2"/>
      <c r="B23" s="82"/>
      <c r="C23" s="15"/>
      <c r="D23" s="1075"/>
      <c r="E23" s="911"/>
      <c r="F23" s="923">
        <f t="shared" si="3"/>
        <v>0</v>
      </c>
      <c r="G23" s="895"/>
      <c r="H23" s="879"/>
      <c r="I23" s="866">
        <f t="shared" si="1"/>
        <v>0</v>
      </c>
      <c r="J23" s="1076">
        <f t="shared" si="2"/>
        <v>0</v>
      </c>
    </row>
    <row r="24" spans="1:10" x14ac:dyDescent="0.25">
      <c r="A24" s="2"/>
      <c r="B24" s="82"/>
      <c r="C24" s="15"/>
      <c r="D24" s="1075"/>
      <c r="E24" s="911"/>
      <c r="F24" s="923">
        <f t="shared" si="3"/>
        <v>0</v>
      </c>
      <c r="G24" s="895"/>
      <c r="H24" s="879"/>
      <c r="I24" s="866">
        <f t="shared" si="1"/>
        <v>0</v>
      </c>
      <c r="J24" s="1076">
        <f t="shared" si="2"/>
        <v>0</v>
      </c>
    </row>
    <row r="25" spans="1:10" x14ac:dyDescent="0.25">
      <c r="A25" s="2"/>
      <c r="B25" s="82"/>
      <c r="C25" s="15"/>
      <c r="D25" s="1075"/>
      <c r="E25" s="911"/>
      <c r="F25" s="923">
        <f t="shared" si="3"/>
        <v>0</v>
      </c>
      <c r="G25" s="895"/>
      <c r="H25" s="879"/>
      <c r="I25" s="866">
        <f t="shared" si="1"/>
        <v>0</v>
      </c>
      <c r="J25" s="1076">
        <f t="shared" si="2"/>
        <v>0</v>
      </c>
    </row>
    <row r="26" spans="1:10" x14ac:dyDescent="0.25">
      <c r="A26" s="2"/>
      <c r="B26" s="82"/>
      <c r="C26" s="15"/>
      <c r="D26" s="1075"/>
      <c r="E26" s="845"/>
      <c r="F26" s="923">
        <f t="shared" si="3"/>
        <v>0</v>
      </c>
      <c r="G26" s="895"/>
      <c r="H26" s="879"/>
      <c r="I26" s="1078">
        <f t="shared" si="1"/>
        <v>0</v>
      </c>
      <c r="J26" s="1076">
        <f t="shared" si="2"/>
        <v>0</v>
      </c>
    </row>
    <row r="27" spans="1:10" x14ac:dyDescent="0.25">
      <c r="A27" s="2"/>
      <c r="B27" s="82"/>
      <c r="C27" s="15"/>
      <c r="D27" s="1075"/>
      <c r="E27" s="845"/>
      <c r="F27" s="923">
        <f t="shared" si="3"/>
        <v>0</v>
      </c>
      <c r="G27" s="895"/>
      <c r="H27" s="879"/>
      <c r="I27" s="1078">
        <f t="shared" si="1"/>
        <v>0</v>
      </c>
      <c r="J27" s="1076">
        <f t="shared" si="2"/>
        <v>0</v>
      </c>
    </row>
    <row r="28" spans="1:10" x14ac:dyDescent="0.25">
      <c r="A28" s="2"/>
      <c r="B28" s="82"/>
      <c r="C28" s="15"/>
      <c r="D28" s="1075"/>
      <c r="E28" s="845"/>
      <c r="F28" s="923">
        <f t="shared" si="3"/>
        <v>0</v>
      </c>
      <c r="G28" s="895"/>
      <c r="H28" s="879"/>
      <c r="I28" s="1078">
        <f t="shared" si="1"/>
        <v>0</v>
      </c>
      <c r="J28" s="1076">
        <f t="shared" si="2"/>
        <v>0</v>
      </c>
    </row>
    <row r="29" spans="1:10" x14ac:dyDescent="0.25">
      <c r="A29" s="169"/>
      <c r="B29" s="82"/>
      <c r="C29" s="15"/>
      <c r="D29" s="1075"/>
      <c r="E29" s="845"/>
      <c r="F29" s="923">
        <f t="shared" si="3"/>
        <v>0</v>
      </c>
      <c r="G29" s="895"/>
      <c r="H29" s="879"/>
      <c r="I29" s="1078">
        <f t="shared" si="1"/>
        <v>0</v>
      </c>
      <c r="J29" s="1076">
        <f t="shared" si="2"/>
        <v>0</v>
      </c>
    </row>
    <row r="30" spans="1:10" x14ac:dyDescent="0.25">
      <c r="A30" s="169"/>
      <c r="B30" s="82"/>
      <c r="C30" s="15"/>
      <c r="D30" s="1075"/>
      <c r="E30" s="911"/>
      <c r="F30" s="923">
        <f t="shared" si="3"/>
        <v>0</v>
      </c>
      <c r="G30" s="895"/>
      <c r="H30" s="879"/>
      <c r="I30" s="866">
        <f t="shared" si="1"/>
        <v>0</v>
      </c>
      <c r="J30" s="1076">
        <f t="shared" si="2"/>
        <v>0</v>
      </c>
    </row>
    <row r="31" spans="1:10" x14ac:dyDescent="0.25">
      <c r="A31" s="169"/>
      <c r="B31" s="82"/>
      <c r="C31" s="15"/>
      <c r="D31" s="1075"/>
      <c r="E31" s="911"/>
      <c r="F31" s="923">
        <f t="shared" si="3"/>
        <v>0</v>
      </c>
      <c r="G31" s="895"/>
      <c r="H31" s="879"/>
      <c r="I31" s="866">
        <f t="shared" si="1"/>
        <v>0</v>
      </c>
      <c r="J31" s="1076">
        <f t="shared" si="2"/>
        <v>0</v>
      </c>
    </row>
    <row r="32" spans="1:10" x14ac:dyDescent="0.25">
      <c r="A32" s="169"/>
      <c r="B32" s="82"/>
      <c r="C32" s="15"/>
      <c r="D32" s="1075"/>
      <c r="E32" s="911"/>
      <c r="F32" s="923">
        <f t="shared" si="3"/>
        <v>0</v>
      </c>
      <c r="G32" s="895"/>
      <c r="H32" s="879"/>
      <c r="I32" s="866">
        <f t="shared" si="1"/>
        <v>0</v>
      </c>
      <c r="J32" s="1076">
        <f t="shared" si="2"/>
        <v>0</v>
      </c>
    </row>
    <row r="33" spans="1:10" x14ac:dyDescent="0.25">
      <c r="A33" s="169"/>
      <c r="B33" s="82"/>
      <c r="C33" s="15"/>
      <c r="D33" s="1075"/>
      <c r="E33" s="911"/>
      <c r="F33" s="923">
        <f t="shared" si="3"/>
        <v>0</v>
      </c>
      <c r="G33" s="895"/>
      <c r="H33" s="879"/>
      <c r="I33" s="866">
        <f t="shared" si="1"/>
        <v>0</v>
      </c>
      <c r="J33" s="1076">
        <f t="shared" si="2"/>
        <v>0</v>
      </c>
    </row>
    <row r="34" spans="1:10" x14ac:dyDescent="0.25">
      <c r="A34" s="2"/>
      <c r="B34" s="82"/>
      <c r="C34" s="15"/>
      <c r="D34" s="1075"/>
      <c r="E34" s="911"/>
      <c r="F34" s="923">
        <f t="shared" si="3"/>
        <v>0</v>
      </c>
      <c r="G34" s="895"/>
      <c r="H34" s="879"/>
      <c r="I34" s="866">
        <f t="shared" si="1"/>
        <v>0</v>
      </c>
      <c r="J34" s="1076">
        <f t="shared" si="2"/>
        <v>0</v>
      </c>
    </row>
    <row r="35" spans="1:10" x14ac:dyDescent="0.25">
      <c r="A35" s="2"/>
      <c r="B35" s="82"/>
      <c r="C35" s="15"/>
      <c r="D35" s="1075"/>
      <c r="E35" s="911"/>
      <c r="F35" s="923">
        <f t="shared" si="3"/>
        <v>0</v>
      </c>
      <c r="G35" s="895"/>
      <c r="H35" s="879"/>
      <c r="I35" s="866">
        <f t="shared" si="1"/>
        <v>0</v>
      </c>
      <c r="J35" s="1076">
        <f t="shared" si="2"/>
        <v>0</v>
      </c>
    </row>
    <row r="36" spans="1:10" x14ac:dyDescent="0.25">
      <c r="A36" s="2"/>
      <c r="B36" s="82"/>
      <c r="C36" s="15"/>
      <c r="D36" s="1075"/>
      <c r="E36" s="911"/>
      <c r="F36" s="923">
        <f t="shared" si="3"/>
        <v>0</v>
      </c>
      <c r="G36" s="895"/>
      <c r="H36" s="879"/>
      <c r="I36" s="866">
        <f t="shared" si="1"/>
        <v>0</v>
      </c>
      <c r="J36" s="1076">
        <f t="shared" si="2"/>
        <v>0</v>
      </c>
    </row>
    <row r="37" spans="1:10" x14ac:dyDescent="0.25">
      <c r="A37" s="2"/>
      <c r="B37" s="82"/>
      <c r="C37" s="15"/>
      <c r="D37" s="1075"/>
      <c r="E37" s="1079"/>
      <c r="F37" s="923">
        <f t="shared" si="3"/>
        <v>0</v>
      </c>
      <c r="G37" s="895"/>
      <c r="H37" s="879"/>
      <c r="I37" s="866">
        <f t="shared" si="1"/>
        <v>0</v>
      </c>
      <c r="J37" s="1076">
        <f t="shared" si="2"/>
        <v>0</v>
      </c>
    </row>
    <row r="38" spans="1:10" x14ac:dyDescent="0.25">
      <c r="A38" s="2"/>
      <c r="B38" s="82"/>
      <c r="C38" s="15"/>
      <c r="D38" s="1075"/>
      <c r="E38" s="1079"/>
      <c r="F38" s="923">
        <f t="shared" si="3"/>
        <v>0</v>
      </c>
      <c r="G38" s="895"/>
      <c r="H38" s="879"/>
      <c r="I38" s="866">
        <f t="shared" si="1"/>
        <v>0</v>
      </c>
      <c r="J38" s="1076">
        <f t="shared" si="2"/>
        <v>0</v>
      </c>
    </row>
    <row r="39" spans="1:10" x14ac:dyDescent="0.25">
      <c r="A39" s="2"/>
      <c r="B39" s="82"/>
      <c r="C39" s="15"/>
      <c r="D39" s="1075"/>
      <c r="E39" s="1079"/>
      <c r="F39" s="923">
        <f t="shared" si="3"/>
        <v>0</v>
      </c>
      <c r="G39" s="895"/>
      <c r="H39" s="879"/>
      <c r="I39" s="866">
        <f t="shared" si="1"/>
        <v>0</v>
      </c>
      <c r="J39" s="1076">
        <f t="shared" si="2"/>
        <v>0</v>
      </c>
    </row>
    <row r="40" spans="1:10" x14ac:dyDescent="0.25">
      <c r="A40" s="2"/>
      <c r="B40" s="82"/>
      <c r="C40" s="15"/>
      <c r="D40" s="1075"/>
      <c r="E40" s="1079"/>
      <c r="F40" s="923">
        <f t="shared" si="3"/>
        <v>0</v>
      </c>
      <c r="G40" s="895"/>
      <c r="H40" s="879"/>
      <c r="I40" s="866">
        <f t="shared" si="1"/>
        <v>0</v>
      </c>
      <c r="J40" s="1076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573" t="s">
        <v>11</v>
      </c>
      <c r="D65" s="1574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X105"/>
  <sheetViews>
    <sheetView zoomScaleNormal="100" workbookViewId="0">
      <pane ySplit="9" topLeftCell="A10" activePane="bottomLeft" state="frozen"/>
      <selection pane="bottomLeft" activeCell="A14" sqref="A1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3" max="13" width="25.85546875" bestFit="1" customWidth="1"/>
    <col min="14" max="14" width="15.5703125" customWidth="1"/>
    <col min="19" max="19" width="12.42578125" bestFit="1" customWidth="1"/>
  </cols>
  <sheetData>
    <row r="1" spans="1:24" ht="45.75" x14ac:dyDescent="0.65">
      <c r="A1" s="1605" t="s">
        <v>314</v>
      </c>
      <c r="B1" s="1605"/>
      <c r="C1" s="1605"/>
      <c r="D1" s="1605"/>
      <c r="E1" s="1605"/>
      <c r="F1" s="1605"/>
      <c r="G1" s="1605"/>
      <c r="H1" s="1605"/>
      <c r="I1" s="1605"/>
      <c r="J1" s="96">
        <v>1</v>
      </c>
      <c r="M1" s="1605" t="s">
        <v>314</v>
      </c>
      <c r="N1" s="1605"/>
      <c r="O1" s="1605"/>
      <c r="P1" s="1605"/>
      <c r="Q1" s="1605"/>
      <c r="R1" s="1605"/>
      <c r="S1" s="1605"/>
      <c r="T1" s="1605"/>
      <c r="U1" s="1605"/>
      <c r="V1" s="96">
        <v>1</v>
      </c>
    </row>
    <row r="2" spans="1:24" ht="15.75" thickBot="1" x14ac:dyDescent="0.3">
      <c r="D2" s="47"/>
      <c r="F2" s="5"/>
      <c r="P2" s="47"/>
      <c r="R2" s="5"/>
    </row>
    <row r="3" spans="1:24" ht="16.5" thickTop="1" thickBot="1" x14ac:dyDescent="0.3">
      <c r="A3" s="8" t="s">
        <v>0</v>
      </c>
      <c r="B3" s="340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M3" s="8" t="s">
        <v>0</v>
      </c>
      <c r="N3" s="340" t="s">
        <v>1</v>
      </c>
      <c r="O3" s="9" t="s">
        <v>13</v>
      </c>
      <c r="P3" s="108" t="s">
        <v>2</v>
      </c>
      <c r="Q3" s="9" t="s">
        <v>3</v>
      </c>
      <c r="R3" s="111" t="s">
        <v>4</v>
      </c>
      <c r="S3" s="46" t="s">
        <v>12</v>
      </c>
      <c r="T3" s="35" t="s">
        <v>11</v>
      </c>
    </row>
    <row r="4" spans="1:24" ht="17.25" thickTop="1" thickBot="1" x14ac:dyDescent="0.3">
      <c r="A4" s="578"/>
      <c r="C4" s="222"/>
      <c r="D4" s="130"/>
      <c r="E4" s="704"/>
      <c r="F4" s="705"/>
      <c r="G4" s="72"/>
      <c r="M4" s="578"/>
      <c r="O4" s="222"/>
      <c r="P4" s="130"/>
      <c r="Q4" s="704"/>
      <c r="R4" s="705"/>
      <c r="S4" s="72"/>
    </row>
    <row r="5" spans="1:24" ht="15" customHeight="1" x14ac:dyDescent="0.25">
      <c r="A5" s="1606" t="s">
        <v>362</v>
      </c>
      <c r="B5" s="1607" t="s">
        <v>224</v>
      </c>
      <c r="C5" s="222">
        <v>65.56</v>
      </c>
      <c r="D5" s="130">
        <v>45241</v>
      </c>
      <c r="E5" s="204">
        <v>17221.919999999998</v>
      </c>
      <c r="F5" s="705">
        <v>660</v>
      </c>
      <c r="G5" s="143">
        <f>F102</f>
        <v>428.76</v>
      </c>
      <c r="H5" s="57">
        <f>E4+E5+E6-G5+E7+E8</f>
        <v>16793.16</v>
      </c>
      <c r="M5" s="1606" t="s">
        <v>77</v>
      </c>
      <c r="N5" s="1607" t="s">
        <v>224</v>
      </c>
      <c r="O5" s="222">
        <v>61</v>
      </c>
      <c r="P5" s="130">
        <v>45241</v>
      </c>
      <c r="Q5" s="704">
        <v>1008</v>
      </c>
      <c r="R5" s="1421">
        <v>56</v>
      </c>
      <c r="S5" s="1422">
        <f>R102</f>
        <v>1008</v>
      </c>
      <c r="T5" s="57">
        <f>Q4+Q5+Q6-S5+Q7+Q8</f>
        <v>0</v>
      </c>
    </row>
    <row r="6" spans="1:24" ht="16.5" customHeight="1" x14ac:dyDescent="0.25">
      <c r="A6" s="1606"/>
      <c r="B6" s="1608"/>
      <c r="C6" s="222"/>
      <c r="D6" s="130"/>
      <c r="E6" s="704"/>
      <c r="F6" s="705"/>
      <c r="G6" s="72"/>
      <c r="M6" s="1606"/>
      <c r="N6" s="1608"/>
      <c r="O6" s="222"/>
      <c r="P6" s="130"/>
      <c r="Q6" s="704"/>
      <c r="R6" s="1421"/>
      <c r="S6" s="1415"/>
    </row>
    <row r="7" spans="1:24" ht="15.75" customHeight="1" thickBot="1" x14ac:dyDescent="0.35">
      <c r="A7" s="1606"/>
      <c r="B7" s="1609"/>
      <c r="C7" s="222"/>
      <c r="D7" s="130"/>
      <c r="E7" s="704"/>
      <c r="F7" s="705"/>
      <c r="G7" s="72"/>
      <c r="I7" s="343"/>
      <c r="J7" s="343"/>
      <c r="M7" s="1606"/>
      <c r="N7" s="1609"/>
      <c r="O7" s="222"/>
      <c r="P7" s="130"/>
      <c r="Q7" s="704"/>
      <c r="R7" s="1421"/>
      <c r="S7" s="1415"/>
      <c r="U7" s="343"/>
      <c r="V7" s="343"/>
    </row>
    <row r="8" spans="1:24" ht="16.5" customHeight="1" thickTop="1" thickBot="1" x14ac:dyDescent="0.3">
      <c r="A8" s="3"/>
      <c r="B8" s="370"/>
      <c r="C8" s="222"/>
      <c r="D8" s="130"/>
      <c r="E8" s="706"/>
      <c r="F8" s="123"/>
      <c r="G8" s="72"/>
      <c r="I8" s="1589" t="s">
        <v>47</v>
      </c>
      <c r="J8" s="1603" t="s">
        <v>4</v>
      </c>
      <c r="M8" s="3"/>
      <c r="N8" s="370"/>
      <c r="O8" s="222"/>
      <c r="P8" s="130"/>
      <c r="Q8" s="706"/>
      <c r="R8" s="123"/>
      <c r="S8" s="72"/>
      <c r="U8" s="1589" t="s">
        <v>47</v>
      </c>
      <c r="V8" s="1603" t="s">
        <v>4</v>
      </c>
    </row>
    <row r="9" spans="1:24" ht="16.5" customHeight="1" thickTop="1" thickBot="1" x14ac:dyDescent="0.3">
      <c r="A9" s="1"/>
      <c r="B9" s="24" t="s">
        <v>7</v>
      </c>
      <c r="C9" s="674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90"/>
      <c r="J9" s="1604"/>
      <c r="M9" s="1"/>
      <c r="N9" s="24" t="s">
        <v>7</v>
      </c>
      <c r="O9" s="674" t="s">
        <v>8</v>
      </c>
      <c r="P9" s="109" t="s">
        <v>3</v>
      </c>
      <c r="Q9" s="21" t="s">
        <v>2</v>
      </c>
      <c r="R9" s="112" t="s">
        <v>9</v>
      </c>
      <c r="S9" s="22" t="s">
        <v>15</v>
      </c>
      <c r="T9" s="29"/>
      <c r="U9" s="1590"/>
      <c r="V9" s="1604"/>
    </row>
    <row r="10" spans="1:24" ht="15.75" thickTop="1" x14ac:dyDescent="0.25">
      <c r="A10" s="2"/>
      <c r="B10" s="82"/>
      <c r="C10" s="15">
        <v>4</v>
      </c>
      <c r="D10" s="147">
        <v>106.16</v>
      </c>
      <c r="E10" s="1079">
        <v>45251</v>
      </c>
      <c r="F10" s="923">
        <f t="shared" ref="F10" si="0">D10</f>
        <v>106.16</v>
      </c>
      <c r="G10" s="1202" t="s">
        <v>663</v>
      </c>
      <c r="H10" s="912">
        <v>0</v>
      </c>
      <c r="I10" s="866">
        <f>E4+E5+E6-F10+E7+E8</f>
        <v>17115.759999999998</v>
      </c>
      <c r="J10" s="1076">
        <f>F4+F5+F6+F7-C10+F8</f>
        <v>656</v>
      </c>
      <c r="M10" s="2"/>
      <c r="N10" s="82">
        <v>18</v>
      </c>
      <c r="O10" s="15">
        <v>9</v>
      </c>
      <c r="P10" s="147">
        <v>162</v>
      </c>
      <c r="Q10" s="1079">
        <v>45243</v>
      </c>
      <c r="R10" s="923">
        <f t="shared" ref="R10" si="1">P10</f>
        <v>162</v>
      </c>
      <c r="S10" s="1202" t="s">
        <v>606</v>
      </c>
      <c r="T10" s="912">
        <v>0</v>
      </c>
      <c r="U10" s="866">
        <f>Q4+Q5+Q6-R10+Q7+Q8</f>
        <v>846</v>
      </c>
      <c r="V10" s="1076">
        <f>R4+R5+R6+R7-O10+R8</f>
        <v>47</v>
      </c>
      <c r="W10" s="843"/>
      <c r="X10" s="843"/>
    </row>
    <row r="11" spans="1:24" x14ac:dyDescent="0.25">
      <c r="A11" s="2"/>
      <c r="B11" s="82"/>
      <c r="C11" s="15">
        <v>4</v>
      </c>
      <c r="D11" s="147">
        <v>106.7</v>
      </c>
      <c r="E11" s="1079">
        <v>45253</v>
      </c>
      <c r="F11" s="923">
        <f>D11</f>
        <v>106.7</v>
      </c>
      <c r="G11" s="895" t="s">
        <v>684</v>
      </c>
      <c r="H11" s="912">
        <v>70</v>
      </c>
      <c r="I11" s="866">
        <f>I10-F11</f>
        <v>17009.059999999998</v>
      </c>
      <c r="J11" s="1076">
        <f>J10-C11</f>
        <v>652</v>
      </c>
      <c r="M11" s="2"/>
      <c r="N11" s="82">
        <v>18</v>
      </c>
      <c r="O11" s="15">
        <v>9</v>
      </c>
      <c r="P11" s="147">
        <v>162</v>
      </c>
      <c r="Q11" s="1079">
        <v>45248</v>
      </c>
      <c r="R11" s="923">
        <f>P11</f>
        <v>162</v>
      </c>
      <c r="S11" s="895" t="s">
        <v>651</v>
      </c>
      <c r="T11" s="912">
        <v>63</v>
      </c>
      <c r="U11" s="866">
        <f>U10-R11</f>
        <v>684</v>
      </c>
      <c r="V11" s="1076">
        <f>V10-O11</f>
        <v>38</v>
      </c>
      <c r="W11" s="843"/>
      <c r="X11" s="843"/>
    </row>
    <row r="12" spans="1:24" x14ac:dyDescent="0.25">
      <c r="A12" s="79" t="s">
        <v>32</v>
      </c>
      <c r="B12" s="82"/>
      <c r="C12" s="15">
        <v>8</v>
      </c>
      <c r="D12" s="147">
        <v>215.9</v>
      </c>
      <c r="E12" s="911">
        <v>45253</v>
      </c>
      <c r="F12" s="923">
        <f>D12</f>
        <v>215.9</v>
      </c>
      <c r="G12" s="895" t="s">
        <v>687</v>
      </c>
      <c r="H12" s="912">
        <v>0</v>
      </c>
      <c r="I12" s="866">
        <f t="shared" ref="I12:I75" si="2">I11-F12</f>
        <v>16793.159999999996</v>
      </c>
      <c r="J12" s="1076">
        <f t="shared" ref="J12:J75" si="3">J11-C12</f>
        <v>644</v>
      </c>
      <c r="M12" s="79" t="s">
        <v>32</v>
      </c>
      <c r="N12" s="82">
        <v>18</v>
      </c>
      <c r="O12" s="15">
        <v>9</v>
      </c>
      <c r="P12" s="147">
        <f>O12*N12</f>
        <v>162</v>
      </c>
      <c r="Q12" s="911">
        <v>45250</v>
      </c>
      <c r="R12" s="923">
        <f>P12</f>
        <v>162</v>
      </c>
      <c r="S12" s="895" t="s">
        <v>655</v>
      </c>
      <c r="T12" s="912">
        <v>0</v>
      </c>
      <c r="U12" s="866">
        <f t="shared" ref="U12:U75" si="4">U11-R12</f>
        <v>522</v>
      </c>
      <c r="V12" s="1076">
        <f t="shared" ref="V12:V75" si="5">V11-O12</f>
        <v>29</v>
      </c>
      <c r="W12" s="843"/>
      <c r="X12" s="843"/>
    </row>
    <row r="13" spans="1:24" x14ac:dyDescent="0.25">
      <c r="A13" s="80"/>
      <c r="B13" s="82"/>
      <c r="C13" s="1446"/>
      <c r="D13" s="147"/>
      <c r="E13" s="845"/>
      <c r="F13" s="923">
        <f t="shared" ref="F13:F76" si="6">D13</f>
        <v>0</v>
      </c>
      <c r="G13" s="895"/>
      <c r="H13" s="912"/>
      <c r="I13" s="568">
        <f t="shared" si="2"/>
        <v>16793.159999999996</v>
      </c>
      <c r="J13" s="569">
        <f t="shared" si="3"/>
        <v>644</v>
      </c>
      <c r="M13" s="80"/>
      <c r="N13" s="82">
        <v>18</v>
      </c>
      <c r="O13" s="15">
        <v>7</v>
      </c>
      <c r="P13" s="147">
        <f t="shared" ref="P13:P76" si="7">O13*N13</f>
        <v>126</v>
      </c>
      <c r="Q13" s="845">
        <v>45251</v>
      </c>
      <c r="R13" s="923">
        <f t="shared" ref="R13:R76" si="8">P13</f>
        <v>126</v>
      </c>
      <c r="S13" s="895" t="s">
        <v>664</v>
      </c>
      <c r="T13" s="912">
        <v>0</v>
      </c>
      <c r="U13" s="866">
        <f t="shared" si="4"/>
        <v>396</v>
      </c>
      <c r="V13" s="1076">
        <f t="shared" si="5"/>
        <v>22</v>
      </c>
      <c r="W13" s="843"/>
      <c r="X13" s="843"/>
    </row>
    <row r="14" spans="1:24" x14ac:dyDescent="0.25">
      <c r="A14" s="82"/>
      <c r="B14" s="82"/>
      <c r="C14" s="15"/>
      <c r="D14" s="147"/>
      <c r="E14" s="845"/>
      <c r="F14" s="923">
        <f t="shared" si="6"/>
        <v>0</v>
      </c>
      <c r="G14" s="895"/>
      <c r="H14" s="912"/>
      <c r="I14" s="866">
        <f t="shared" si="2"/>
        <v>16793.159999999996</v>
      </c>
      <c r="J14" s="1076">
        <f t="shared" si="3"/>
        <v>644</v>
      </c>
      <c r="M14" s="82"/>
      <c r="N14" s="82">
        <v>18</v>
      </c>
      <c r="O14" s="15">
        <v>10</v>
      </c>
      <c r="P14" s="147">
        <f t="shared" si="7"/>
        <v>180</v>
      </c>
      <c r="Q14" s="845">
        <v>45251</v>
      </c>
      <c r="R14" s="923">
        <f t="shared" si="8"/>
        <v>180</v>
      </c>
      <c r="S14" s="895" t="s">
        <v>667</v>
      </c>
      <c r="T14" s="912">
        <v>70</v>
      </c>
      <c r="U14" s="866">
        <f t="shared" si="4"/>
        <v>216</v>
      </c>
      <c r="V14" s="1076">
        <f t="shared" si="5"/>
        <v>12</v>
      </c>
      <c r="W14" s="843"/>
      <c r="X14" s="843"/>
    </row>
    <row r="15" spans="1:24" x14ac:dyDescent="0.25">
      <c r="A15" s="81" t="s">
        <v>33</v>
      </c>
      <c r="B15" s="82"/>
      <c r="C15" s="15"/>
      <c r="D15" s="147"/>
      <c r="E15" s="845"/>
      <c r="F15" s="923">
        <f t="shared" si="6"/>
        <v>0</v>
      </c>
      <c r="G15" s="895"/>
      <c r="H15" s="912"/>
      <c r="I15" s="866">
        <f t="shared" si="2"/>
        <v>16793.159999999996</v>
      </c>
      <c r="J15" s="1076">
        <f t="shared" si="3"/>
        <v>644</v>
      </c>
      <c r="M15" s="81" t="s">
        <v>33</v>
      </c>
      <c r="N15" s="82">
        <v>18</v>
      </c>
      <c r="O15" s="15">
        <v>6</v>
      </c>
      <c r="P15" s="147">
        <f t="shared" si="7"/>
        <v>108</v>
      </c>
      <c r="Q15" s="845">
        <v>45251</v>
      </c>
      <c r="R15" s="923">
        <f t="shared" si="8"/>
        <v>108</v>
      </c>
      <c r="S15" s="895" t="s">
        <v>668</v>
      </c>
      <c r="T15" s="912">
        <v>0</v>
      </c>
      <c r="U15" s="866">
        <f t="shared" si="4"/>
        <v>108</v>
      </c>
      <c r="V15" s="1076">
        <f t="shared" si="5"/>
        <v>6</v>
      </c>
      <c r="W15" s="843"/>
      <c r="X15" s="843"/>
    </row>
    <row r="16" spans="1:24" x14ac:dyDescent="0.25">
      <c r="A16" s="80"/>
      <c r="B16" s="82"/>
      <c r="C16" s="15"/>
      <c r="D16" s="147"/>
      <c r="E16" s="911"/>
      <c r="F16" s="923">
        <f t="shared" si="6"/>
        <v>0</v>
      </c>
      <c r="G16" s="895"/>
      <c r="H16" s="912"/>
      <c r="I16" s="866">
        <f t="shared" si="2"/>
        <v>16793.159999999996</v>
      </c>
      <c r="J16" s="1076">
        <f t="shared" si="3"/>
        <v>644</v>
      </c>
      <c r="M16" s="80"/>
      <c r="N16" s="82">
        <v>18</v>
      </c>
      <c r="O16" s="15">
        <v>6</v>
      </c>
      <c r="P16" s="147">
        <f t="shared" si="7"/>
        <v>108</v>
      </c>
      <c r="Q16" s="911">
        <v>45253</v>
      </c>
      <c r="R16" s="923">
        <f t="shared" si="8"/>
        <v>108</v>
      </c>
      <c r="S16" s="895" t="s">
        <v>678</v>
      </c>
      <c r="T16" s="912">
        <v>0</v>
      </c>
      <c r="U16" s="866">
        <f t="shared" si="4"/>
        <v>0</v>
      </c>
      <c r="V16" s="1076">
        <f t="shared" si="5"/>
        <v>0</v>
      </c>
      <c r="W16" s="843"/>
      <c r="X16" s="843"/>
    </row>
    <row r="17" spans="1:22" x14ac:dyDescent="0.25">
      <c r="A17" s="82"/>
      <c r="B17" s="82"/>
      <c r="C17" s="15"/>
      <c r="D17" s="147"/>
      <c r="E17" s="238"/>
      <c r="F17" s="68">
        <f t="shared" si="6"/>
        <v>0</v>
      </c>
      <c r="G17" s="69"/>
      <c r="H17" s="70"/>
      <c r="I17" s="197">
        <f t="shared" si="2"/>
        <v>16793.159999999996</v>
      </c>
      <c r="J17" s="1076">
        <f t="shared" si="3"/>
        <v>644</v>
      </c>
      <c r="M17" s="82"/>
      <c r="N17" s="82">
        <v>18</v>
      </c>
      <c r="O17" s="15"/>
      <c r="P17" s="147">
        <f t="shared" si="7"/>
        <v>0</v>
      </c>
      <c r="Q17" s="238"/>
      <c r="R17" s="68">
        <f t="shared" si="8"/>
        <v>0</v>
      </c>
      <c r="S17" s="69"/>
      <c r="T17" s="70"/>
      <c r="U17" s="197">
        <f t="shared" si="4"/>
        <v>0</v>
      </c>
      <c r="V17" s="123">
        <f t="shared" si="5"/>
        <v>0</v>
      </c>
    </row>
    <row r="18" spans="1:22" x14ac:dyDescent="0.25">
      <c r="A18" s="2"/>
      <c r="B18" s="82"/>
      <c r="C18" s="15"/>
      <c r="D18" s="147"/>
      <c r="E18" s="238"/>
      <c r="F18" s="68">
        <f t="shared" si="6"/>
        <v>0</v>
      </c>
      <c r="G18" s="635"/>
      <c r="H18" s="70"/>
      <c r="I18" s="197">
        <f t="shared" si="2"/>
        <v>16793.159999999996</v>
      </c>
      <c r="J18" s="1076">
        <f t="shared" si="3"/>
        <v>644</v>
      </c>
      <c r="M18" s="2"/>
      <c r="N18" s="82">
        <v>18</v>
      </c>
      <c r="O18" s="15"/>
      <c r="P18" s="147">
        <f t="shared" si="7"/>
        <v>0</v>
      </c>
      <c r="Q18" s="238"/>
      <c r="R18" s="68">
        <f t="shared" si="8"/>
        <v>0</v>
      </c>
      <c r="S18" s="1420"/>
      <c r="T18" s="1394"/>
      <c r="U18" s="1358">
        <f t="shared" si="4"/>
        <v>0</v>
      </c>
      <c r="V18" s="1359">
        <f t="shared" si="5"/>
        <v>0</v>
      </c>
    </row>
    <row r="19" spans="1:22" x14ac:dyDescent="0.25">
      <c r="A19" s="2"/>
      <c r="B19" s="82"/>
      <c r="C19" s="53"/>
      <c r="D19" s="147"/>
      <c r="E19" s="238"/>
      <c r="F19" s="68">
        <f t="shared" si="6"/>
        <v>0</v>
      </c>
      <c r="G19" s="69"/>
      <c r="H19" s="70"/>
      <c r="I19" s="197">
        <f t="shared" si="2"/>
        <v>16793.159999999996</v>
      </c>
      <c r="J19" s="1076">
        <f t="shared" si="3"/>
        <v>644</v>
      </c>
      <c r="M19" s="2"/>
      <c r="N19" s="82">
        <v>18</v>
      </c>
      <c r="O19" s="53"/>
      <c r="P19" s="147">
        <f t="shared" si="7"/>
        <v>0</v>
      </c>
      <c r="Q19" s="238"/>
      <c r="R19" s="68">
        <f t="shared" si="8"/>
        <v>0</v>
      </c>
      <c r="S19" s="1393"/>
      <c r="T19" s="1394"/>
      <c r="U19" s="1358">
        <f t="shared" si="4"/>
        <v>0</v>
      </c>
      <c r="V19" s="1359">
        <f t="shared" si="5"/>
        <v>0</v>
      </c>
    </row>
    <row r="20" spans="1:22" x14ac:dyDescent="0.25">
      <c r="A20" s="2"/>
      <c r="B20" s="82"/>
      <c r="C20" s="15"/>
      <c r="D20" s="147"/>
      <c r="E20" s="231"/>
      <c r="F20" s="68">
        <f t="shared" si="6"/>
        <v>0</v>
      </c>
      <c r="G20" s="69"/>
      <c r="H20" s="70"/>
      <c r="I20" s="197">
        <f t="shared" si="2"/>
        <v>16793.159999999996</v>
      </c>
      <c r="J20" s="1076">
        <f t="shared" si="3"/>
        <v>644</v>
      </c>
      <c r="M20" s="2"/>
      <c r="N20" s="82">
        <v>18</v>
      </c>
      <c r="O20" s="15"/>
      <c r="P20" s="147">
        <f t="shared" si="7"/>
        <v>0</v>
      </c>
      <c r="Q20" s="231"/>
      <c r="R20" s="68">
        <f t="shared" si="8"/>
        <v>0</v>
      </c>
      <c r="S20" s="1393"/>
      <c r="T20" s="1394"/>
      <c r="U20" s="1358">
        <f t="shared" si="4"/>
        <v>0</v>
      </c>
      <c r="V20" s="1359">
        <f t="shared" si="5"/>
        <v>0</v>
      </c>
    </row>
    <row r="21" spans="1:22" x14ac:dyDescent="0.25">
      <c r="A21" s="2"/>
      <c r="B21" s="82"/>
      <c r="C21" s="15"/>
      <c r="D21" s="147"/>
      <c r="E21" s="231"/>
      <c r="F21" s="68">
        <f t="shared" si="6"/>
        <v>0</v>
      </c>
      <c r="G21" s="69"/>
      <c r="H21" s="70"/>
      <c r="I21" s="197">
        <f t="shared" si="2"/>
        <v>16793.159999999996</v>
      </c>
      <c r="J21" s="1076">
        <f t="shared" si="3"/>
        <v>644</v>
      </c>
      <c r="M21" s="2"/>
      <c r="N21" s="82">
        <v>18</v>
      </c>
      <c r="O21" s="15"/>
      <c r="P21" s="147">
        <f t="shared" si="7"/>
        <v>0</v>
      </c>
      <c r="Q21" s="231"/>
      <c r="R21" s="68">
        <f t="shared" si="8"/>
        <v>0</v>
      </c>
      <c r="S21" s="1393"/>
      <c r="T21" s="1394"/>
      <c r="U21" s="1358">
        <f t="shared" si="4"/>
        <v>0</v>
      </c>
      <c r="V21" s="1359">
        <f t="shared" si="5"/>
        <v>0</v>
      </c>
    </row>
    <row r="22" spans="1:22" x14ac:dyDescent="0.25">
      <c r="A22" s="2"/>
      <c r="B22" s="82"/>
      <c r="C22" s="15"/>
      <c r="D22" s="147"/>
      <c r="E22" s="232"/>
      <c r="F22" s="68">
        <f t="shared" si="6"/>
        <v>0</v>
      </c>
      <c r="G22" s="69"/>
      <c r="H22" s="70"/>
      <c r="I22" s="197">
        <f t="shared" si="2"/>
        <v>16793.159999999996</v>
      </c>
      <c r="J22" s="1076">
        <f t="shared" si="3"/>
        <v>644</v>
      </c>
      <c r="M22" s="2"/>
      <c r="N22" s="82">
        <v>18</v>
      </c>
      <c r="O22" s="15"/>
      <c r="P22" s="147">
        <f t="shared" si="7"/>
        <v>0</v>
      </c>
      <c r="Q22" s="232"/>
      <c r="R22" s="68">
        <f t="shared" si="8"/>
        <v>0</v>
      </c>
      <c r="S22" s="1393"/>
      <c r="T22" s="1394"/>
      <c r="U22" s="1358">
        <f t="shared" si="4"/>
        <v>0</v>
      </c>
      <c r="V22" s="1359">
        <f t="shared" si="5"/>
        <v>0</v>
      </c>
    </row>
    <row r="23" spans="1:22" x14ac:dyDescent="0.25">
      <c r="A23" s="2"/>
      <c r="B23" s="82"/>
      <c r="C23" s="15"/>
      <c r="D23" s="147"/>
      <c r="E23" s="232"/>
      <c r="F23" s="68">
        <f t="shared" si="6"/>
        <v>0</v>
      </c>
      <c r="G23" s="69"/>
      <c r="H23" s="70"/>
      <c r="I23" s="197">
        <f t="shared" si="2"/>
        <v>16793.159999999996</v>
      </c>
      <c r="J23" s="1076">
        <f t="shared" si="3"/>
        <v>644</v>
      </c>
      <c r="M23" s="2"/>
      <c r="N23" s="82">
        <v>18</v>
      </c>
      <c r="O23" s="15"/>
      <c r="P23" s="147">
        <f t="shared" si="7"/>
        <v>0</v>
      </c>
      <c r="Q23" s="232"/>
      <c r="R23" s="68">
        <f t="shared" si="8"/>
        <v>0</v>
      </c>
      <c r="S23" s="1393"/>
      <c r="T23" s="1394"/>
      <c r="U23" s="1358">
        <f t="shared" si="4"/>
        <v>0</v>
      </c>
      <c r="V23" s="1359">
        <f t="shared" si="5"/>
        <v>0</v>
      </c>
    </row>
    <row r="24" spans="1:22" x14ac:dyDescent="0.25">
      <c r="A24" s="2"/>
      <c r="B24" s="82"/>
      <c r="C24" s="15"/>
      <c r="D24" s="147"/>
      <c r="E24" s="232"/>
      <c r="F24" s="68">
        <f t="shared" si="6"/>
        <v>0</v>
      </c>
      <c r="G24" s="69"/>
      <c r="H24" s="70"/>
      <c r="I24" s="197">
        <f t="shared" si="2"/>
        <v>16793.159999999996</v>
      </c>
      <c r="J24" s="1076">
        <f t="shared" si="3"/>
        <v>644</v>
      </c>
      <c r="M24" s="2"/>
      <c r="N24" s="82">
        <v>18</v>
      </c>
      <c r="O24" s="15"/>
      <c r="P24" s="147">
        <f t="shared" si="7"/>
        <v>0</v>
      </c>
      <c r="Q24" s="232"/>
      <c r="R24" s="68">
        <f t="shared" si="8"/>
        <v>0</v>
      </c>
      <c r="S24" s="69"/>
      <c r="T24" s="70"/>
      <c r="U24" s="197">
        <f t="shared" si="4"/>
        <v>0</v>
      </c>
      <c r="V24" s="123">
        <f t="shared" si="5"/>
        <v>0</v>
      </c>
    </row>
    <row r="25" spans="1:22" x14ac:dyDescent="0.25">
      <c r="A25" s="2"/>
      <c r="B25" s="82"/>
      <c r="C25" s="15"/>
      <c r="D25" s="147"/>
      <c r="E25" s="232"/>
      <c r="F25" s="68">
        <f t="shared" si="6"/>
        <v>0</v>
      </c>
      <c r="G25" s="69"/>
      <c r="H25" s="70"/>
      <c r="I25" s="197">
        <f t="shared" si="2"/>
        <v>16793.159999999996</v>
      </c>
      <c r="J25" s="123">
        <f t="shared" si="3"/>
        <v>644</v>
      </c>
      <c r="M25" s="2"/>
      <c r="N25" s="82">
        <v>18</v>
      </c>
      <c r="O25" s="15"/>
      <c r="P25" s="147">
        <f t="shared" si="7"/>
        <v>0</v>
      </c>
      <c r="Q25" s="232"/>
      <c r="R25" s="68">
        <f t="shared" si="8"/>
        <v>0</v>
      </c>
      <c r="S25" s="69"/>
      <c r="T25" s="70"/>
      <c r="U25" s="197">
        <f t="shared" si="4"/>
        <v>0</v>
      </c>
      <c r="V25" s="123">
        <f t="shared" si="5"/>
        <v>0</v>
      </c>
    </row>
    <row r="26" spans="1:22" x14ac:dyDescent="0.25">
      <c r="A26" s="2"/>
      <c r="B26" s="82"/>
      <c r="C26" s="15"/>
      <c r="D26" s="147"/>
      <c r="E26" s="232"/>
      <c r="F26" s="68">
        <f t="shared" si="6"/>
        <v>0</v>
      </c>
      <c r="G26" s="69"/>
      <c r="H26" s="70"/>
      <c r="I26" s="197">
        <f t="shared" si="2"/>
        <v>16793.159999999996</v>
      </c>
      <c r="J26" s="123">
        <f t="shared" si="3"/>
        <v>644</v>
      </c>
      <c r="M26" s="2"/>
      <c r="N26" s="82">
        <v>18</v>
      </c>
      <c r="O26" s="15"/>
      <c r="P26" s="147">
        <f t="shared" si="7"/>
        <v>0</v>
      </c>
      <c r="Q26" s="232"/>
      <c r="R26" s="68">
        <f t="shared" si="8"/>
        <v>0</v>
      </c>
      <c r="S26" s="69"/>
      <c r="T26" s="70"/>
      <c r="U26" s="197">
        <f t="shared" si="4"/>
        <v>0</v>
      </c>
      <c r="V26" s="123">
        <f t="shared" si="5"/>
        <v>0</v>
      </c>
    </row>
    <row r="27" spans="1:22" x14ac:dyDescent="0.25">
      <c r="A27" s="2"/>
      <c r="B27" s="82"/>
      <c r="C27" s="15"/>
      <c r="D27" s="147"/>
      <c r="E27" s="232"/>
      <c r="F27" s="68">
        <f t="shared" si="6"/>
        <v>0</v>
      </c>
      <c r="G27" s="69"/>
      <c r="H27" s="70"/>
      <c r="I27" s="197">
        <f t="shared" si="2"/>
        <v>16793.159999999996</v>
      </c>
      <c r="J27" s="123">
        <f t="shared" si="3"/>
        <v>644</v>
      </c>
      <c r="M27" s="2"/>
      <c r="N27" s="82">
        <v>18</v>
      </c>
      <c r="O27" s="15"/>
      <c r="P27" s="147">
        <f t="shared" si="7"/>
        <v>0</v>
      </c>
      <c r="Q27" s="232"/>
      <c r="R27" s="68">
        <f t="shared" si="8"/>
        <v>0</v>
      </c>
      <c r="S27" s="69"/>
      <c r="T27" s="70"/>
      <c r="U27" s="197">
        <f t="shared" si="4"/>
        <v>0</v>
      </c>
      <c r="V27" s="123">
        <f t="shared" si="5"/>
        <v>0</v>
      </c>
    </row>
    <row r="28" spans="1:22" x14ac:dyDescent="0.25">
      <c r="A28" s="2"/>
      <c r="B28" s="82"/>
      <c r="C28" s="15"/>
      <c r="D28" s="147"/>
      <c r="E28" s="232"/>
      <c r="F28" s="68">
        <f t="shared" si="6"/>
        <v>0</v>
      </c>
      <c r="G28" s="69"/>
      <c r="H28" s="70"/>
      <c r="I28" s="197">
        <f t="shared" si="2"/>
        <v>16793.159999999996</v>
      </c>
      <c r="J28" s="123">
        <f t="shared" si="3"/>
        <v>644</v>
      </c>
      <c r="M28" s="2"/>
      <c r="N28" s="82">
        <v>18</v>
      </c>
      <c r="O28" s="15"/>
      <c r="P28" s="147">
        <f t="shared" si="7"/>
        <v>0</v>
      </c>
      <c r="Q28" s="232"/>
      <c r="R28" s="68">
        <f t="shared" si="8"/>
        <v>0</v>
      </c>
      <c r="S28" s="69"/>
      <c r="T28" s="70"/>
      <c r="U28" s="197">
        <f t="shared" si="4"/>
        <v>0</v>
      </c>
      <c r="V28" s="123">
        <f t="shared" si="5"/>
        <v>0</v>
      </c>
    </row>
    <row r="29" spans="1:22" x14ac:dyDescent="0.25">
      <c r="A29" s="2"/>
      <c r="B29" s="82"/>
      <c r="C29" s="15"/>
      <c r="D29" s="147"/>
      <c r="E29" s="232"/>
      <c r="F29" s="68">
        <f t="shared" si="6"/>
        <v>0</v>
      </c>
      <c r="G29" s="69"/>
      <c r="H29" s="70"/>
      <c r="I29" s="197">
        <f t="shared" si="2"/>
        <v>16793.159999999996</v>
      </c>
      <c r="J29" s="123">
        <f t="shared" si="3"/>
        <v>644</v>
      </c>
      <c r="M29" s="2"/>
      <c r="N29" s="82">
        <v>18</v>
      </c>
      <c r="O29" s="15"/>
      <c r="P29" s="147">
        <f t="shared" si="7"/>
        <v>0</v>
      </c>
      <c r="Q29" s="232"/>
      <c r="R29" s="68">
        <f t="shared" si="8"/>
        <v>0</v>
      </c>
      <c r="S29" s="69"/>
      <c r="T29" s="70"/>
      <c r="U29" s="197">
        <f t="shared" si="4"/>
        <v>0</v>
      </c>
      <c r="V29" s="123">
        <f t="shared" si="5"/>
        <v>0</v>
      </c>
    </row>
    <row r="30" spans="1:22" x14ac:dyDescent="0.25">
      <c r="A30" s="2"/>
      <c r="B30" s="82"/>
      <c r="C30" s="15"/>
      <c r="D30" s="147"/>
      <c r="E30" s="232"/>
      <c r="F30" s="68">
        <f t="shared" si="6"/>
        <v>0</v>
      </c>
      <c r="G30" s="69"/>
      <c r="H30" s="70"/>
      <c r="I30" s="197">
        <f t="shared" si="2"/>
        <v>16793.159999999996</v>
      </c>
      <c r="J30" s="123">
        <f t="shared" si="3"/>
        <v>644</v>
      </c>
      <c r="M30" s="2"/>
      <c r="N30" s="82">
        <v>18</v>
      </c>
      <c r="O30" s="15"/>
      <c r="P30" s="147">
        <f t="shared" si="7"/>
        <v>0</v>
      </c>
      <c r="Q30" s="232"/>
      <c r="R30" s="68">
        <f t="shared" si="8"/>
        <v>0</v>
      </c>
      <c r="S30" s="69"/>
      <c r="T30" s="70"/>
      <c r="U30" s="197">
        <f t="shared" si="4"/>
        <v>0</v>
      </c>
      <c r="V30" s="123">
        <f t="shared" si="5"/>
        <v>0</v>
      </c>
    </row>
    <row r="31" spans="1:22" x14ac:dyDescent="0.25">
      <c r="A31" s="2"/>
      <c r="B31" s="82"/>
      <c r="C31" s="15"/>
      <c r="D31" s="147"/>
      <c r="E31" s="232"/>
      <c r="F31" s="68">
        <f t="shared" si="6"/>
        <v>0</v>
      </c>
      <c r="G31" s="69"/>
      <c r="H31" s="70"/>
      <c r="I31" s="197">
        <f t="shared" si="2"/>
        <v>16793.159999999996</v>
      </c>
      <c r="J31" s="123">
        <f t="shared" si="3"/>
        <v>644</v>
      </c>
      <c r="M31" s="2"/>
      <c r="N31" s="82">
        <v>18</v>
      </c>
      <c r="O31" s="15"/>
      <c r="P31" s="147">
        <f t="shared" si="7"/>
        <v>0</v>
      </c>
      <c r="Q31" s="232"/>
      <c r="R31" s="68">
        <f t="shared" si="8"/>
        <v>0</v>
      </c>
      <c r="S31" s="69"/>
      <c r="T31" s="70"/>
      <c r="U31" s="197">
        <f t="shared" si="4"/>
        <v>0</v>
      </c>
      <c r="V31" s="123">
        <f t="shared" si="5"/>
        <v>0</v>
      </c>
    </row>
    <row r="32" spans="1:22" x14ac:dyDescent="0.25">
      <c r="A32" s="2"/>
      <c r="B32" s="82"/>
      <c r="C32" s="15"/>
      <c r="D32" s="147"/>
      <c r="E32" s="232"/>
      <c r="F32" s="68">
        <f t="shared" si="6"/>
        <v>0</v>
      </c>
      <c r="G32" s="69"/>
      <c r="H32" s="70"/>
      <c r="I32" s="197">
        <f t="shared" si="2"/>
        <v>16793.159999999996</v>
      </c>
      <c r="J32" s="123">
        <f t="shared" si="3"/>
        <v>644</v>
      </c>
      <c r="M32" s="2"/>
      <c r="N32" s="82"/>
      <c r="O32" s="15"/>
      <c r="P32" s="147">
        <f t="shared" si="7"/>
        <v>0</v>
      </c>
      <c r="Q32" s="232"/>
      <c r="R32" s="68">
        <f t="shared" si="8"/>
        <v>0</v>
      </c>
      <c r="S32" s="69"/>
      <c r="T32" s="70"/>
      <c r="U32" s="197">
        <f t="shared" si="4"/>
        <v>0</v>
      </c>
      <c r="V32" s="123">
        <f t="shared" si="5"/>
        <v>0</v>
      </c>
    </row>
    <row r="33" spans="1:22" x14ac:dyDescent="0.25">
      <c r="A33" s="2"/>
      <c r="B33" s="82"/>
      <c r="C33" s="15"/>
      <c r="D33" s="147"/>
      <c r="E33" s="232"/>
      <c r="F33" s="68">
        <f t="shared" si="6"/>
        <v>0</v>
      </c>
      <c r="G33" s="69"/>
      <c r="H33" s="70"/>
      <c r="I33" s="197">
        <f t="shared" si="2"/>
        <v>16793.159999999996</v>
      </c>
      <c r="J33" s="123">
        <f t="shared" si="3"/>
        <v>644</v>
      </c>
      <c r="M33" s="2"/>
      <c r="N33" s="82"/>
      <c r="O33" s="15"/>
      <c r="P33" s="147">
        <f t="shared" si="7"/>
        <v>0</v>
      </c>
      <c r="Q33" s="232"/>
      <c r="R33" s="68">
        <f t="shared" si="8"/>
        <v>0</v>
      </c>
      <c r="S33" s="69"/>
      <c r="T33" s="70"/>
      <c r="U33" s="197">
        <f t="shared" si="4"/>
        <v>0</v>
      </c>
      <c r="V33" s="123">
        <f t="shared" si="5"/>
        <v>0</v>
      </c>
    </row>
    <row r="34" spans="1:22" x14ac:dyDescent="0.25">
      <c r="A34" s="2"/>
      <c r="B34" s="82"/>
      <c r="C34" s="15"/>
      <c r="D34" s="147"/>
      <c r="E34" s="232"/>
      <c r="F34" s="68">
        <f t="shared" si="6"/>
        <v>0</v>
      </c>
      <c r="G34" s="69"/>
      <c r="H34" s="70"/>
      <c r="I34" s="197">
        <f t="shared" si="2"/>
        <v>16793.159999999996</v>
      </c>
      <c r="J34" s="123">
        <f t="shared" si="3"/>
        <v>644</v>
      </c>
      <c r="M34" s="2"/>
      <c r="N34" s="82"/>
      <c r="O34" s="15"/>
      <c r="P34" s="147">
        <f t="shared" si="7"/>
        <v>0</v>
      </c>
      <c r="Q34" s="232"/>
      <c r="R34" s="68">
        <f t="shared" si="8"/>
        <v>0</v>
      </c>
      <c r="S34" s="69"/>
      <c r="T34" s="70"/>
      <c r="U34" s="197">
        <f t="shared" si="4"/>
        <v>0</v>
      </c>
      <c r="V34" s="123">
        <f t="shared" si="5"/>
        <v>0</v>
      </c>
    </row>
    <row r="35" spans="1:22" x14ac:dyDescent="0.25">
      <c r="A35" s="2"/>
      <c r="B35" s="82"/>
      <c r="C35" s="15"/>
      <c r="D35" s="147"/>
      <c r="E35" s="232"/>
      <c r="F35" s="68">
        <f t="shared" si="6"/>
        <v>0</v>
      </c>
      <c r="G35" s="69"/>
      <c r="H35" s="70"/>
      <c r="I35" s="197">
        <f t="shared" si="2"/>
        <v>16793.159999999996</v>
      </c>
      <c r="J35" s="123">
        <f t="shared" si="3"/>
        <v>644</v>
      </c>
      <c r="M35" s="2"/>
      <c r="N35" s="82"/>
      <c r="O35" s="15"/>
      <c r="P35" s="147">
        <f t="shared" si="7"/>
        <v>0</v>
      </c>
      <c r="Q35" s="232"/>
      <c r="R35" s="68">
        <f t="shared" si="8"/>
        <v>0</v>
      </c>
      <c r="S35" s="69"/>
      <c r="T35" s="70"/>
      <c r="U35" s="197">
        <f t="shared" si="4"/>
        <v>0</v>
      </c>
      <c r="V35" s="123">
        <f t="shared" si="5"/>
        <v>0</v>
      </c>
    </row>
    <row r="36" spans="1:22" x14ac:dyDescent="0.25">
      <c r="A36" s="2"/>
      <c r="B36" s="82"/>
      <c r="C36" s="15"/>
      <c r="D36" s="147"/>
      <c r="E36" s="232"/>
      <c r="F36" s="68">
        <f t="shared" si="6"/>
        <v>0</v>
      </c>
      <c r="G36" s="69"/>
      <c r="H36" s="70"/>
      <c r="I36" s="197">
        <f t="shared" si="2"/>
        <v>16793.159999999996</v>
      </c>
      <c r="J36" s="123">
        <f t="shared" si="3"/>
        <v>644</v>
      </c>
      <c r="M36" s="2"/>
      <c r="N36" s="82"/>
      <c r="O36" s="15"/>
      <c r="P36" s="147">
        <f t="shared" si="7"/>
        <v>0</v>
      </c>
      <c r="Q36" s="232"/>
      <c r="R36" s="68">
        <f t="shared" si="8"/>
        <v>0</v>
      </c>
      <c r="S36" s="69"/>
      <c r="T36" s="70"/>
      <c r="U36" s="197">
        <f t="shared" si="4"/>
        <v>0</v>
      </c>
      <c r="V36" s="123">
        <f t="shared" si="5"/>
        <v>0</v>
      </c>
    </row>
    <row r="37" spans="1:22" x14ac:dyDescent="0.25">
      <c r="A37" s="2"/>
      <c r="B37" s="82"/>
      <c r="C37" s="15"/>
      <c r="D37" s="147"/>
      <c r="E37" s="232"/>
      <c r="F37" s="68">
        <f t="shared" si="6"/>
        <v>0</v>
      </c>
      <c r="G37" s="69"/>
      <c r="H37" s="70"/>
      <c r="I37" s="197">
        <f t="shared" si="2"/>
        <v>16793.159999999996</v>
      </c>
      <c r="J37" s="123">
        <f t="shared" si="3"/>
        <v>644</v>
      </c>
      <c r="M37" s="2"/>
      <c r="N37" s="82"/>
      <c r="O37" s="15"/>
      <c r="P37" s="147">
        <f t="shared" si="7"/>
        <v>0</v>
      </c>
      <c r="Q37" s="232"/>
      <c r="R37" s="68">
        <f t="shared" si="8"/>
        <v>0</v>
      </c>
      <c r="S37" s="69"/>
      <c r="T37" s="70"/>
      <c r="U37" s="197">
        <f t="shared" si="4"/>
        <v>0</v>
      </c>
      <c r="V37" s="123">
        <f t="shared" si="5"/>
        <v>0</v>
      </c>
    </row>
    <row r="38" spans="1:22" x14ac:dyDescent="0.25">
      <c r="A38" s="2"/>
      <c r="B38" s="82"/>
      <c r="C38" s="72"/>
      <c r="D38" s="147"/>
      <c r="E38" s="232"/>
      <c r="F38" s="68">
        <f t="shared" si="6"/>
        <v>0</v>
      </c>
      <c r="G38" s="69"/>
      <c r="H38" s="70"/>
      <c r="I38" s="197">
        <f t="shared" si="2"/>
        <v>16793.159999999996</v>
      </c>
      <c r="J38" s="123">
        <f t="shared" si="3"/>
        <v>644</v>
      </c>
      <c r="M38" s="2"/>
      <c r="N38" s="82"/>
      <c r="O38" s="72"/>
      <c r="P38" s="147">
        <f t="shared" si="7"/>
        <v>0</v>
      </c>
      <c r="Q38" s="232"/>
      <c r="R38" s="68">
        <f t="shared" si="8"/>
        <v>0</v>
      </c>
      <c r="S38" s="69"/>
      <c r="T38" s="70"/>
      <c r="U38" s="197">
        <f t="shared" si="4"/>
        <v>0</v>
      </c>
      <c r="V38" s="123">
        <f t="shared" si="5"/>
        <v>0</v>
      </c>
    </row>
    <row r="39" spans="1:22" x14ac:dyDescent="0.25">
      <c r="A39" s="2"/>
      <c r="B39" s="82"/>
      <c r="C39" s="72"/>
      <c r="D39" s="147"/>
      <c r="E39" s="232"/>
      <c r="F39" s="68">
        <f t="shared" si="6"/>
        <v>0</v>
      </c>
      <c r="G39" s="69"/>
      <c r="H39" s="70"/>
      <c r="I39" s="197">
        <f t="shared" si="2"/>
        <v>16793.159999999996</v>
      </c>
      <c r="J39" s="123">
        <f t="shared" si="3"/>
        <v>644</v>
      </c>
      <c r="M39" s="2"/>
      <c r="N39" s="82"/>
      <c r="O39" s="72"/>
      <c r="P39" s="147">
        <f t="shared" si="7"/>
        <v>0</v>
      </c>
      <c r="Q39" s="232"/>
      <c r="R39" s="68">
        <f t="shared" si="8"/>
        <v>0</v>
      </c>
      <c r="S39" s="69"/>
      <c r="T39" s="70"/>
      <c r="U39" s="197">
        <f t="shared" si="4"/>
        <v>0</v>
      </c>
      <c r="V39" s="123">
        <f t="shared" si="5"/>
        <v>0</v>
      </c>
    </row>
    <row r="40" spans="1:22" x14ac:dyDescent="0.25">
      <c r="A40" s="2"/>
      <c r="B40" s="82"/>
      <c r="C40" s="72"/>
      <c r="D40" s="147"/>
      <c r="E40" s="232"/>
      <c r="F40" s="68">
        <f t="shared" si="6"/>
        <v>0</v>
      </c>
      <c r="G40" s="69"/>
      <c r="H40" s="70"/>
      <c r="I40" s="197">
        <f t="shared" si="2"/>
        <v>16793.159999999996</v>
      </c>
      <c r="J40" s="123">
        <f t="shared" si="3"/>
        <v>644</v>
      </c>
      <c r="M40" s="2"/>
      <c r="N40" s="82"/>
      <c r="O40" s="72"/>
      <c r="P40" s="147">
        <f t="shared" si="7"/>
        <v>0</v>
      </c>
      <c r="Q40" s="232"/>
      <c r="R40" s="68">
        <f t="shared" si="8"/>
        <v>0</v>
      </c>
      <c r="S40" s="69"/>
      <c r="T40" s="70"/>
      <c r="U40" s="197">
        <f t="shared" si="4"/>
        <v>0</v>
      </c>
      <c r="V40" s="123">
        <f t="shared" si="5"/>
        <v>0</v>
      </c>
    </row>
    <row r="41" spans="1:22" x14ac:dyDescent="0.25">
      <c r="A41" s="2"/>
      <c r="B41" s="82"/>
      <c r="C41" s="72"/>
      <c r="D41" s="147"/>
      <c r="E41" s="232"/>
      <c r="F41" s="68">
        <f t="shared" si="6"/>
        <v>0</v>
      </c>
      <c r="G41" s="69"/>
      <c r="H41" s="70"/>
      <c r="I41" s="197">
        <f t="shared" si="2"/>
        <v>16793.159999999996</v>
      </c>
      <c r="J41" s="123">
        <f t="shared" si="3"/>
        <v>644</v>
      </c>
      <c r="M41" s="2"/>
      <c r="N41" s="82"/>
      <c r="O41" s="72"/>
      <c r="P41" s="147">
        <f t="shared" si="7"/>
        <v>0</v>
      </c>
      <c r="Q41" s="232"/>
      <c r="R41" s="68">
        <f t="shared" si="8"/>
        <v>0</v>
      </c>
      <c r="S41" s="69"/>
      <c r="T41" s="70"/>
      <c r="U41" s="197">
        <f t="shared" si="4"/>
        <v>0</v>
      </c>
      <c r="V41" s="123">
        <f t="shared" si="5"/>
        <v>0</v>
      </c>
    </row>
    <row r="42" spans="1:22" x14ac:dyDescent="0.25">
      <c r="A42" s="2"/>
      <c r="B42" s="82"/>
      <c r="C42" s="72"/>
      <c r="D42" s="147"/>
      <c r="E42" s="232"/>
      <c r="F42" s="68">
        <f t="shared" si="6"/>
        <v>0</v>
      </c>
      <c r="G42" s="69"/>
      <c r="H42" s="70"/>
      <c r="I42" s="197">
        <f t="shared" si="2"/>
        <v>16793.159999999996</v>
      </c>
      <c r="J42" s="123">
        <f t="shared" si="3"/>
        <v>644</v>
      </c>
      <c r="M42" s="2"/>
      <c r="N42" s="82"/>
      <c r="O42" s="72"/>
      <c r="P42" s="147">
        <f t="shared" si="7"/>
        <v>0</v>
      </c>
      <c r="Q42" s="232"/>
      <c r="R42" s="68">
        <f t="shared" si="8"/>
        <v>0</v>
      </c>
      <c r="S42" s="69"/>
      <c r="T42" s="70"/>
      <c r="U42" s="197">
        <f t="shared" si="4"/>
        <v>0</v>
      </c>
      <c r="V42" s="123">
        <f t="shared" si="5"/>
        <v>0</v>
      </c>
    </row>
    <row r="43" spans="1:22" x14ac:dyDescent="0.25">
      <c r="A43" s="2"/>
      <c r="B43" s="82"/>
      <c r="C43" s="72"/>
      <c r="D43" s="147"/>
      <c r="E43" s="232"/>
      <c r="F43" s="68">
        <f t="shared" si="6"/>
        <v>0</v>
      </c>
      <c r="G43" s="69"/>
      <c r="H43" s="70"/>
      <c r="I43" s="197">
        <f t="shared" si="2"/>
        <v>16793.159999999996</v>
      </c>
      <c r="J43" s="123">
        <f t="shared" si="3"/>
        <v>644</v>
      </c>
      <c r="M43" s="2"/>
      <c r="N43" s="82"/>
      <c r="O43" s="72"/>
      <c r="P43" s="147">
        <f t="shared" si="7"/>
        <v>0</v>
      </c>
      <c r="Q43" s="232"/>
      <c r="R43" s="68">
        <f t="shared" si="8"/>
        <v>0</v>
      </c>
      <c r="S43" s="69"/>
      <c r="T43" s="70"/>
      <c r="U43" s="197">
        <f t="shared" si="4"/>
        <v>0</v>
      </c>
      <c r="V43" s="123">
        <f t="shared" si="5"/>
        <v>0</v>
      </c>
    </row>
    <row r="44" spans="1:22" x14ac:dyDescent="0.25">
      <c r="A44" s="2"/>
      <c r="B44" s="82"/>
      <c r="C44" s="72"/>
      <c r="D44" s="147"/>
      <c r="E44" s="232"/>
      <c r="F44" s="68">
        <f t="shared" si="6"/>
        <v>0</v>
      </c>
      <c r="G44" s="69"/>
      <c r="H44" s="70"/>
      <c r="I44" s="197">
        <f t="shared" si="2"/>
        <v>16793.159999999996</v>
      </c>
      <c r="J44" s="123">
        <f t="shared" si="3"/>
        <v>644</v>
      </c>
      <c r="M44" s="2"/>
      <c r="N44" s="82"/>
      <c r="O44" s="72"/>
      <c r="P44" s="147">
        <f t="shared" si="7"/>
        <v>0</v>
      </c>
      <c r="Q44" s="232"/>
      <c r="R44" s="68">
        <f t="shared" si="8"/>
        <v>0</v>
      </c>
      <c r="S44" s="69"/>
      <c r="T44" s="70"/>
      <c r="U44" s="197">
        <f t="shared" si="4"/>
        <v>0</v>
      </c>
      <c r="V44" s="123">
        <f t="shared" si="5"/>
        <v>0</v>
      </c>
    </row>
    <row r="45" spans="1:22" x14ac:dyDescent="0.25">
      <c r="A45" s="2"/>
      <c r="B45" s="82"/>
      <c r="C45" s="72"/>
      <c r="D45" s="147"/>
      <c r="E45" s="232"/>
      <c r="F45" s="68">
        <f t="shared" si="6"/>
        <v>0</v>
      </c>
      <c r="G45" s="69"/>
      <c r="H45" s="70"/>
      <c r="I45" s="197">
        <f t="shared" si="2"/>
        <v>16793.159999999996</v>
      </c>
      <c r="J45" s="123">
        <f t="shared" si="3"/>
        <v>644</v>
      </c>
      <c r="M45" s="2"/>
      <c r="N45" s="82"/>
      <c r="O45" s="72"/>
      <c r="P45" s="147">
        <f t="shared" si="7"/>
        <v>0</v>
      </c>
      <c r="Q45" s="232"/>
      <c r="R45" s="68">
        <f t="shared" si="8"/>
        <v>0</v>
      </c>
      <c r="S45" s="69"/>
      <c r="T45" s="70"/>
      <c r="U45" s="197">
        <f t="shared" si="4"/>
        <v>0</v>
      </c>
      <c r="V45" s="123">
        <f t="shared" si="5"/>
        <v>0</v>
      </c>
    </row>
    <row r="46" spans="1:22" x14ac:dyDescent="0.25">
      <c r="A46" s="2"/>
      <c r="B46" s="82"/>
      <c r="C46" s="72"/>
      <c r="D46" s="147"/>
      <c r="E46" s="232"/>
      <c r="F46" s="68">
        <f t="shared" si="6"/>
        <v>0</v>
      </c>
      <c r="G46" s="69"/>
      <c r="H46" s="70"/>
      <c r="I46" s="197">
        <f t="shared" si="2"/>
        <v>16793.159999999996</v>
      </c>
      <c r="J46" s="123">
        <f t="shared" si="3"/>
        <v>644</v>
      </c>
      <c r="M46" s="2"/>
      <c r="N46" s="82"/>
      <c r="O46" s="72"/>
      <c r="P46" s="147">
        <f t="shared" si="7"/>
        <v>0</v>
      </c>
      <c r="Q46" s="232"/>
      <c r="R46" s="68">
        <f t="shared" si="8"/>
        <v>0</v>
      </c>
      <c r="S46" s="69"/>
      <c r="T46" s="70"/>
      <c r="U46" s="197">
        <f t="shared" si="4"/>
        <v>0</v>
      </c>
      <c r="V46" s="123">
        <f t="shared" si="5"/>
        <v>0</v>
      </c>
    </row>
    <row r="47" spans="1:22" x14ac:dyDescent="0.25">
      <c r="A47" s="2"/>
      <c r="B47" s="82"/>
      <c r="C47" s="72"/>
      <c r="D47" s="147"/>
      <c r="E47" s="232"/>
      <c r="F47" s="68">
        <f t="shared" si="6"/>
        <v>0</v>
      </c>
      <c r="G47" s="69"/>
      <c r="H47" s="70"/>
      <c r="I47" s="197">
        <f t="shared" si="2"/>
        <v>16793.159999999996</v>
      </c>
      <c r="J47" s="123">
        <f t="shared" si="3"/>
        <v>644</v>
      </c>
      <c r="M47" s="2"/>
      <c r="N47" s="82"/>
      <c r="O47" s="72"/>
      <c r="P47" s="147">
        <f t="shared" si="7"/>
        <v>0</v>
      </c>
      <c r="Q47" s="232"/>
      <c r="R47" s="68">
        <f t="shared" si="8"/>
        <v>0</v>
      </c>
      <c r="S47" s="69"/>
      <c r="T47" s="70"/>
      <c r="U47" s="197">
        <f t="shared" si="4"/>
        <v>0</v>
      </c>
      <c r="V47" s="123">
        <f t="shared" si="5"/>
        <v>0</v>
      </c>
    </row>
    <row r="48" spans="1:22" x14ac:dyDescent="0.25">
      <c r="A48" s="2"/>
      <c r="B48" s="82"/>
      <c r="C48" s="72"/>
      <c r="D48" s="147"/>
      <c r="E48" s="232"/>
      <c r="F48" s="68">
        <f t="shared" si="6"/>
        <v>0</v>
      </c>
      <c r="G48" s="69"/>
      <c r="H48" s="70"/>
      <c r="I48" s="197">
        <f t="shared" si="2"/>
        <v>16793.159999999996</v>
      </c>
      <c r="J48" s="123">
        <f t="shared" si="3"/>
        <v>644</v>
      </c>
      <c r="M48" s="2"/>
      <c r="N48" s="82"/>
      <c r="O48" s="72"/>
      <c r="P48" s="147">
        <f t="shared" si="7"/>
        <v>0</v>
      </c>
      <c r="Q48" s="232"/>
      <c r="R48" s="68">
        <f t="shared" si="8"/>
        <v>0</v>
      </c>
      <c r="S48" s="69"/>
      <c r="T48" s="70"/>
      <c r="U48" s="197">
        <f t="shared" si="4"/>
        <v>0</v>
      </c>
      <c r="V48" s="123">
        <f t="shared" si="5"/>
        <v>0</v>
      </c>
    </row>
    <row r="49" spans="1:22" x14ac:dyDescent="0.25">
      <c r="A49" s="2"/>
      <c r="B49" s="82"/>
      <c r="C49" s="72"/>
      <c r="D49" s="147"/>
      <c r="E49" s="232"/>
      <c r="F49" s="68">
        <f t="shared" si="6"/>
        <v>0</v>
      </c>
      <c r="G49" s="69"/>
      <c r="H49" s="70"/>
      <c r="I49" s="197">
        <f t="shared" si="2"/>
        <v>16793.159999999996</v>
      </c>
      <c r="J49" s="123">
        <f t="shared" si="3"/>
        <v>644</v>
      </c>
      <c r="M49" s="2"/>
      <c r="N49" s="82"/>
      <c r="O49" s="72"/>
      <c r="P49" s="147">
        <f t="shared" si="7"/>
        <v>0</v>
      </c>
      <c r="Q49" s="232"/>
      <c r="R49" s="68">
        <f t="shared" si="8"/>
        <v>0</v>
      </c>
      <c r="S49" s="69"/>
      <c r="T49" s="70"/>
      <c r="U49" s="197">
        <f t="shared" si="4"/>
        <v>0</v>
      </c>
      <c r="V49" s="123">
        <f t="shared" si="5"/>
        <v>0</v>
      </c>
    </row>
    <row r="50" spans="1:22" x14ac:dyDescent="0.25">
      <c r="A50" s="2"/>
      <c r="B50" s="82"/>
      <c r="C50" s="72"/>
      <c r="D50" s="147"/>
      <c r="E50" s="232"/>
      <c r="F50" s="68">
        <f t="shared" si="6"/>
        <v>0</v>
      </c>
      <c r="G50" s="69"/>
      <c r="H50" s="70"/>
      <c r="I50" s="197">
        <f t="shared" si="2"/>
        <v>16793.159999999996</v>
      </c>
      <c r="J50" s="123">
        <f t="shared" si="3"/>
        <v>644</v>
      </c>
      <c r="M50" s="2"/>
      <c r="N50" s="82"/>
      <c r="O50" s="72"/>
      <c r="P50" s="147">
        <f t="shared" si="7"/>
        <v>0</v>
      </c>
      <c r="Q50" s="232"/>
      <c r="R50" s="68">
        <f t="shared" si="8"/>
        <v>0</v>
      </c>
      <c r="S50" s="69"/>
      <c r="T50" s="70"/>
      <c r="U50" s="197">
        <f t="shared" si="4"/>
        <v>0</v>
      </c>
      <c r="V50" s="123">
        <f t="shared" si="5"/>
        <v>0</v>
      </c>
    </row>
    <row r="51" spans="1:22" x14ac:dyDescent="0.25">
      <c r="A51" s="2"/>
      <c r="B51" s="82"/>
      <c r="C51" s="72"/>
      <c r="D51" s="147"/>
      <c r="E51" s="232"/>
      <c r="F51" s="68">
        <f t="shared" si="6"/>
        <v>0</v>
      </c>
      <c r="G51" s="69"/>
      <c r="H51" s="70"/>
      <c r="I51" s="197">
        <f t="shared" si="2"/>
        <v>16793.159999999996</v>
      </c>
      <c r="J51" s="123">
        <f t="shared" si="3"/>
        <v>644</v>
      </c>
      <c r="M51" s="2"/>
      <c r="N51" s="82"/>
      <c r="O51" s="72"/>
      <c r="P51" s="147">
        <f t="shared" si="7"/>
        <v>0</v>
      </c>
      <c r="Q51" s="232"/>
      <c r="R51" s="68">
        <f t="shared" si="8"/>
        <v>0</v>
      </c>
      <c r="S51" s="69"/>
      <c r="T51" s="70"/>
      <c r="U51" s="197">
        <f t="shared" si="4"/>
        <v>0</v>
      </c>
      <c r="V51" s="123">
        <f t="shared" si="5"/>
        <v>0</v>
      </c>
    </row>
    <row r="52" spans="1:22" x14ac:dyDescent="0.25">
      <c r="A52" s="2"/>
      <c r="B52" s="82"/>
      <c r="C52" s="72"/>
      <c r="D52" s="147"/>
      <c r="E52" s="232"/>
      <c r="F52" s="68">
        <f t="shared" si="6"/>
        <v>0</v>
      </c>
      <c r="G52" s="69"/>
      <c r="H52" s="70"/>
      <c r="I52" s="197">
        <f t="shared" si="2"/>
        <v>16793.159999999996</v>
      </c>
      <c r="J52" s="123">
        <f t="shared" si="3"/>
        <v>644</v>
      </c>
      <c r="M52" s="2"/>
      <c r="N52" s="82"/>
      <c r="O52" s="72"/>
      <c r="P52" s="147">
        <f t="shared" si="7"/>
        <v>0</v>
      </c>
      <c r="Q52" s="232"/>
      <c r="R52" s="68">
        <f t="shared" si="8"/>
        <v>0</v>
      </c>
      <c r="S52" s="69"/>
      <c r="T52" s="70"/>
      <c r="U52" s="197">
        <f t="shared" si="4"/>
        <v>0</v>
      </c>
      <c r="V52" s="123">
        <f t="shared" si="5"/>
        <v>0</v>
      </c>
    </row>
    <row r="53" spans="1:22" x14ac:dyDescent="0.25">
      <c r="A53" s="2"/>
      <c r="B53" s="82"/>
      <c r="C53" s="72"/>
      <c r="D53" s="147"/>
      <c r="E53" s="232"/>
      <c r="F53" s="68">
        <f t="shared" si="6"/>
        <v>0</v>
      </c>
      <c r="G53" s="69"/>
      <c r="H53" s="70"/>
      <c r="I53" s="197">
        <f t="shared" si="2"/>
        <v>16793.159999999996</v>
      </c>
      <c r="J53" s="123">
        <f t="shared" si="3"/>
        <v>644</v>
      </c>
      <c r="M53" s="2"/>
      <c r="N53" s="82"/>
      <c r="O53" s="72"/>
      <c r="P53" s="147">
        <f t="shared" si="7"/>
        <v>0</v>
      </c>
      <c r="Q53" s="232"/>
      <c r="R53" s="68">
        <f t="shared" si="8"/>
        <v>0</v>
      </c>
      <c r="S53" s="69"/>
      <c r="T53" s="70"/>
      <c r="U53" s="197">
        <f t="shared" si="4"/>
        <v>0</v>
      </c>
      <c r="V53" s="123">
        <f t="shared" si="5"/>
        <v>0</v>
      </c>
    </row>
    <row r="54" spans="1:22" x14ac:dyDescent="0.25">
      <c r="A54" s="2"/>
      <c r="B54" s="82"/>
      <c r="C54" s="72"/>
      <c r="D54" s="147"/>
      <c r="E54" s="232"/>
      <c r="F54" s="68">
        <f t="shared" si="6"/>
        <v>0</v>
      </c>
      <c r="G54" s="69"/>
      <c r="H54" s="70"/>
      <c r="I54" s="197">
        <f t="shared" si="2"/>
        <v>16793.159999999996</v>
      </c>
      <c r="J54" s="123">
        <f t="shared" si="3"/>
        <v>644</v>
      </c>
      <c r="M54" s="2"/>
      <c r="N54" s="82"/>
      <c r="O54" s="72"/>
      <c r="P54" s="147">
        <f t="shared" si="7"/>
        <v>0</v>
      </c>
      <c r="Q54" s="232"/>
      <c r="R54" s="68">
        <f t="shared" si="8"/>
        <v>0</v>
      </c>
      <c r="S54" s="69"/>
      <c r="T54" s="70"/>
      <c r="U54" s="197">
        <f t="shared" si="4"/>
        <v>0</v>
      </c>
      <c r="V54" s="123">
        <f t="shared" si="5"/>
        <v>0</v>
      </c>
    </row>
    <row r="55" spans="1:22" x14ac:dyDescent="0.25">
      <c r="A55" s="2"/>
      <c r="B55" s="82"/>
      <c r="C55" s="72"/>
      <c r="D55" s="147"/>
      <c r="E55" s="232"/>
      <c r="F55" s="68">
        <f t="shared" si="6"/>
        <v>0</v>
      </c>
      <c r="G55" s="69"/>
      <c r="H55" s="70"/>
      <c r="I55" s="197">
        <f t="shared" si="2"/>
        <v>16793.159999999996</v>
      </c>
      <c r="J55" s="123">
        <f t="shared" si="3"/>
        <v>644</v>
      </c>
      <c r="M55" s="2"/>
      <c r="N55" s="82"/>
      <c r="O55" s="72"/>
      <c r="P55" s="147">
        <f t="shared" si="7"/>
        <v>0</v>
      </c>
      <c r="Q55" s="232"/>
      <c r="R55" s="68">
        <f t="shared" si="8"/>
        <v>0</v>
      </c>
      <c r="S55" s="69"/>
      <c r="T55" s="70"/>
      <c r="U55" s="197">
        <f t="shared" si="4"/>
        <v>0</v>
      </c>
      <c r="V55" s="123">
        <f t="shared" si="5"/>
        <v>0</v>
      </c>
    </row>
    <row r="56" spans="1:22" x14ac:dyDescent="0.25">
      <c r="A56" s="2"/>
      <c r="B56" s="82"/>
      <c r="C56" s="72"/>
      <c r="D56" s="147"/>
      <c r="E56" s="232"/>
      <c r="F56" s="68">
        <f t="shared" si="6"/>
        <v>0</v>
      </c>
      <c r="G56" s="69"/>
      <c r="H56" s="70"/>
      <c r="I56" s="197">
        <f t="shared" si="2"/>
        <v>16793.159999999996</v>
      </c>
      <c r="J56" s="123">
        <f t="shared" si="3"/>
        <v>644</v>
      </c>
      <c r="M56" s="2"/>
      <c r="N56" s="82"/>
      <c r="O56" s="72"/>
      <c r="P56" s="147">
        <f t="shared" si="7"/>
        <v>0</v>
      </c>
      <c r="Q56" s="232"/>
      <c r="R56" s="68">
        <f t="shared" si="8"/>
        <v>0</v>
      </c>
      <c r="S56" s="69"/>
      <c r="T56" s="70"/>
      <c r="U56" s="197">
        <f t="shared" si="4"/>
        <v>0</v>
      </c>
      <c r="V56" s="123">
        <f t="shared" si="5"/>
        <v>0</v>
      </c>
    </row>
    <row r="57" spans="1:22" x14ac:dyDescent="0.25">
      <c r="A57" s="2"/>
      <c r="B57" s="82"/>
      <c r="C57" s="72"/>
      <c r="D57" s="147"/>
      <c r="E57" s="232"/>
      <c r="F57" s="68">
        <f t="shared" si="6"/>
        <v>0</v>
      </c>
      <c r="G57" s="69"/>
      <c r="H57" s="70"/>
      <c r="I57" s="197">
        <f t="shared" si="2"/>
        <v>16793.159999999996</v>
      </c>
      <c r="J57" s="123">
        <f t="shared" si="3"/>
        <v>644</v>
      </c>
      <c r="M57" s="2"/>
      <c r="N57" s="82"/>
      <c r="O57" s="72"/>
      <c r="P57" s="147">
        <f t="shared" si="7"/>
        <v>0</v>
      </c>
      <c r="Q57" s="232"/>
      <c r="R57" s="68">
        <f t="shared" si="8"/>
        <v>0</v>
      </c>
      <c r="S57" s="69"/>
      <c r="T57" s="70"/>
      <c r="U57" s="197">
        <f t="shared" si="4"/>
        <v>0</v>
      </c>
      <c r="V57" s="123">
        <f t="shared" si="5"/>
        <v>0</v>
      </c>
    </row>
    <row r="58" spans="1:22" x14ac:dyDescent="0.25">
      <c r="A58" s="2"/>
      <c r="B58" s="82"/>
      <c r="C58" s="72"/>
      <c r="D58" s="147"/>
      <c r="E58" s="232"/>
      <c r="F58" s="68">
        <f t="shared" si="6"/>
        <v>0</v>
      </c>
      <c r="G58" s="69"/>
      <c r="H58" s="70"/>
      <c r="I58" s="197">
        <f t="shared" si="2"/>
        <v>16793.159999999996</v>
      </c>
      <c r="J58" s="123">
        <f t="shared" si="3"/>
        <v>644</v>
      </c>
      <c r="M58" s="2"/>
      <c r="N58" s="82"/>
      <c r="O58" s="72"/>
      <c r="P58" s="147">
        <f t="shared" si="7"/>
        <v>0</v>
      </c>
      <c r="Q58" s="232"/>
      <c r="R58" s="68">
        <f t="shared" si="8"/>
        <v>0</v>
      </c>
      <c r="S58" s="69"/>
      <c r="T58" s="70"/>
      <c r="U58" s="197">
        <f t="shared" si="4"/>
        <v>0</v>
      </c>
      <c r="V58" s="123">
        <f t="shared" si="5"/>
        <v>0</v>
      </c>
    </row>
    <row r="59" spans="1:22" x14ac:dyDescent="0.25">
      <c r="A59" s="2"/>
      <c r="B59" s="82"/>
      <c r="C59" s="72"/>
      <c r="D59" s="147"/>
      <c r="E59" s="232"/>
      <c r="F59" s="68">
        <f t="shared" si="6"/>
        <v>0</v>
      </c>
      <c r="G59" s="69"/>
      <c r="H59" s="70"/>
      <c r="I59" s="197">
        <f t="shared" si="2"/>
        <v>16793.159999999996</v>
      </c>
      <c r="J59" s="123">
        <f t="shared" si="3"/>
        <v>644</v>
      </c>
      <c r="M59" s="2"/>
      <c r="N59" s="82"/>
      <c r="O59" s="72"/>
      <c r="P59" s="147">
        <f t="shared" si="7"/>
        <v>0</v>
      </c>
      <c r="Q59" s="232"/>
      <c r="R59" s="68">
        <f t="shared" si="8"/>
        <v>0</v>
      </c>
      <c r="S59" s="69"/>
      <c r="T59" s="70"/>
      <c r="U59" s="197">
        <f t="shared" si="4"/>
        <v>0</v>
      </c>
      <c r="V59" s="123">
        <f t="shared" si="5"/>
        <v>0</v>
      </c>
    </row>
    <row r="60" spans="1:22" x14ac:dyDescent="0.25">
      <c r="A60" s="2"/>
      <c r="B60" s="82"/>
      <c r="C60" s="72"/>
      <c r="D60" s="147"/>
      <c r="E60" s="232"/>
      <c r="F60" s="68">
        <f t="shared" si="6"/>
        <v>0</v>
      </c>
      <c r="G60" s="69"/>
      <c r="H60" s="70"/>
      <c r="I60" s="197">
        <f t="shared" si="2"/>
        <v>16793.159999999996</v>
      </c>
      <c r="J60" s="123">
        <f t="shared" si="3"/>
        <v>644</v>
      </c>
      <c r="M60" s="2"/>
      <c r="N60" s="82"/>
      <c r="O60" s="72"/>
      <c r="P60" s="147">
        <f t="shared" si="7"/>
        <v>0</v>
      </c>
      <c r="Q60" s="232"/>
      <c r="R60" s="68">
        <f t="shared" si="8"/>
        <v>0</v>
      </c>
      <c r="S60" s="69"/>
      <c r="T60" s="70"/>
      <c r="U60" s="197">
        <f t="shared" si="4"/>
        <v>0</v>
      </c>
      <c r="V60" s="123">
        <f t="shared" si="5"/>
        <v>0</v>
      </c>
    </row>
    <row r="61" spans="1:22" x14ac:dyDescent="0.25">
      <c r="A61" s="2"/>
      <c r="B61" s="82"/>
      <c r="C61" s="72"/>
      <c r="D61" s="147"/>
      <c r="E61" s="232"/>
      <c r="F61" s="68">
        <f t="shared" si="6"/>
        <v>0</v>
      </c>
      <c r="G61" s="69"/>
      <c r="H61" s="70"/>
      <c r="I61" s="197">
        <f t="shared" si="2"/>
        <v>16793.159999999996</v>
      </c>
      <c r="J61" s="123">
        <f t="shared" si="3"/>
        <v>644</v>
      </c>
      <c r="M61" s="2"/>
      <c r="N61" s="82"/>
      <c r="O61" s="72"/>
      <c r="P61" s="147">
        <f t="shared" si="7"/>
        <v>0</v>
      </c>
      <c r="Q61" s="232"/>
      <c r="R61" s="68">
        <f t="shared" si="8"/>
        <v>0</v>
      </c>
      <c r="S61" s="69"/>
      <c r="T61" s="70"/>
      <c r="U61" s="197">
        <f t="shared" si="4"/>
        <v>0</v>
      </c>
      <c r="V61" s="123">
        <f t="shared" si="5"/>
        <v>0</v>
      </c>
    </row>
    <row r="62" spans="1:22" x14ac:dyDescent="0.25">
      <c r="A62" s="2"/>
      <c r="B62" s="82"/>
      <c r="C62" s="72"/>
      <c r="D62" s="147"/>
      <c r="E62" s="232"/>
      <c r="F62" s="68">
        <f t="shared" si="6"/>
        <v>0</v>
      </c>
      <c r="G62" s="69"/>
      <c r="H62" s="70"/>
      <c r="I62" s="197">
        <f t="shared" si="2"/>
        <v>16793.159999999996</v>
      </c>
      <c r="J62" s="123">
        <f t="shared" si="3"/>
        <v>644</v>
      </c>
      <c r="M62" s="2"/>
      <c r="N62" s="82"/>
      <c r="O62" s="72"/>
      <c r="P62" s="147">
        <f t="shared" si="7"/>
        <v>0</v>
      </c>
      <c r="Q62" s="232"/>
      <c r="R62" s="68">
        <f t="shared" si="8"/>
        <v>0</v>
      </c>
      <c r="S62" s="69"/>
      <c r="T62" s="70"/>
      <c r="U62" s="197">
        <f t="shared" si="4"/>
        <v>0</v>
      </c>
      <c r="V62" s="123">
        <f t="shared" si="5"/>
        <v>0</v>
      </c>
    </row>
    <row r="63" spans="1:22" x14ac:dyDescent="0.25">
      <c r="A63" s="2"/>
      <c r="B63" s="82"/>
      <c r="C63" s="72"/>
      <c r="D63" s="147"/>
      <c r="E63" s="232"/>
      <c r="F63" s="68">
        <f t="shared" si="6"/>
        <v>0</v>
      </c>
      <c r="G63" s="69"/>
      <c r="H63" s="70"/>
      <c r="I63" s="197">
        <f t="shared" si="2"/>
        <v>16793.159999999996</v>
      </c>
      <c r="J63" s="123">
        <f t="shared" si="3"/>
        <v>644</v>
      </c>
      <c r="M63" s="2"/>
      <c r="N63" s="82"/>
      <c r="O63" s="72"/>
      <c r="P63" s="147">
        <f t="shared" si="7"/>
        <v>0</v>
      </c>
      <c r="Q63" s="232"/>
      <c r="R63" s="68">
        <f t="shared" si="8"/>
        <v>0</v>
      </c>
      <c r="S63" s="69"/>
      <c r="T63" s="70"/>
      <c r="U63" s="197">
        <f t="shared" si="4"/>
        <v>0</v>
      </c>
      <c r="V63" s="123">
        <f t="shared" si="5"/>
        <v>0</v>
      </c>
    </row>
    <row r="64" spans="1:22" x14ac:dyDescent="0.25">
      <c r="A64" s="2"/>
      <c r="B64" s="82"/>
      <c r="C64" s="72"/>
      <c r="D64" s="147"/>
      <c r="E64" s="232"/>
      <c r="F64" s="68">
        <f t="shared" si="6"/>
        <v>0</v>
      </c>
      <c r="G64" s="69"/>
      <c r="H64" s="70"/>
      <c r="I64" s="197">
        <f t="shared" si="2"/>
        <v>16793.159999999996</v>
      </c>
      <c r="J64" s="123">
        <f t="shared" si="3"/>
        <v>644</v>
      </c>
      <c r="M64" s="2"/>
      <c r="N64" s="82"/>
      <c r="O64" s="72"/>
      <c r="P64" s="147">
        <f t="shared" si="7"/>
        <v>0</v>
      </c>
      <c r="Q64" s="232"/>
      <c r="R64" s="68">
        <f t="shared" si="8"/>
        <v>0</v>
      </c>
      <c r="S64" s="69"/>
      <c r="T64" s="70"/>
      <c r="U64" s="197">
        <f t="shared" si="4"/>
        <v>0</v>
      </c>
      <c r="V64" s="123">
        <f t="shared" si="5"/>
        <v>0</v>
      </c>
    </row>
    <row r="65" spans="1:22" x14ac:dyDescent="0.25">
      <c r="A65" s="2"/>
      <c r="B65" s="82"/>
      <c r="C65" s="72"/>
      <c r="D65" s="147"/>
      <c r="E65" s="232"/>
      <c r="F65" s="68">
        <f t="shared" si="6"/>
        <v>0</v>
      </c>
      <c r="G65" s="69"/>
      <c r="H65" s="70"/>
      <c r="I65" s="197">
        <f t="shared" si="2"/>
        <v>16793.159999999996</v>
      </c>
      <c r="J65" s="123">
        <f t="shared" si="3"/>
        <v>644</v>
      </c>
      <c r="M65" s="2"/>
      <c r="N65" s="82"/>
      <c r="O65" s="72"/>
      <c r="P65" s="147">
        <f t="shared" si="7"/>
        <v>0</v>
      </c>
      <c r="Q65" s="232"/>
      <c r="R65" s="68">
        <f t="shared" si="8"/>
        <v>0</v>
      </c>
      <c r="S65" s="69"/>
      <c r="T65" s="70"/>
      <c r="U65" s="197">
        <f t="shared" si="4"/>
        <v>0</v>
      </c>
      <c r="V65" s="123">
        <f t="shared" si="5"/>
        <v>0</v>
      </c>
    </row>
    <row r="66" spans="1:22" x14ac:dyDescent="0.25">
      <c r="A66" s="2"/>
      <c r="B66" s="82"/>
      <c r="C66" s="72"/>
      <c r="D66" s="147"/>
      <c r="E66" s="232"/>
      <c r="F66" s="68">
        <f t="shared" si="6"/>
        <v>0</v>
      </c>
      <c r="G66" s="69"/>
      <c r="H66" s="70"/>
      <c r="I66" s="197">
        <f t="shared" si="2"/>
        <v>16793.159999999996</v>
      </c>
      <c r="J66" s="123">
        <f t="shared" si="3"/>
        <v>644</v>
      </c>
      <c r="M66" s="2"/>
      <c r="N66" s="82"/>
      <c r="O66" s="72"/>
      <c r="P66" s="147">
        <f t="shared" si="7"/>
        <v>0</v>
      </c>
      <c r="Q66" s="232"/>
      <c r="R66" s="68">
        <f t="shared" si="8"/>
        <v>0</v>
      </c>
      <c r="S66" s="69"/>
      <c r="T66" s="70"/>
      <c r="U66" s="197">
        <f t="shared" si="4"/>
        <v>0</v>
      </c>
      <c r="V66" s="123">
        <f t="shared" si="5"/>
        <v>0</v>
      </c>
    </row>
    <row r="67" spans="1:22" x14ac:dyDescent="0.25">
      <c r="A67" s="2"/>
      <c r="B67" s="82"/>
      <c r="C67" s="72"/>
      <c r="D67" s="147"/>
      <c r="E67" s="232"/>
      <c r="F67" s="68">
        <f t="shared" si="6"/>
        <v>0</v>
      </c>
      <c r="G67" s="69"/>
      <c r="H67" s="70"/>
      <c r="I67" s="197">
        <f t="shared" si="2"/>
        <v>16793.159999999996</v>
      </c>
      <c r="J67" s="123">
        <f t="shared" si="3"/>
        <v>644</v>
      </c>
      <c r="M67" s="2"/>
      <c r="N67" s="82"/>
      <c r="O67" s="72"/>
      <c r="P67" s="147">
        <f t="shared" si="7"/>
        <v>0</v>
      </c>
      <c r="Q67" s="232"/>
      <c r="R67" s="68">
        <f t="shared" si="8"/>
        <v>0</v>
      </c>
      <c r="S67" s="69"/>
      <c r="T67" s="70"/>
      <c r="U67" s="197">
        <f t="shared" si="4"/>
        <v>0</v>
      </c>
      <c r="V67" s="123">
        <f t="shared" si="5"/>
        <v>0</v>
      </c>
    </row>
    <row r="68" spans="1:22" x14ac:dyDescent="0.25">
      <c r="A68" s="2"/>
      <c r="B68" s="82"/>
      <c r="C68" s="72"/>
      <c r="D68" s="147"/>
      <c r="E68" s="232"/>
      <c r="F68" s="68">
        <f t="shared" si="6"/>
        <v>0</v>
      </c>
      <c r="G68" s="69"/>
      <c r="H68" s="70"/>
      <c r="I68" s="197">
        <f t="shared" si="2"/>
        <v>16793.159999999996</v>
      </c>
      <c r="J68" s="123">
        <f t="shared" si="3"/>
        <v>644</v>
      </c>
      <c r="M68" s="2"/>
      <c r="N68" s="82"/>
      <c r="O68" s="72"/>
      <c r="P68" s="147">
        <f t="shared" si="7"/>
        <v>0</v>
      </c>
      <c r="Q68" s="232"/>
      <c r="R68" s="68">
        <f t="shared" si="8"/>
        <v>0</v>
      </c>
      <c r="S68" s="69"/>
      <c r="T68" s="70"/>
      <c r="U68" s="197">
        <f t="shared" si="4"/>
        <v>0</v>
      </c>
      <c r="V68" s="123">
        <f t="shared" si="5"/>
        <v>0</v>
      </c>
    </row>
    <row r="69" spans="1:22" x14ac:dyDescent="0.25">
      <c r="A69" s="2"/>
      <c r="B69" s="82"/>
      <c r="C69" s="72"/>
      <c r="D69" s="147"/>
      <c r="E69" s="232"/>
      <c r="F69" s="68">
        <f t="shared" si="6"/>
        <v>0</v>
      </c>
      <c r="G69" s="69"/>
      <c r="H69" s="70"/>
      <c r="I69" s="197">
        <f t="shared" si="2"/>
        <v>16793.159999999996</v>
      </c>
      <c r="J69" s="123">
        <f t="shared" si="3"/>
        <v>644</v>
      </c>
      <c r="M69" s="2"/>
      <c r="N69" s="82"/>
      <c r="O69" s="72"/>
      <c r="P69" s="147">
        <f t="shared" si="7"/>
        <v>0</v>
      </c>
      <c r="Q69" s="232"/>
      <c r="R69" s="68">
        <f t="shared" si="8"/>
        <v>0</v>
      </c>
      <c r="S69" s="69"/>
      <c r="T69" s="70"/>
      <c r="U69" s="197">
        <f t="shared" si="4"/>
        <v>0</v>
      </c>
      <c r="V69" s="123">
        <f t="shared" si="5"/>
        <v>0</v>
      </c>
    </row>
    <row r="70" spans="1:22" x14ac:dyDescent="0.25">
      <c r="A70" s="2"/>
      <c r="B70" s="82"/>
      <c r="C70" s="72"/>
      <c r="D70" s="147"/>
      <c r="E70" s="232"/>
      <c r="F70" s="68">
        <f t="shared" si="6"/>
        <v>0</v>
      </c>
      <c r="G70" s="69"/>
      <c r="H70" s="70"/>
      <c r="I70" s="197">
        <f t="shared" si="2"/>
        <v>16793.159999999996</v>
      </c>
      <c r="J70" s="123">
        <f t="shared" si="3"/>
        <v>644</v>
      </c>
      <c r="M70" s="2"/>
      <c r="N70" s="82"/>
      <c r="O70" s="72"/>
      <c r="P70" s="147">
        <f t="shared" si="7"/>
        <v>0</v>
      </c>
      <c r="Q70" s="232"/>
      <c r="R70" s="68">
        <f t="shared" si="8"/>
        <v>0</v>
      </c>
      <c r="S70" s="69"/>
      <c r="T70" s="70"/>
      <c r="U70" s="197">
        <f t="shared" si="4"/>
        <v>0</v>
      </c>
      <c r="V70" s="123">
        <f t="shared" si="5"/>
        <v>0</v>
      </c>
    </row>
    <row r="71" spans="1:22" x14ac:dyDescent="0.25">
      <c r="A71" s="2"/>
      <c r="B71" s="82"/>
      <c r="C71" s="72"/>
      <c r="D71" s="147"/>
      <c r="E71" s="232"/>
      <c r="F71" s="68">
        <f t="shared" si="6"/>
        <v>0</v>
      </c>
      <c r="G71" s="69"/>
      <c r="H71" s="70"/>
      <c r="I71" s="197">
        <f t="shared" si="2"/>
        <v>16793.159999999996</v>
      </c>
      <c r="J71" s="123">
        <f t="shared" si="3"/>
        <v>644</v>
      </c>
      <c r="M71" s="2"/>
      <c r="N71" s="82"/>
      <c r="O71" s="72"/>
      <c r="P71" s="147">
        <f t="shared" si="7"/>
        <v>0</v>
      </c>
      <c r="Q71" s="232"/>
      <c r="R71" s="68">
        <f t="shared" si="8"/>
        <v>0</v>
      </c>
      <c r="S71" s="69"/>
      <c r="T71" s="70"/>
      <c r="U71" s="197">
        <f t="shared" si="4"/>
        <v>0</v>
      </c>
      <c r="V71" s="123">
        <f t="shared" si="5"/>
        <v>0</v>
      </c>
    </row>
    <row r="72" spans="1:22" x14ac:dyDescent="0.25">
      <c r="A72" s="2"/>
      <c r="B72" s="82"/>
      <c r="C72" s="72"/>
      <c r="D72" s="147"/>
      <c r="E72" s="232"/>
      <c r="F72" s="68">
        <f t="shared" si="6"/>
        <v>0</v>
      </c>
      <c r="G72" s="69"/>
      <c r="H72" s="70"/>
      <c r="I72" s="197">
        <f t="shared" si="2"/>
        <v>16793.159999999996</v>
      </c>
      <c r="J72" s="123">
        <f t="shared" si="3"/>
        <v>644</v>
      </c>
      <c r="M72" s="2"/>
      <c r="N72" s="82"/>
      <c r="O72" s="72"/>
      <c r="P72" s="147">
        <f t="shared" si="7"/>
        <v>0</v>
      </c>
      <c r="Q72" s="232"/>
      <c r="R72" s="68">
        <f t="shared" si="8"/>
        <v>0</v>
      </c>
      <c r="S72" s="69"/>
      <c r="T72" s="70"/>
      <c r="U72" s="197">
        <f t="shared" si="4"/>
        <v>0</v>
      </c>
      <c r="V72" s="123">
        <f t="shared" si="5"/>
        <v>0</v>
      </c>
    </row>
    <row r="73" spans="1:22" x14ac:dyDescent="0.25">
      <c r="A73" s="2"/>
      <c r="B73" s="82"/>
      <c r="C73" s="72"/>
      <c r="D73" s="147"/>
      <c r="E73" s="232"/>
      <c r="F73" s="68">
        <f t="shared" si="6"/>
        <v>0</v>
      </c>
      <c r="G73" s="69"/>
      <c r="H73" s="70"/>
      <c r="I73" s="197">
        <f t="shared" si="2"/>
        <v>16793.159999999996</v>
      </c>
      <c r="J73" s="123">
        <f t="shared" si="3"/>
        <v>644</v>
      </c>
      <c r="M73" s="2"/>
      <c r="N73" s="82"/>
      <c r="O73" s="72"/>
      <c r="P73" s="147">
        <f t="shared" si="7"/>
        <v>0</v>
      </c>
      <c r="Q73" s="232"/>
      <c r="R73" s="68">
        <f t="shared" si="8"/>
        <v>0</v>
      </c>
      <c r="S73" s="69"/>
      <c r="T73" s="70"/>
      <c r="U73" s="197">
        <f t="shared" si="4"/>
        <v>0</v>
      </c>
      <c r="V73" s="123">
        <f t="shared" si="5"/>
        <v>0</v>
      </c>
    </row>
    <row r="74" spans="1:22" x14ac:dyDescent="0.25">
      <c r="A74" s="2"/>
      <c r="B74" s="82"/>
      <c r="C74" s="72"/>
      <c r="D74" s="147"/>
      <c r="E74" s="232"/>
      <c r="F74" s="68">
        <f t="shared" si="6"/>
        <v>0</v>
      </c>
      <c r="G74" s="69"/>
      <c r="H74" s="70"/>
      <c r="I74" s="197">
        <f t="shared" si="2"/>
        <v>16793.159999999996</v>
      </c>
      <c r="J74" s="123">
        <f t="shared" si="3"/>
        <v>644</v>
      </c>
      <c r="M74" s="2"/>
      <c r="N74" s="82"/>
      <c r="O74" s="72"/>
      <c r="P74" s="147">
        <f t="shared" si="7"/>
        <v>0</v>
      </c>
      <c r="Q74" s="232"/>
      <c r="R74" s="68">
        <f t="shared" si="8"/>
        <v>0</v>
      </c>
      <c r="S74" s="69"/>
      <c r="T74" s="70"/>
      <c r="U74" s="197">
        <f t="shared" si="4"/>
        <v>0</v>
      </c>
      <c r="V74" s="123">
        <f t="shared" si="5"/>
        <v>0</v>
      </c>
    </row>
    <row r="75" spans="1:22" x14ac:dyDescent="0.25">
      <c r="A75" s="2"/>
      <c r="B75" s="82"/>
      <c r="C75" s="72"/>
      <c r="D75" s="147"/>
      <c r="E75" s="232"/>
      <c r="F75" s="68">
        <f t="shared" si="6"/>
        <v>0</v>
      </c>
      <c r="G75" s="69"/>
      <c r="H75" s="70"/>
      <c r="I75" s="197">
        <f t="shared" si="2"/>
        <v>16793.159999999996</v>
      </c>
      <c r="J75" s="123">
        <f t="shared" si="3"/>
        <v>644</v>
      </c>
      <c r="M75" s="2"/>
      <c r="N75" s="82"/>
      <c r="O75" s="72"/>
      <c r="P75" s="147">
        <f t="shared" si="7"/>
        <v>0</v>
      </c>
      <c r="Q75" s="232"/>
      <c r="R75" s="68">
        <f t="shared" si="8"/>
        <v>0</v>
      </c>
      <c r="S75" s="69"/>
      <c r="T75" s="70"/>
      <c r="U75" s="197">
        <f t="shared" si="4"/>
        <v>0</v>
      </c>
      <c r="V75" s="123">
        <f t="shared" si="5"/>
        <v>0</v>
      </c>
    </row>
    <row r="76" spans="1:22" x14ac:dyDescent="0.25">
      <c r="A76" s="2"/>
      <c r="B76" s="82"/>
      <c r="C76" s="72"/>
      <c r="D76" s="147"/>
      <c r="E76" s="232"/>
      <c r="F76" s="68">
        <f t="shared" si="6"/>
        <v>0</v>
      </c>
      <c r="G76" s="69"/>
      <c r="H76" s="70"/>
      <c r="I76" s="197">
        <f t="shared" ref="I76:I91" si="9">I75-F76</f>
        <v>16793.159999999996</v>
      </c>
      <c r="J76" s="123">
        <f t="shared" ref="J76:J91" si="10">J75-C76</f>
        <v>644</v>
      </c>
      <c r="M76" s="2"/>
      <c r="N76" s="82"/>
      <c r="O76" s="72"/>
      <c r="P76" s="147">
        <f t="shared" si="7"/>
        <v>0</v>
      </c>
      <c r="Q76" s="232"/>
      <c r="R76" s="68">
        <f t="shared" si="8"/>
        <v>0</v>
      </c>
      <c r="S76" s="69"/>
      <c r="T76" s="70"/>
      <c r="U76" s="197">
        <f t="shared" ref="U76:U91" si="11">U75-R76</f>
        <v>0</v>
      </c>
      <c r="V76" s="123">
        <f t="shared" ref="V76:V91" si="12">V75-O76</f>
        <v>0</v>
      </c>
    </row>
    <row r="77" spans="1:22" x14ac:dyDescent="0.25">
      <c r="A77" s="2"/>
      <c r="B77" s="82"/>
      <c r="C77" s="72"/>
      <c r="D77" s="147"/>
      <c r="E77" s="232"/>
      <c r="F77" s="68">
        <f t="shared" ref="F77:F91" si="13">D77</f>
        <v>0</v>
      </c>
      <c r="G77" s="69"/>
      <c r="H77" s="70"/>
      <c r="I77" s="197">
        <f t="shared" si="9"/>
        <v>16793.159999999996</v>
      </c>
      <c r="J77" s="123">
        <f t="shared" si="10"/>
        <v>644</v>
      </c>
      <c r="M77" s="2"/>
      <c r="N77" s="82"/>
      <c r="O77" s="72"/>
      <c r="P77" s="147">
        <f t="shared" ref="P77:P90" si="14">O77*N77</f>
        <v>0</v>
      </c>
      <c r="Q77" s="232"/>
      <c r="R77" s="68">
        <f t="shared" ref="R77:R91" si="15">P77</f>
        <v>0</v>
      </c>
      <c r="S77" s="69"/>
      <c r="T77" s="70"/>
      <c r="U77" s="197">
        <f t="shared" si="11"/>
        <v>0</v>
      </c>
      <c r="V77" s="123">
        <f t="shared" si="12"/>
        <v>0</v>
      </c>
    </row>
    <row r="78" spans="1:22" x14ac:dyDescent="0.25">
      <c r="A78" s="2"/>
      <c r="B78" s="82"/>
      <c r="C78" s="72"/>
      <c r="D78" s="147"/>
      <c r="E78" s="232"/>
      <c r="F78" s="68">
        <f t="shared" si="13"/>
        <v>0</v>
      </c>
      <c r="G78" s="69"/>
      <c r="H78" s="70"/>
      <c r="I78" s="197">
        <f t="shared" si="9"/>
        <v>16793.159999999996</v>
      </c>
      <c r="J78" s="123">
        <f t="shared" si="10"/>
        <v>644</v>
      </c>
      <c r="M78" s="2"/>
      <c r="N78" s="82"/>
      <c r="O78" s="72"/>
      <c r="P78" s="147">
        <f t="shared" si="14"/>
        <v>0</v>
      </c>
      <c r="Q78" s="232"/>
      <c r="R78" s="68">
        <f t="shared" si="15"/>
        <v>0</v>
      </c>
      <c r="S78" s="69"/>
      <c r="T78" s="70"/>
      <c r="U78" s="197">
        <f t="shared" si="11"/>
        <v>0</v>
      </c>
      <c r="V78" s="123">
        <f t="shared" si="12"/>
        <v>0</v>
      </c>
    </row>
    <row r="79" spans="1:22" x14ac:dyDescent="0.25">
      <c r="A79" s="2"/>
      <c r="B79" s="82"/>
      <c r="C79" s="72"/>
      <c r="D79" s="147"/>
      <c r="E79" s="232"/>
      <c r="F79" s="68">
        <f t="shared" si="13"/>
        <v>0</v>
      </c>
      <c r="G79" s="69"/>
      <c r="H79" s="70"/>
      <c r="I79" s="197">
        <f t="shared" si="9"/>
        <v>16793.159999999996</v>
      </c>
      <c r="J79" s="123">
        <f t="shared" si="10"/>
        <v>644</v>
      </c>
      <c r="M79" s="2"/>
      <c r="N79" s="82"/>
      <c r="O79" s="72"/>
      <c r="P79" s="147">
        <f t="shared" si="14"/>
        <v>0</v>
      </c>
      <c r="Q79" s="232"/>
      <c r="R79" s="68">
        <f t="shared" si="15"/>
        <v>0</v>
      </c>
      <c r="S79" s="69"/>
      <c r="T79" s="70"/>
      <c r="U79" s="197">
        <f t="shared" si="11"/>
        <v>0</v>
      </c>
      <c r="V79" s="123">
        <f t="shared" si="12"/>
        <v>0</v>
      </c>
    </row>
    <row r="80" spans="1:22" x14ac:dyDescent="0.25">
      <c r="A80" s="2"/>
      <c r="B80" s="82"/>
      <c r="C80" s="72"/>
      <c r="D80" s="147"/>
      <c r="E80" s="232"/>
      <c r="F80" s="68">
        <f t="shared" si="13"/>
        <v>0</v>
      </c>
      <c r="G80" s="69"/>
      <c r="H80" s="70"/>
      <c r="I80" s="197">
        <f t="shared" si="9"/>
        <v>16793.159999999996</v>
      </c>
      <c r="J80" s="123">
        <f t="shared" si="10"/>
        <v>644</v>
      </c>
      <c r="M80" s="2"/>
      <c r="N80" s="82"/>
      <c r="O80" s="72"/>
      <c r="P80" s="147">
        <f t="shared" si="14"/>
        <v>0</v>
      </c>
      <c r="Q80" s="232"/>
      <c r="R80" s="68">
        <f t="shared" si="15"/>
        <v>0</v>
      </c>
      <c r="S80" s="69"/>
      <c r="T80" s="70"/>
      <c r="U80" s="197">
        <f t="shared" si="11"/>
        <v>0</v>
      </c>
      <c r="V80" s="123">
        <f t="shared" si="12"/>
        <v>0</v>
      </c>
    </row>
    <row r="81" spans="1:22" x14ac:dyDescent="0.25">
      <c r="A81" s="2"/>
      <c r="B81" s="82"/>
      <c r="C81" s="72"/>
      <c r="D81" s="147"/>
      <c r="E81" s="232"/>
      <c r="F81" s="68">
        <f t="shared" si="13"/>
        <v>0</v>
      </c>
      <c r="G81" s="69"/>
      <c r="H81" s="70"/>
      <c r="I81" s="197">
        <f t="shared" si="9"/>
        <v>16793.159999999996</v>
      </c>
      <c r="J81" s="123">
        <f t="shared" si="10"/>
        <v>644</v>
      </c>
      <c r="M81" s="2"/>
      <c r="N81" s="82"/>
      <c r="O81" s="72"/>
      <c r="P81" s="147">
        <f t="shared" si="14"/>
        <v>0</v>
      </c>
      <c r="Q81" s="232"/>
      <c r="R81" s="68">
        <f t="shared" si="15"/>
        <v>0</v>
      </c>
      <c r="S81" s="69"/>
      <c r="T81" s="70"/>
      <c r="U81" s="197">
        <f t="shared" si="11"/>
        <v>0</v>
      </c>
      <c r="V81" s="123">
        <f t="shared" si="12"/>
        <v>0</v>
      </c>
    </row>
    <row r="82" spans="1:22" x14ac:dyDescent="0.25">
      <c r="A82" s="2"/>
      <c r="B82" s="82"/>
      <c r="C82" s="72"/>
      <c r="D82" s="147"/>
      <c r="E82" s="232"/>
      <c r="F82" s="68">
        <f t="shared" si="13"/>
        <v>0</v>
      </c>
      <c r="G82" s="69"/>
      <c r="H82" s="70"/>
      <c r="I82" s="197">
        <f t="shared" si="9"/>
        <v>16793.159999999996</v>
      </c>
      <c r="J82" s="123">
        <f t="shared" si="10"/>
        <v>644</v>
      </c>
      <c r="M82" s="2"/>
      <c r="N82" s="82"/>
      <c r="O82" s="72"/>
      <c r="P82" s="147">
        <f t="shared" si="14"/>
        <v>0</v>
      </c>
      <c r="Q82" s="232"/>
      <c r="R82" s="68">
        <f t="shared" si="15"/>
        <v>0</v>
      </c>
      <c r="S82" s="69"/>
      <c r="T82" s="70"/>
      <c r="U82" s="197">
        <f t="shared" si="11"/>
        <v>0</v>
      </c>
      <c r="V82" s="123">
        <f t="shared" si="12"/>
        <v>0</v>
      </c>
    </row>
    <row r="83" spans="1:22" x14ac:dyDescent="0.25">
      <c r="A83" s="2"/>
      <c r="B83" s="82"/>
      <c r="C83" s="72"/>
      <c r="D83" s="147"/>
      <c r="E83" s="232"/>
      <c r="F83" s="68">
        <f t="shared" si="13"/>
        <v>0</v>
      </c>
      <c r="G83" s="69"/>
      <c r="H83" s="70"/>
      <c r="I83" s="197">
        <f t="shared" si="9"/>
        <v>16793.159999999996</v>
      </c>
      <c r="J83" s="123">
        <f t="shared" si="10"/>
        <v>644</v>
      </c>
      <c r="M83" s="2"/>
      <c r="N83" s="82"/>
      <c r="O83" s="72"/>
      <c r="P83" s="147">
        <f t="shared" si="14"/>
        <v>0</v>
      </c>
      <c r="Q83" s="232"/>
      <c r="R83" s="68">
        <f t="shared" si="15"/>
        <v>0</v>
      </c>
      <c r="S83" s="69"/>
      <c r="T83" s="70"/>
      <c r="U83" s="197">
        <f t="shared" si="11"/>
        <v>0</v>
      </c>
      <c r="V83" s="123">
        <f t="shared" si="12"/>
        <v>0</v>
      </c>
    </row>
    <row r="84" spans="1:22" x14ac:dyDescent="0.25">
      <c r="A84" s="2"/>
      <c r="B84" s="82"/>
      <c r="C84" s="72"/>
      <c r="D84" s="147"/>
      <c r="E84" s="232"/>
      <c r="F84" s="68">
        <f t="shared" si="13"/>
        <v>0</v>
      </c>
      <c r="G84" s="69"/>
      <c r="H84" s="70"/>
      <c r="I84" s="197">
        <f t="shared" si="9"/>
        <v>16793.159999999996</v>
      </c>
      <c r="J84" s="123">
        <f t="shared" si="10"/>
        <v>644</v>
      </c>
      <c r="M84" s="2"/>
      <c r="N84" s="82"/>
      <c r="O84" s="72"/>
      <c r="P84" s="147">
        <f t="shared" si="14"/>
        <v>0</v>
      </c>
      <c r="Q84" s="232"/>
      <c r="R84" s="68">
        <f t="shared" si="15"/>
        <v>0</v>
      </c>
      <c r="S84" s="69"/>
      <c r="T84" s="70"/>
      <c r="U84" s="197">
        <f t="shared" si="11"/>
        <v>0</v>
      </c>
      <c r="V84" s="123">
        <f t="shared" si="12"/>
        <v>0</v>
      </c>
    </row>
    <row r="85" spans="1:22" x14ac:dyDescent="0.25">
      <c r="A85" s="2"/>
      <c r="B85" s="82"/>
      <c r="C85" s="72"/>
      <c r="D85" s="147"/>
      <c r="E85" s="232"/>
      <c r="F85" s="68">
        <f t="shared" si="13"/>
        <v>0</v>
      </c>
      <c r="G85" s="69"/>
      <c r="H85" s="70"/>
      <c r="I85" s="197">
        <f t="shared" si="9"/>
        <v>16793.159999999996</v>
      </c>
      <c r="J85" s="123">
        <f t="shared" si="10"/>
        <v>644</v>
      </c>
      <c r="M85" s="2"/>
      <c r="N85" s="82"/>
      <c r="O85" s="72"/>
      <c r="P85" s="147">
        <f t="shared" si="14"/>
        <v>0</v>
      </c>
      <c r="Q85" s="232"/>
      <c r="R85" s="68">
        <f t="shared" si="15"/>
        <v>0</v>
      </c>
      <c r="S85" s="69"/>
      <c r="T85" s="70"/>
      <c r="U85" s="197">
        <f t="shared" si="11"/>
        <v>0</v>
      </c>
      <c r="V85" s="123">
        <f t="shared" si="12"/>
        <v>0</v>
      </c>
    </row>
    <row r="86" spans="1:22" x14ac:dyDescent="0.25">
      <c r="A86" s="2"/>
      <c r="B86" s="82"/>
      <c r="C86" s="72"/>
      <c r="D86" s="147"/>
      <c r="E86" s="232"/>
      <c r="F86" s="68">
        <f t="shared" si="13"/>
        <v>0</v>
      </c>
      <c r="G86" s="69"/>
      <c r="H86" s="70"/>
      <c r="I86" s="197">
        <f t="shared" si="9"/>
        <v>16793.159999999996</v>
      </c>
      <c r="J86" s="123">
        <f t="shared" si="10"/>
        <v>644</v>
      </c>
      <c r="M86" s="2"/>
      <c r="N86" s="82"/>
      <c r="O86" s="72"/>
      <c r="P86" s="147">
        <f t="shared" si="14"/>
        <v>0</v>
      </c>
      <c r="Q86" s="232"/>
      <c r="R86" s="68">
        <f t="shared" si="15"/>
        <v>0</v>
      </c>
      <c r="S86" s="69"/>
      <c r="T86" s="70"/>
      <c r="U86" s="197">
        <f t="shared" si="11"/>
        <v>0</v>
      </c>
      <c r="V86" s="123">
        <f t="shared" si="12"/>
        <v>0</v>
      </c>
    </row>
    <row r="87" spans="1:22" x14ac:dyDescent="0.25">
      <c r="A87" s="2"/>
      <c r="B87" s="82"/>
      <c r="C87" s="72"/>
      <c r="D87" s="147"/>
      <c r="E87" s="232"/>
      <c r="F87" s="68">
        <f t="shared" si="13"/>
        <v>0</v>
      </c>
      <c r="G87" s="69"/>
      <c r="H87" s="70"/>
      <c r="I87" s="197">
        <f t="shared" si="9"/>
        <v>16793.159999999996</v>
      </c>
      <c r="J87" s="123">
        <f t="shared" si="10"/>
        <v>644</v>
      </c>
      <c r="M87" s="2"/>
      <c r="N87" s="82"/>
      <c r="O87" s="72"/>
      <c r="P87" s="147">
        <f t="shared" si="14"/>
        <v>0</v>
      </c>
      <c r="Q87" s="232"/>
      <c r="R87" s="68">
        <f t="shared" si="15"/>
        <v>0</v>
      </c>
      <c r="S87" s="69"/>
      <c r="T87" s="70"/>
      <c r="U87" s="197">
        <f t="shared" si="11"/>
        <v>0</v>
      </c>
      <c r="V87" s="123">
        <f t="shared" si="12"/>
        <v>0</v>
      </c>
    </row>
    <row r="88" spans="1:22" x14ac:dyDescent="0.25">
      <c r="A88" s="2"/>
      <c r="B88" s="82"/>
      <c r="C88" s="72"/>
      <c r="D88" s="147"/>
      <c r="E88" s="232"/>
      <c r="F88" s="68">
        <f t="shared" si="13"/>
        <v>0</v>
      </c>
      <c r="G88" s="69"/>
      <c r="H88" s="70"/>
      <c r="I88" s="197">
        <f t="shared" si="9"/>
        <v>16793.159999999996</v>
      </c>
      <c r="J88" s="123">
        <f t="shared" si="10"/>
        <v>644</v>
      </c>
      <c r="M88" s="2"/>
      <c r="N88" s="82"/>
      <c r="O88" s="72"/>
      <c r="P88" s="147">
        <f t="shared" si="14"/>
        <v>0</v>
      </c>
      <c r="Q88" s="232"/>
      <c r="R88" s="68">
        <f t="shared" si="15"/>
        <v>0</v>
      </c>
      <c r="S88" s="69"/>
      <c r="T88" s="70"/>
      <c r="U88" s="197">
        <f t="shared" si="11"/>
        <v>0</v>
      </c>
      <c r="V88" s="123">
        <f t="shared" si="12"/>
        <v>0</v>
      </c>
    </row>
    <row r="89" spans="1:22" x14ac:dyDescent="0.25">
      <c r="A89" s="2"/>
      <c r="B89" s="82"/>
      <c r="C89" s="72"/>
      <c r="D89" s="147"/>
      <c r="E89" s="232"/>
      <c r="F89" s="68">
        <f t="shared" si="13"/>
        <v>0</v>
      </c>
      <c r="G89" s="69"/>
      <c r="H89" s="70"/>
      <c r="I89" s="197">
        <f t="shared" si="9"/>
        <v>16793.159999999996</v>
      </c>
      <c r="J89" s="123">
        <f t="shared" si="10"/>
        <v>644</v>
      </c>
      <c r="M89" s="2"/>
      <c r="N89" s="82"/>
      <c r="O89" s="72"/>
      <c r="P89" s="147">
        <f t="shared" si="14"/>
        <v>0</v>
      </c>
      <c r="Q89" s="232"/>
      <c r="R89" s="68">
        <f t="shared" si="15"/>
        <v>0</v>
      </c>
      <c r="S89" s="69"/>
      <c r="T89" s="70"/>
      <c r="U89" s="197">
        <f t="shared" si="11"/>
        <v>0</v>
      </c>
      <c r="V89" s="123">
        <f t="shared" si="12"/>
        <v>0</v>
      </c>
    </row>
    <row r="90" spans="1:22" x14ac:dyDescent="0.25">
      <c r="A90" s="2"/>
      <c r="B90" s="82"/>
      <c r="C90" s="72"/>
      <c r="D90" s="147"/>
      <c r="E90" s="232"/>
      <c r="F90" s="68">
        <f t="shared" si="13"/>
        <v>0</v>
      </c>
      <c r="G90" s="69"/>
      <c r="H90" s="70"/>
      <c r="I90" s="197">
        <f t="shared" si="9"/>
        <v>16793.159999999996</v>
      </c>
      <c r="J90" s="123">
        <f t="shared" si="10"/>
        <v>644</v>
      </c>
      <c r="M90" s="2"/>
      <c r="N90" s="82"/>
      <c r="O90" s="72"/>
      <c r="P90" s="147">
        <f t="shared" si="14"/>
        <v>0</v>
      </c>
      <c r="Q90" s="232"/>
      <c r="R90" s="68">
        <f t="shared" si="15"/>
        <v>0</v>
      </c>
      <c r="S90" s="69"/>
      <c r="T90" s="70"/>
      <c r="U90" s="197">
        <f t="shared" si="11"/>
        <v>0</v>
      </c>
      <c r="V90" s="123">
        <f t="shared" si="12"/>
        <v>0</v>
      </c>
    </row>
    <row r="91" spans="1:22" ht="14.25" customHeight="1" x14ac:dyDescent="0.25">
      <c r="A91" s="2"/>
      <c r="B91" s="82"/>
      <c r="C91" s="72"/>
      <c r="D91" s="147">
        <v>0</v>
      </c>
      <c r="E91" s="232"/>
      <c r="F91" s="68">
        <f t="shared" si="13"/>
        <v>0</v>
      </c>
      <c r="G91" s="69"/>
      <c r="H91" s="70"/>
      <c r="I91" s="197">
        <f t="shared" si="9"/>
        <v>16793.159999999996</v>
      </c>
      <c r="J91" s="123">
        <f t="shared" si="10"/>
        <v>644</v>
      </c>
      <c r="M91" s="2"/>
      <c r="N91" s="82"/>
      <c r="O91" s="72"/>
      <c r="P91" s="147">
        <v>0</v>
      </c>
      <c r="Q91" s="232"/>
      <c r="R91" s="68">
        <f t="shared" si="15"/>
        <v>0</v>
      </c>
      <c r="S91" s="69"/>
      <c r="T91" s="70"/>
      <c r="U91" s="197">
        <f t="shared" si="11"/>
        <v>0</v>
      </c>
      <c r="V91" s="123">
        <f t="shared" si="12"/>
        <v>0</v>
      </c>
    </row>
    <row r="92" spans="1:22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  <c r="M92" s="2"/>
      <c r="N92" s="82"/>
      <c r="O92" s="72"/>
      <c r="P92" s="147"/>
      <c r="Q92" s="232"/>
      <c r="R92" s="68"/>
      <c r="S92" s="69"/>
      <c r="T92" s="70"/>
      <c r="U92" s="197"/>
      <c r="V92" s="123"/>
    </row>
    <row r="93" spans="1:22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  <c r="M93" s="2"/>
      <c r="N93" s="82"/>
      <c r="O93" s="72"/>
      <c r="P93" s="147"/>
      <c r="Q93" s="232"/>
      <c r="R93" s="68"/>
      <c r="S93" s="69"/>
      <c r="T93" s="70"/>
      <c r="U93" s="197"/>
      <c r="V93" s="123"/>
    </row>
    <row r="94" spans="1:22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  <c r="M94" s="2"/>
      <c r="N94" s="82"/>
      <c r="O94" s="72"/>
      <c r="P94" s="147"/>
      <c r="Q94" s="232"/>
      <c r="R94" s="68"/>
      <c r="S94" s="69"/>
      <c r="T94" s="70"/>
      <c r="U94" s="197"/>
      <c r="V94" s="123"/>
    </row>
    <row r="95" spans="1:22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  <c r="M95" s="2"/>
      <c r="N95" s="82"/>
      <c r="O95" s="15"/>
      <c r="P95" s="147"/>
      <c r="Q95" s="232"/>
      <c r="R95" s="68"/>
      <c r="S95" s="69"/>
      <c r="T95" s="70"/>
      <c r="U95" s="197"/>
      <c r="V95" s="123"/>
    </row>
    <row r="96" spans="1:22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  <c r="M96" s="2"/>
      <c r="N96" s="82"/>
      <c r="O96" s="15"/>
      <c r="P96" s="147"/>
      <c r="Q96" s="232"/>
      <c r="R96" s="68"/>
      <c r="S96" s="69"/>
      <c r="T96" s="70"/>
      <c r="U96" s="197"/>
      <c r="V96" s="123"/>
    </row>
    <row r="97" spans="1:22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  <c r="M97" s="2"/>
      <c r="N97" s="82"/>
      <c r="O97" s="15"/>
      <c r="P97" s="147"/>
      <c r="Q97" s="232"/>
      <c r="R97" s="68"/>
      <c r="S97" s="69"/>
      <c r="T97" s="70"/>
      <c r="U97" s="197"/>
      <c r="V97" s="123"/>
    </row>
    <row r="98" spans="1:22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  <c r="M98" s="2"/>
      <c r="N98" s="82"/>
      <c r="O98" s="15"/>
      <c r="P98" s="147"/>
      <c r="Q98" s="232"/>
      <c r="R98" s="68"/>
      <c r="S98" s="69"/>
      <c r="T98" s="70"/>
      <c r="U98" s="197"/>
      <c r="V98" s="123"/>
    </row>
    <row r="99" spans="1:22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  <c r="M99" s="2"/>
      <c r="N99" s="82"/>
      <c r="O99" s="15"/>
      <c r="P99" s="147"/>
      <c r="Q99" s="232"/>
      <c r="R99" s="68"/>
      <c r="S99" s="69"/>
      <c r="T99" s="70"/>
      <c r="U99" s="197"/>
      <c r="V99" s="123"/>
    </row>
    <row r="100" spans="1:22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  <c r="M100" s="2"/>
      <c r="N100" s="82"/>
      <c r="O100" s="15"/>
      <c r="P100" s="147"/>
      <c r="Q100" s="232"/>
      <c r="R100" s="68"/>
      <c r="S100" s="69"/>
      <c r="T100" s="70"/>
      <c r="U100" s="197"/>
      <c r="V100" s="123"/>
    </row>
    <row r="101" spans="1:22" ht="15.75" thickBot="1" x14ac:dyDescent="0.3">
      <c r="A101" s="4"/>
      <c r="B101" s="73"/>
      <c r="C101" s="37"/>
      <c r="D101" s="292">
        <v>0</v>
      </c>
      <c r="E101" s="153"/>
      <c r="F101" s="146">
        <f t="shared" ref="F101" si="16">D101</f>
        <v>0</v>
      </c>
      <c r="G101" s="135"/>
      <c r="H101" s="189"/>
      <c r="I101" s="24"/>
      <c r="J101" s="24"/>
      <c r="M101" s="4"/>
      <c r="N101" s="73"/>
      <c r="O101" s="37"/>
      <c r="P101" s="292">
        <v>0</v>
      </c>
      <c r="Q101" s="153"/>
      <c r="R101" s="146">
        <f t="shared" ref="R101" si="17">P101</f>
        <v>0</v>
      </c>
      <c r="S101" s="135"/>
      <c r="T101" s="189"/>
      <c r="U101" s="24"/>
      <c r="V101" s="24"/>
    </row>
    <row r="102" spans="1:22" ht="16.5" thickTop="1" thickBot="1" x14ac:dyDescent="0.3">
      <c r="C102" s="89">
        <f>SUM(C10:C101)</f>
        <v>16</v>
      </c>
      <c r="D102" s="147">
        <v>0</v>
      </c>
      <c r="E102" s="38"/>
      <c r="F102" s="5">
        <f>SUM(F10:F101)</f>
        <v>428.76</v>
      </c>
      <c r="O102" s="89">
        <f>SUM(O10:O101)</f>
        <v>56</v>
      </c>
      <c r="P102" s="147">
        <v>0</v>
      </c>
      <c r="Q102" s="38"/>
      <c r="R102" s="5">
        <f>SUM(R10:R101)</f>
        <v>1008</v>
      </c>
    </row>
    <row r="103" spans="1:22" ht="15.75" thickBot="1" x14ac:dyDescent="0.3">
      <c r="A103" s="51"/>
      <c r="D103" s="147">
        <v>0</v>
      </c>
      <c r="E103" s="67">
        <f>F4+F5+F6-+C102+F7</f>
        <v>644</v>
      </c>
      <c r="F103" s="5"/>
      <c r="M103" s="51"/>
      <c r="P103" s="147">
        <v>0</v>
      </c>
      <c r="Q103" s="67">
        <f>R4+R5+R6-+O102+R7</f>
        <v>0</v>
      </c>
      <c r="R103" s="5"/>
    </row>
    <row r="104" spans="1:22" ht="15.75" thickBot="1" x14ac:dyDescent="0.3">
      <c r="A104" s="115"/>
      <c r="D104" s="47"/>
      <c r="F104" s="5"/>
      <c r="M104" s="115"/>
      <c r="P104" s="47"/>
      <c r="R104" s="5"/>
    </row>
    <row r="105" spans="1:22" ht="16.5" thickTop="1" thickBot="1" x14ac:dyDescent="0.3">
      <c r="A105" s="47"/>
      <c r="C105" s="1573" t="s">
        <v>11</v>
      </c>
      <c r="D105" s="1574"/>
      <c r="E105" s="141">
        <f>E5+E4+E6+-F102+E7</f>
        <v>16793.16</v>
      </c>
      <c r="F105" s="5"/>
      <c r="M105" s="47"/>
      <c r="O105" s="1573" t="s">
        <v>11</v>
      </c>
      <c r="P105" s="1574"/>
      <c r="Q105" s="141">
        <f>Q5+Q4+Q6+-R102+Q7</f>
        <v>0</v>
      </c>
      <c r="R105" s="5"/>
    </row>
  </sheetData>
  <mergeCells count="12">
    <mergeCell ref="C105:D105"/>
    <mergeCell ref="V8:V9"/>
    <mergeCell ref="O105:P105"/>
    <mergeCell ref="M1:U1"/>
    <mergeCell ref="M5:M7"/>
    <mergeCell ref="N5:N7"/>
    <mergeCell ref="U8:U9"/>
    <mergeCell ref="J8:J9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05"/>
      <c r="B1" s="1605"/>
      <c r="C1" s="1605"/>
      <c r="D1" s="1605"/>
      <c r="E1" s="1605"/>
      <c r="F1" s="1605"/>
      <c r="G1" s="1605"/>
      <c r="H1" s="1605"/>
      <c r="I1" s="160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78"/>
      <c r="C4" s="222"/>
      <c r="D4" s="316"/>
      <c r="E4" s="240"/>
      <c r="F4" s="227"/>
      <c r="G4" s="72"/>
    </row>
    <row r="5" spans="1:10" ht="15" customHeight="1" x14ac:dyDescent="0.3">
      <c r="A5" s="1610"/>
      <c r="B5" s="1611" t="s">
        <v>136</v>
      </c>
      <c r="C5" s="659"/>
      <c r="D5" s="316"/>
      <c r="E5" s="658"/>
      <c r="F5" s="227"/>
      <c r="G5" s="143">
        <f>F43</f>
        <v>0</v>
      </c>
      <c r="H5" s="57">
        <f>E4+E5+E6-G5+E7+E8</f>
        <v>0</v>
      </c>
    </row>
    <row r="6" spans="1:10" ht="16.5" customHeight="1" x14ac:dyDescent="0.25">
      <c r="A6" s="1610"/>
      <c r="B6" s="1612"/>
      <c r="C6" s="222"/>
      <c r="D6" s="316"/>
      <c r="E6" s="658"/>
      <c r="F6" s="227"/>
      <c r="G6" s="72"/>
    </row>
    <row r="7" spans="1:10" ht="15.75" customHeight="1" thickBot="1" x14ac:dyDescent="0.35">
      <c r="A7" s="1610"/>
      <c r="B7" s="1613"/>
      <c r="C7" s="222"/>
      <c r="D7" s="316"/>
      <c r="E7" s="240"/>
      <c r="F7" s="227"/>
      <c r="G7" s="72"/>
      <c r="I7" s="343"/>
      <c r="J7" s="343"/>
    </row>
    <row r="8" spans="1:10" ht="16.5" customHeight="1" thickTop="1" thickBot="1" x14ac:dyDescent="0.3">
      <c r="A8" s="3"/>
      <c r="B8" s="370"/>
      <c r="C8" s="222"/>
      <c r="D8" s="316"/>
      <c r="E8" s="225"/>
      <c r="F8" s="226"/>
      <c r="G8" s="72"/>
      <c r="I8" s="1589" t="s">
        <v>47</v>
      </c>
      <c r="J8" s="160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90"/>
      <c r="J9" s="1604"/>
    </row>
    <row r="10" spans="1:10" ht="15.75" thickTop="1" x14ac:dyDescent="0.25">
      <c r="A10" s="2"/>
      <c r="B10" s="82"/>
      <c r="C10" s="15"/>
      <c r="D10" s="1203"/>
      <c r="E10" s="911"/>
      <c r="F10" s="923">
        <f>D10</f>
        <v>0</v>
      </c>
      <c r="G10" s="895"/>
      <c r="H10" s="912"/>
      <c r="I10" s="866">
        <f>E4+E5+E6-F10+E7+E8</f>
        <v>0</v>
      </c>
      <c r="J10" s="1076">
        <f>F4+F5+F6+F7-C10+F8</f>
        <v>0</v>
      </c>
    </row>
    <row r="11" spans="1:10" x14ac:dyDescent="0.25">
      <c r="A11" s="2"/>
      <c r="B11" s="82"/>
      <c r="C11" s="15"/>
      <c r="D11" s="1203"/>
      <c r="E11" s="1079"/>
      <c r="F11" s="923">
        <f>D11</f>
        <v>0</v>
      </c>
      <c r="G11" s="895"/>
      <c r="H11" s="912"/>
      <c r="I11" s="893">
        <f>I10-F11</f>
        <v>0</v>
      </c>
      <c r="J11" s="1076">
        <f>J10-C11</f>
        <v>0</v>
      </c>
    </row>
    <row r="12" spans="1:10" x14ac:dyDescent="0.25">
      <c r="A12" s="79" t="s">
        <v>32</v>
      </c>
      <c r="B12" s="82"/>
      <c r="C12" s="15"/>
      <c r="D12" s="1203"/>
      <c r="E12" s="911"/>
      <c r="F12" s="923">
        <f>D12</f>
        <v>0</v>
      </c>
      <c r="G12" s="895"/>
      <c r="H12" s="912"/>
      <c r="I12" s="893">
        <f t="shared" ref="I12:I40" si="0">I11-F12</f>
        <v>0</v>
      </c>
      <c r="J12" s="1076">
        <f t="shared" ref="J12:J40" si="1">J11-C12</f>
        <v>0</v>
      </c>
    </row>
    <row r="13" spans="1:10" x14ac:dyDescent="0.25">
      <c r="A13" s="80"/>
      <c r="B13" s="82"/>
      <c r="C13" s="15"/>
      <c r="D13" s="1203"/>
      <c r="E13" s="845"/>
      <c r="F13" s="923">
        <f t="shared" ref="F13:F40" si="2">D13</f>
        <v>0</v>
      </c>
      <c r="G13" s="895"/>
      <c r="H13" s="912"/>
      <c r="I13" s="893">
        <f t="shared" si="0"/>
        <v>0</v>
      </c>
      <c r="J13" s="1076">
        <f t="shared" si="1"/>
        <v>0</v>
      </c>
    </row>
    <row r="14" spans="1:10" x14ac:dyDescent="0.25">
      <c r="A14" s="82"/>
      <c r="B14" s="82"/>
      <c r="C14" s="15"/>
      <c r="D14" s="1203"/>
      <c r="E14" s="845"/>
      <c r="F14" s="923">
        <f t="shared" si="2"/>
        <v>0</v>
      </c>
      <c r="G14" s="895"/>
      <c r="H14" s="912"/>
      <c r="I14" s="893">
        <f t="shared" si="0"/>
        <v>0</v>
      </c>
      <c r="J14" s="1076">
        <f t="shared" si="1"/>
        <v>0</v>
      </c>
    </row>
    <row r="15" spans="1:10" x14ac:dyDescent="0.25">
      <c r="A15" s="81" t="s">
        <v>33</v>
      </c>
      <c r="B15" s="82"/>
      <c r="C15" s="15"/>
      <c r="D15" s="1203"/>
      <c r="E15" s="845"/>
      <c r="F15" s="923">
        <f t="shared" si="2"/>
        <v>0</v>
      </c>
      <c r="G15" s="895"/>
      <c r="H15" s="912"/>
      <c r="I15" s="893">
        <f t="shared" si="0"/>
        <v>0</v>
      </c>
      <c r="J15" s="1076">
        <f t="shared" si="1"/>
        <v>0</v>
      </c>
    </row>
    <row r="16" spans="1:10" x14ac:dyDescent="0.25">
      <c r="A16" s="80"/>
      <c r="B16" s="82"/>
      <c r="C16" s="15"/>
      <c r="D16" s="1203"/>
      <c r="E16" s="911"/>
      <c r="F16" s="923">
        <f t="shared" si="2"/>
        <v>0</v>
      </c>
      <c r="G16" s="895"/>
      <c r="H16" s="912"/>
      <c r="I16" s="893">
        <f t="shared" si="0"/>
        <v>0</v>
      </c>
      <c r="J16" s="1076">
        <f t="shared" si="1"/>
        <v>0</v>
      </c>
    </row>
    <row r="17" spans="1:10" x14ac:dyDescent="0.25">
      <c r="A17" s="82"/>
      <c r="B17" s="82"/>
      <c r="C17" s="15"/>
      <c r="D17" s="1203"/>
      <c r="E17" s="845"/>
      <c r="F17" s="923">
        <f t="shared" si="2"/>
        <v>0</v>
      </c>
      <c r="G17" s="895"/>
      <c r="H17" s="912"/>
      <c r="I17" s="893">
        <f t="shared" si="0"/>
        <v>0</v>
      </c>
      <c r="J17" s="1076">
        <f t="shared" si="1"/>
        <v>0</v>
      </c>
    </row>
    <row r="18" spans="1:10" x14ac:dyDescent="0.25">
      <c r="A18" s="2"/>
      <c r="B18" s="82"/>
      <c r="C18" s="15"/>
      <c r="D18" s="1203"/>
      <c r="E18" s="845"/>
      <c r="F18" s="923">
        <f t="shared" si="2"/>
        <v>0</v>
      </c>
      <c r="G18" s="1077"/>
      <c r="H18" s="912"/>
      <c r="I18" s="893">
        <f t="shared" si="0"/>
        <v>0</v>
      </c>
      <c r="J18" s="1076">
        <f t="shared" si="1"/>
        <v>0</v>
      </c>
    </row>
    <row r="19" spans="1:10" x14ac:dyDescent="0.25">
      <c r="A19" s="2"/>
      <c r="B19" s="82"/>
      <c r="C19" s="53"/>
      <c r="D19" s="1203"/>
      <c r="E19" s="845"/>
      <c r="F19" s="923">
        <f t="shared" si="2"/>
        <v>0</v>
      </c>
      <c r="G19" s="895"/>
      <c r="H19" s="912"/>
      <c r="I19" s="893">
        <f t="shared" si="0"/>
        <v>0</v>
      </c>
      <c r="J19" s="1076">
        <f t="shared" si="1"/>
        <v>0</v>
      </c>
    </row>
    <row r="20" spans="1:10" x14ac:dyDescent="0.25">
      <c r="A20" s="2"/>
      <c r="B20" s="82"/>
      <c r="C20" s="15"/>
      <c r="D20" s="1203"/>
      <c r="E20" s="911"/>
      <c r="F20" s="923">
        <f t="shared" si="2"/>
        <v>0</v>
      </c>
      <c r="G20" s="895"/>
      <c r="H20" s="912"/>
      <c r="I20" s="893">
        <f t="shared" si="0"/>
        <v>0</v>
      </c>
      <c r="J20" s="1076">
        <f t="shared" si="1"/>
        <v>0</v>
      </c>
    </row>
    <row r="21" spans="1:10" x14ac:dyDescent="0.25">
      <c r="A21" s="2"/>
      <c r="B21" s="82"/>
      <c r="C21" s="15"/>
      <c r="D21" s="1203"/>
      <c r="E21" s="911"/>
      <c r="F21" s="923">
        <f t="shared" si="2"/>
        <v>0</v>
      </c>
      <c r="G21" s="895"/>
      <c r="H21" s="912"/>
      <c r="I21" s="893">
        <f t="shared" si="0"/>
        <v>0</v>
      </c>
      <c r="J21" s="1076">
        <f t="shared" si="1"/>
        <v>0</v>
      </c>
    </row>
    <row r="22" spans="1:10" x14ac:dyDescent="0.25">
      <c r="A22" s="2"/>
      <c r="B22" s="82"/>
      <c r="C22" s="15"/>
      <c r="D22" s="1203"/>
      <c r="E22" s="1079"/>
      <c r="F22" s="923">
        <f t="shared" si="2"/>
        <v>0</v>
      </c>
      <c r="G22" s="895"/>
      <c r="H22" s="912"/>
      <c r="I22" s="893">
        <f t="shared" si="0"/>
        <v>0</v>
      </c>
      <c r="J22" s="1076">
        <f t="shared" si="1"/>
        <v>0</v>
      </c>
    </row>
    <row r="23" spans="1:10" x14ac:dyDescent="0.25">
      <c r="A23" s="2"/>
      <c r="B23" s="82"/>
      <c r="C23" s="15"/>
      <c r="D23" s="1203"/>
      <c r="E23" s="1079"/>
      <c r="F23" s="923">
        <f t="shared" si="2"/>
        <v>0</v>
      </c>
      <c r="G23" s="895"/>
      <c r="H23" s="912"/>
      <c r="I23" s="893">
        <f t="shared" si="0"/>
        <v>0</v>
      </c>
      <c r="J23" s="1076">
        <f t="shared" si="1"/>
        <v>0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2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73" t="s">
        <v>11</v>
      </c>
      <c r="D46" s="1574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9" ht="15" customHeight="1" x14ac:dyDescent="0.25">
      <c r="A5" s="1520"/>
      <c r="B5" s="1521" t="s">
        <v>174</v>
      </c>
      <c r="C5" s="354"/>
      <c r="D5" s="130"/>
      <c r="E5" s="696"/>
      <c r="F5" s="61"/>
      <c r="G5" s="102">
        <f>F35</f>
        <v>0</v>
      </c>
    </row>
    <row r="6" spans="1:9" x14ac:dyDescent="0.25">
      <c r="A6" s="1520"/>
      <c r="B6" s="1521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3"/>
      <c r="D7" s="130"/>
      <c r="E7" s="58"/>
      <c r="F7" s="61"/>
    </row>
    <row r="8" spans="1:9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040"/>
      <c r="F10" s="923"/>
      <c r="G10" s="895" t="s">
        <v>198</v>
      </c>
      <c r="H10" s="912"/>
      <c r="I10" s="1041">
        <f>G6-F10</f>
        <v>0</v>
      </c>
    </row>
    <row r="11" spans="1:9" x14ac:dyDescent="0.25">
      <c r="A11" s="174"/>
      <c r="B11" s="174"/>
      <c r="C11" s="15"/>
      <c r="D11" s="68"/>
      <c r="E11" s="1040"/>
      <c r="F11" s="923"/>
      <c r="G11" s="895"/>
      <c r="H11" s="912"/>
      <c r="I11" s="1041">
        <f t="shared" ref="I11" si="0">G7-F11</f>
        <v>0</v>
      </c>
    </row>
    <row r="12" spans="1:9" x14ac:dyDescent="0.25">
      <c r="A12" s="174"/>
      <c r="B12" s="174"/>
      <c r="C12" s="15"/>
      <c r="D12" s="68"/>
      <c r="E12" s="1040"/>
      <c r="F12" s="923"/>
      <c r="G12" s="895"/>
      <c r="H12" s="912"/>
      <c r="I12" s="1041">
        <f>I11-F12</f>
        <v>0</v>
      </c>
    </row>
    <row r="13" spans="1:9" x14ac:dyDescent="0.25">
      <c r="A13" s="81"/>
      <c r="B13" s="174"/>
      <c r="C13" s="15"/>
      <c r="D13" s="68"/>
      <c r="E13" s="1040"/>
      <c r="F13" s="923"/>
      <c r="G13" s="895"/>
      <c r="H13" s="912"/>
      <c r="I13" s="1041">
        <f t="shared" ref="I13:I33" si="1">I12-F13</f>
        <v>0</v>
      </c>
    </row>
    <row r="14" spans="1:9" x14ac:dyDescent="0.25">
      <c r="A14" s="72"/>
      <c r="B14" s="174"/>
      <c r="C14" s="15"/>
      <c r="D14" s="68"/>
      <c r="E14" s="1040"/>
      <c r="F14" s="923"/>
      <c r="G14" s="895"/>
      <c r="H14" s="912"/>
      <c r="I14" s="1041">
        <f t="shared" si="1"/>
        <v>0</v>
      </c>
    </row>
    <row r="15" spans="1:9" x14ac:dyDescent="0.25">
      <c r="A15" s="72"/>
      <c r="B15" s="174"/>
      <c r="C15" s="15"/>
      <c r="D15" s="68"/>
      <c r="E15" s="1040"/>
      <c r="F15" s="923"/>
      <c r="G15" s="895"/>
      <c r="H15" s="912"/>
      <c r="I15" s="1041">
        <f t="shared" si="1"/>
        <v>0</v>
      </c>
    </row>
    <row r="16" spans="1:9" x14ac:dyDescent="0.25">
      <c r="B16" s="174"/>
      <c r="C16" s="15"/>
      <c r="D16" s="68"/>
      <c r="E16" s="1040"/>
      <c r="F16" s="923"/>
      <c r="G16" s="895"/>
      <c r="H16" s="912"/>
      <c r="I16" s="1041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16" t="s">
        <v>11</v>
      </c>
      <c r="D40" s="1517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4"/>
  <sheetViews>
    <sheetView topLeftCell="W1" workbookViewId="0">
      <selection activeCell="AG19" sqref="AG19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37.42578125" customWidth="1"/>
    <col min="13" max="13" width="15.28515625" customWidth="1"/>
    <col min="23" max="23" width="37.42578125" customWidth="1"/>
    <col min="24" max="24" width="15.28515625" customWidth="1"/>
  </cols>
  <sheetData>
    <row r="1" spans="1:32" ht="45.75" x14ac:dyDescent="0.65">
      <c r="A1" s="1522" t="s">
        <v>324</v>
      </c>
      <c r="B1" s="1522"/>
      <c r="C1" s="1522"/>
      <c r="D1" s="1522"/>
      <c r="E1" s="1522"/>
      <c r="F1" s="1522"/>
      <c r="G1" s="1522"/>
      <c r="H1" s="96">
        <v>1</v>
      </c>
      <c r="L1" s="1551" t="str">
        <f>A1</f>
        <v>INVENTARIO DEL MES DE  OCTUBRE  2023</v>
      </c>
      <c r="M1" s="1551"/>
      <c r="N1" s="1551"/>
      <c r="O1" s="1551"/>
      <c r="P1" s="1551"/>
      <c r="Q1" s="1551"/>
      <c r="R1" s="1551"/>
      <c r="S1" s="253">
        <v>2</v>
      </c>
      <c r="T1" s="356"/>
      <c r="W1" s="1507" t="s">
        <v>342</v>
      </c>
      <c r="X1" s="1507"/>
      <c r="Y1" s="1507"/>
      <c r="Z1" s="1507"/>
      <c r="AA1" s="1507"/>
      <c r="AB1" s="1507"/>
      <c r="AC1" s="1507"/>
      <c r="AD1" s="253">
        <v>3</v>
      </c>
      <c r="AE1" s="356"/>
    </row>
    <row r="2" spans="1:32" ht="15.75" thickBot="1" x14ac:dyDescent="0.3">
      <c r="L2" s="74"/>
      <c r="M2" s="74"/>
      <c r="N2" s="74"/>
      <c r="O2" s="74"/>
      <c r="P2" s="74"/>
      <c r="Q2" s="74"/>
      <c r="R2" s="74"/>
      <c r="S2" s="74"/>
      <c r="T2" s="355"/>
      <c r="W2" s="74"/>
      <c r="X2" s="74"/>
      <c r="Y2" s="74"/>
      <c r="Z2" s="74"/>
      <c r="AA2" s="74"/>
      <c r="AB2" s="74"/>
      <c r="AC2" s="74"/>
      <c r="AD2" s="74"/>
      <c r="AE2" s="355"/>
    </row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71"/>
      <c r="M3" s="445" t="s">
        <v>1</v>
      </c>
      <c r="N3" s="71"/>
      <c r="O3" s="71"/>
      <c r="P3" s="71"/>
      <c r="Q3" s="71"/>
      <c r="R3" s="263" t="s">
        <v>20</v>
      </c>
      <c r="S3" s="262" t="s">
        <v>6</v>
      </c>
      <c r="T3" s="357"/>
      <c r="W3" s="71"/>
      <c r="X3" s="445" t="s">
        <v>1</v>
      </c>
      <c r="Y3" s="71"/>
      <c r="Z3" s="71"/>
      <c r="AA3" s="71"/>
      <c r="AB3" s="71"/>
      <c r="AC3" s="263" t="s">
        <v>20</v>
      </c>
      <c r="AD3" s="262" t="s">
        <v>6</v>
      </c>
      <c r="AE3" s="357"/>
    </row>
    <row r="4" spans="1:32" ht="17.25" thickTop="1" thickBot="1" x14ac:dyDescent="0.3">
      <c r="A4" s="74"/>
      <c r="B4" s="140"/>
      <c r="C4" s="212"/>
      <c r="D4" s="114"/>
      <c r="E4" s="225">
        <v>94.07</v>
      </c>
      <c r="F4" s="226">
        <v>4</v>
      </c>
      <c r="L4" s="74"/>
      <c r="M4" s="1550" t="s">
        <v>222</v>
      </c>
      <c r="N4" s="230"/>
      <c r="O4" s="130"/>
      <c r="P4" s="349"/>
      <c r="Q4" s="72"/>
      <c r="R4" s="1137"/>
      <c r="S4" s="144"/>
      <c r="T4" s="361"/>
      <c r="W4" s="74"/>
      <c r="X4" s="1550" t="s">
        <v>344</v>
      </c>
      <c r="Y4" s="230"/>
      <c r="Z4" s="130"/>
      <c r="AA4" s="349"/>
      <c r="AB4" s="72"/>
      <c r="AC4" s="1163"/>
      <c r="AD4" s="144"/>
      <c r="AE4" s="361"/>
    </row>
    <row r="5" spans="1:32" ht="16.5" customHeight="1" thickBot="1" x14ac:dyDescent="0.3">
      <c r="A5" s="1614" t="s">
        <v>170</v>
      </c>
      <c r="B5" s="1616" t="s">
        <v>172</v>
      </c>
      <c r="C5" s="475">
        <v>70</v>
      </c>
      <c r="D5" s="114">
        <v>45191</v>
      </c>
      <c r="E5" s="140">
        <v>1515.4</v>
      </c>
      <c r="F5" s="227">
        <v>78</v>
      </c>
      <c r="G5" s="143">
        <f>F30</f>
        <v>1609.47</v>
      </c>
      <c r="H5" s="57">
        <f>E4+E5+E6-G5</f>
        <v>0</v>
      </c>
      <c r="L5" s="1518" t="s">
        <v>77</v>
      </c>
      <c r="M5" s="1550"/>
      <c r="N5" s="354">
        <v>82</v>
      </c>
      <c r="O5" s="130">
        <v>45224</v>
      </c>
      <c r="P5" s="85">
        <v>1012.79</v>
      </c>
      <c r="Q5" s="72">
        <v>43</v>
      </c>
      <c r="R5" s="48">
        <f>Q30</f>
        <v>1196.52</v>
      </c>
      <c r="S5" s="134">
        <f>P5-R5+P4+P6+P7</f>
        <v>-2.8421709430404007E-14</v>
      </c>
      <c r="T5" s="358"/>
      <c r="W5" s="1518" t="s">
        <v>343</v>
      </c>
      <c r="X5" s="1550"/>
      <c r="Y5" s="354">
        <v>79</v>
      </c>
      <c r="Z5" s="130">
        <v>45232</v>
      </c>
      <c r="AA5" s="85">
        <v>2816.03</v>
      </c>
      <c r="AB5" s="72">
        <v>120</v>
      </c>
      <c r="AC5" s="48">
        <f>AB30</f>
        <v>1231.8400000000001</v>
      </c>
      <c r="AD5" s="134">
        <f>AA5-AC5+AA4+AA6+AA7</f>
        <v>1862.88</v>
      </c>
      <c r="AE5" s="358"/>
    </row>
    <row r="6" spans="1:32" ht="15" customHeight="1" thickTop="1" thickBot="1" x14ac:dyDescent="0.3">
      <c r="A6" s="1615"/>
      <c r="B6" s="1617"/>
      <c r="C6" s="212"/>
      <c r="D6" s="114"/>
      <c r="E6" s="140"/>
      <c r="F6" s="227"/>
      <c r="I6" s="1600" t="s">
        <v>3</v>
      </c>
      <c r="J6" s="1595" t="s">
        <v>4</v>
      </c>
      <c r="L6" s="1518"/>
      <c r="M6" s="1550"/>
      <c r="N6" s="355"/>
      <c r="O6" s="130"/>
      <c r="P6" s="74">
        <v>183.73</v>
      </c>
      <c r="Q6" s="72">
        <v>10</v>
      </c>
      <c r="R6" s="72"/>
      <c r="S6" s="74"/>
      <c r="T6" s="230"/>
      <c r="W6" s="1518"/>
      <c r="X6" s="1550"/>
      <c r="Y6" s="355"/>
      <c r="Z6" s="130"/>
      <c r="AA6" s="74">
        <v>278.69</v>
      </c>
      <c r="AB6" s="72">
        <v>12</v>
      </c>
      <c r="AC6" s="72"/>
      <c r="AD6" s="74"/>
      <c r="AE6" s="230"/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01"/>
      <c r="J7" s="1596"/>
      <c r="L7" s="213"/>
      <c r="M7" s="1550"/>
      <c r="N7" s="355"/>
      <c r="O7" s="130"/>
      <c r="P7" s="74"/>
      <c r="Q7" s="72"/>
      <c r="R7" s="72"/>
      <c r="S7" s="74"/>
      <c r="T7" s="230"/>
      <c r="W7" s="213"/>
      <c r="X7" s="1550"/>
      <c r="Y7" s="355"/>
      <c r="Z7" s="130"/>
      <c r="AA7" s="74"/>
      <c r="AB7" s="72"/>
      <c r="AC7" s="72"/>
      <c r="AD7" s="74"/>
      <c r="AE7" s="230"/>
    </row>
    <row r="8" spans="1:32" ht="16.5" thickTop="1" thickBot="1" x14ac:dyDescent="0.3">
      <c r="A8" s="79" t="s">
        <v>32</v>
      </c>
      <c r="B8" s="82"/>
      <c r="C8" s="15">
        <v>13</v>
      </c>
      <c r="D8" s="168">
        <v>202.71</v>
      </c>
      <c r="E8" s="232">
        <v>45206</v>
      </c>
      <c r="F8" s="68">
        <f t="shared" ref="F8:F13" si="0">D8</f>
        <v>202.71</v>
      </c>
      <c r="G8" s="69" t="s">
        <v>235</v>
      </c>
      <c r="H8" s="124">
        <v>0</v>
      </c>
      <c r="I8" s="197">
        <f>E5+E4-F8+E6</f>
        <v>1406.76</v>
      </c>
      <c r="J8" s="123">
        <f>F4+F5+F6-C8</f>
        <v>69</v>
      </c>
      <c r="L8" s="74"/>
      <c r="M8" s="270" t="s">
        <v>7</v>
      </c>
      <c r="N8" s="266" t="s">
        <v>8</v>
      </c>
      <c r="O8" s="267" t="s">
        <v>17</v>
      </c>
      <c r="P8" s="268" t="s">
        <v>2</v>
      </c>
      <c r="Q8" s="261" t="s">
        <v>18</v>
      </c>
      <c r="R8" s="269"/>
      <c r="S8" s="264"/>
      <c r="T8" s="359"/>
      <c r="W8" s="74"/>
      <c r="X8" s="270" t="s">
        <v>7</v>
      </c>
      <c r="Y8" s="266" t="s">
        <v>8</v>
      </c>
      <c r="Z8" s="267" t="s">
        <v>17</v>
      </c>
      <c r="AA8" s="268" t="s">
        <v>2</v>
      </c>
      <c r="AB8" s="261" t="s">
        <v>18</v>
      </c>
      <c r="AC8" s="269"/>
      <c r="AD8" s="264"/>
      <c r="AE8" s="359"/>
    </row>
    <row r="9" spans="1:32" ht="15.75" thickTop="1" x14ac:dyDescent="0.25">
      <c r="A9" s="185"/>
      <c r="B9" s="82"/>
      <c r="C9" s="15">
        <v>2</v>
      </c>
      <c r="D9" s="168">
        <v>44.89</v>
      </c>
      <c r="E9" s="232">
        <v>45206</v>
      </c>
      <c r="F9" s="68">
        <f t="shared" si="0"/>
        <v>44.89</v>
      </c>
      <c r="G9" s="69" t="s">
        <v>237</v>
      </c>
      <c r="H9" s="124">
        <v>76</v>
      </c>
      <c r="I9" s="197">
        <f>I8-F9</f>
        <v>1361.87</v>
      </c>
      <c r="J9" s="123">
        <f>J8-C9</f>
        <v>67</v>
      </c>
      <c r="L9" s="60"/>
      <c r="M9" s="174">
        <f>Q4+Q5+Q6-N9+Q7</f>
        <v>42</v>
      </c>
      <c r="N9" s="15">
        <v>11</v>
      </c>
      <c r="O9" s="68">
        <v>216.18</v>
      </c>
      <c r="P9" s="238">
        <v>45231</v>
      </c>
      <c r="Q9" s="91">
        <f>O9</f>
        <v>216.18</v>
      </c>
      <c r="R9" s="69" t="s">
        <v>513</v>
      </c>
      <c r="S9" s="70">
        <v>0</v>
      </c>
      <c r="T9" s="230">
        <f>P4+P5+P6-Q9+P7</f>
        <v>980.33999999999992</v>
      </c>
      <c r="U9" s="59">
        <f>S9*Q9</f>
        <v>0</v>
      </c>
      <c r="W9" s="60"/>
      <c r="X9" s="174">
        <f>AB4+AB5+AB6-Y9+AB7</f>
        <v>118</v>
      </c>
      <c r="Y9" s="15">
        <v>14</v>
      </c>
      <c r="Z9" s="68">
        <v>308.14999999999998</v>
      </c>
      <c r="AA9" s="238">
        <v>45243</v>
      </c>
      <c r="AB9" s="91">
        <f>Z9</f>
        <v>308.14999999999998</v>
      </c>
      <c r="AC9" s="69" t="s">
        <v>606</v>
      </c>
      <c r="AD9" s="70">
        <v>0</v>
      </c>
      <c r="AE9" s="230">
        <f>AA4+AA5+AA6-AB9+AA7</f>
        <v>2786.57</v>
      </c>
      <c r="AF9" s="59">
        <f>AD9*AB9</f>
        <v>0</v>
      </c>
    </row>
    <row r="10" spans="1:32" x14ac:dyDescent="0.25">
      <c r="A10" s="174"/>
      <c r="B10" s="82"/>
      <c r="C10" s="15">
        <v>5</v>
      </c>
      <c r="D10" s="168">
        <v>107.48</v>
      </c>
      <c r="E10" s="232">
        <v>45211</v>
      </c>
      <c r="F10" s="68">
        <f t="shared" si="0"/>
        <v>107.48</v>
      </c>
      <c r="G10" s="69" t="s">
        <v>253</v>
      </c>
      <c r="H10" s="124">
        <v>74</v>
      </c>
      <c r="I10" s="197">
        <f t="shared" ref="I10:I28" si="1">I9-F10</f>
        <v>1254.3899999999999</v>
      </c>
      <c r="J10" s="123">
        <f t="shared" ref="J10:J28" si="2">J9-C10</f>
        <v>62</v>
      </c>
      <c r="L10" s="74"/>
      <c r="M10" s="174">
        <f>M9-N10</f>
        <v>30</v>
      </c>
      <c r="N10" s="15">
        <v>12</v>
      </c>
      <c r="O10" s="68">
        <v>286.52</v>
      </c>
      <c r="P10" s="238">
        <v>45234</v>
      </c>
      <c r="Q10" s="91">
        <f t="shared" ref="Q10:Q29" si="3">O10</f>
        <v>286.52</v>
      </c>
      <c r="R10" s="69" t="s">
        <v>544</v>
      </c>
      <c r="S10" s="70">
        <v>0</v>
      </c>
      <c r="T10" s="230">
        <f>T9-Q10</f>
        <v>693.81999999999994</v>
      </c>
      <c r="U10" s="59">
        <f t="shared" ref="U10:U28" si="4">S10*Q10</f>
        <v>0</v>
      </c>
      <c r="W10" s="74"/>
      <c r="X10" s="174">
        <f>X9-Y10</f>
        <v>109</v>
      </c>
      <c r="Y10" s="15">
        <v>9</v>
      </c>
      <c r="Z10" s="68">
        <v>203.31</v>
      </c>
      <c r="AA10" s="238">
        <v>45246</v>
      </c>
      <c r="AB10" s="91">
        <f t="shared" ref="AB10:AB29" si="5">Z10</f>
        <v>203.31</v>
      </c>
      <c r="AC10" s="69" t="s">
        <v>632</v>
      </c>
      <c r="AD10" s="70">
        <v>0</v>
      </c>
      <c r="AE10" s="230">
        <f>AE9-AB10</f>
        <v>2583.2600000000002</v>
      </c>
      <c r="AF10" s="59">
        <f t="shared" ref="AF10:AF28" si="6">AD10*AB10</f>
        <v>0</v>
      </c>
    </row>
    <row r="11" spans="1:32" x14ac:dyDescent="0.25">
      <c r="A11" s="81" t="s">
        <v>33</v>
      </c>
      <c r="B11" s="82"/>
      <c r="C11" s="15">
        <v>9</v>
      </c>
      <c r="D11" s="168">
        <v>203.41</v>
      </c>
      <c r="E11" s="232">
        <v>45212</v>
      </c>
      <c r="F11" s="68">
        <f t="shared" si="0"/>
        <v>203.41</v>
      </c>
      <c r="G11" s="69" t="s">
        <v>256</v>
      </c>
      <c r="H11" s="124">
        <v>0</v>
      </c>
      <c r="I11" s="197">
        <f t="shared" si="1"/>
        <v>1050.9799999999998</v>
      </c>
      <c r="J11" s="123">
        <f t="shared" si="2"/>
        <v>53</v>
      </c>
      <c r="L11" s="74"/>
      <c r="M11" s="174">
        <f t="shared" ref="M11:M29" si="7">M10-N11</f>
        <v>21</v>
      </c>
      <c r="N11" s="15">
        <v>9</v>
      </c>
      <c r="O11" s="68">
        <v>206.47</v>
      </c>
      <c r="P11" s="238">
        <v>45236</v>
      </c>
      <c r="Q11" s="91">
        <f t="shared" si="3"/>
        <v>206.47</v>
      </c>
      <c r="R11" s="69" t="s">
        <v>552</v>
      </c>
      <c r="S11" s="70">
        <v>0</v>
      </c>
      <c r="T11" s="230">
        <f t="shared" ref="T11:T28" si="8">T10-Q11</f>
        <v>487.34999999999991</v>
      </c>
      <c r="U11" s="59">
        <f t="shared" si="4"/>
        <v>0</v>
      </c>
      <c r="W11" s="74"/>
      <c r="X11" s="174">
        <f t="shared" ref="X11:X29" si="9">X10-Y11</f>
        <v>108</v>
      </c>
      <c r="Y11" s="15">
        <v>1</v>
      </c>
      <c r="Z11" s="68">
        <v>18.88</v>
      </c>
      <c r="AA11" s="238">
        <v>45246</v>
      </c>
      <c r="AB11" s="91">
        <f t="shared" si="5"/>
        <v>18.88</v>
      </c>
      <c r="AC11" s="69" t="s">
        <v>632</v>
      </c>
      <c r="AD11" s="70">
        <v>0</v>
      </c>
      <c r="AE11" s="230">
        <f t="shared" ref="AE11:AE28" si="10">AE10-AB11</f>
        <v>2564.38</v>
      </c>
      <c r="AF11" s="59">
        <f t="shared" si="6"/>
        <v>0</v>
      </c>
    </row>
    <row r="12" spans="1:32" x14ac:dyDescent="0.25">
      <c r="A12" s="72"/>
      <c r="B12" s="82"/>
      <c r="C12" s="15">
        <v>14</v>
      </c>
      <c r="D12" s="168">
        <v>249.38</v>
      </c>
      <c r="E12" s="232">
        <v>45219</v>
      </c>
      <c r="F12" s="68">
        <f t="shared" si="0"/>
        <v>249.38</v>
      </c>
      <c r="G12" s="69" t="s">
        <v>277</v>
      </c>
      <c r="H12" s="124">
        <v>0</v>
      </c>
      <c r="I12" s="197">
        <f t="shared" si="1"/>
        <v>801.5999999999998</v>
      </c>
      <c r="J12" s="123">
        <f t="shared" si="2"/>
        <v>39</v>
      </c>
      <c r="L12" s="60"/>
      <c r="M12" s="174">
        <f t="shared" si="7"/>
        <v>12</v>
      </c>
      <c r="N12" s="15">
        <v>9</v>
      </c>
      <c r="O12" s="68">
        <v>208.66</v>
      </c>
      <c r="P12" s="238">
        <v>45238</v>
      </c>
      <c r="Q12" s="91">
        <f t="shared" si="3"/>
        <v>208.66</v>
      </c>
      <c r="R12" s="69" t="s">
        <v>572</v>
      </c>
      <c r="S12" s="70">
        <v>0</v>
      </c>
      <c r="T12" s="230">
        <f t="shared" si="8"/>
        <v>278.68999999999994</v>
      </c>
      <c r="U12" s="59">
        <f t="shared" si="4"/>
        <v>0</v>
      </c>
      <c r="W12" s="60"/>
      <c r="X12" s="174">
        <f t="shared" si="9"/>
        <v>96</v>
      </c>
      <c r="Y12" s="15">
        <v>12</v>
      </c>
      <c r="Z12" s="68">
        <v>288.36</v>
      </c>
      <c r="AA12" s="238">
        <v>45248</v>
      </c>
      <c r="AB12" s="91">
        <f t="shared" si="5"/>
        <v>288.36</v>
      </c>
      <c r="AC12" s="69" t="s">
        <v>649</v>
      </c>
      <c r="AD12" s="70">
        <v>0</v>
      </c>
      <c r="AE12" s="230">
        <f t="shared" si="10"/>
        <v>2276.02</v>
      </c>
      <c r="AF12" s="59">
        <f t="shared" si="6"/>
        <v>0</v>
      </c>
    </row>
    <row r="13" spans="1:32" x14ac:dyDescent="0.25">
      <c r="A13" s="72"/>
      <c r="B13" s="82"/>
      <c r="C13" s="15">
        <v>9</v>
      </c>
      <c r="D13" s="168">
        <v>188.25</v>
      </c>
      <c r="E13" s="231">
        <v>45222</v>
      </c>
      <c r="F13" s="68">
        <f t="shared" si="0"/>
        <v>188.25</v>
      </c>
      <c r="G13" s="69" t="s">
        <v>287</v>
      </c>
      <c r="H13" s="124">
        <v>0</v>
      </c>
      <c r="I13" s="197">
        <f t="shared" si="1"/>
        <v>613.3499999999998</v>
      </c>
      <c r="J13" s="123">
        <f t="shared" si="2"/>
        <v>30</v>
      </c>
      <c r="L13" s="74"/>
      <c r="M13" s="174">
        <f t="shared" si="7"/>
        <v>12</v>
      </c>
      <c r="N13" s="15"/>
      <c r="O13" s="68">
        <v>0</v>
      </c>
      <c r="P13" s="238"/>
      <c r="Q13" s="91">
        <f t="shared" si="3"/>
        <v>0</v>
      </c>
      <c r="R13" s="69"/>
      <c r="S13" s="70"/>
      <c r="T13" s="230">
        <f t="shared" si="8"/>
        <v>278.68999999999994</v>
      </c>
      <c r="U13" s="59">
        <f t="shared" si="4"/>
        <v>0</v>
      </c>
      <c r="W13" s="74"/>
      <c r="X13" s="174">
        <f t="shared" si="9"/>
        <v>87</v>
      </c>
      <c r="Y13" s="15">
        <v>9</v>
      </c>
      <c r="Z13" s="68">
        <v>219.15</v>
      </c>
      <c r="AA13" s="238">
        <v>45251</v>
      </c>
      <c r="AB13" s="91">
        <f t="shared" si="5"/>
        <v>219.15</v>
      </c>
      <c r="AC13" s="69" t="s">
        <v>664</v>
      </c>
      <c r="AD13" s="70">
        <v>0</v>
      </c>
      <c r="AE13" s="230">
        <f t="shared" si="10"/>
        <v>2056.87</v>
      </c>
      <c r="AF13" s="59">
        <f t="shared" si="6"/>
        <v>0</v>
      </c>
    </row>
    <row r="14" spans="1:32" x14ac:dyDescent="0.25">
      <c r="B14" s="82"/>
      <c r="C14" s="15">
        <v>10</v>
      </c>
      <c r="D14" s="168">
        <v>228.33</v>
      </c>
      <c r="E14" s="231">
        <v>45223</v>
      </c>
      <c r="F14" s="68">
        <f>D14</f>
        <v>228.33</v>
      </c>
      <c r="G14" s="69" t="s">
        <v>294</v>
      </c>
      <c r="H14" s="124">
        <v>71</v>
      </c>
      <c r="I14" s="197">
        <f t="shared" si="1"/>
        <v>385.01999999999975</v>
      </c>
      <c r="J14" s="123">
        <f t="shared" si="2"/>
        <v>20</v>
      </c>
      <c r="L14" s="74"/>
      <c r="M14" s="174">
        <f t="shared" si="7"/>
        <v>12</v>
      </c>
      <c r="N14" s="15"/>
      <c r="O14" s="68">
        <v>0</v>
      </c>
      <c r="P14" s="238"/>
      <c r="Q14" s="91">
        <f t="shared" si="3"/>
        <v>0</v>
      </c>
      <c r="R14" s="69"/>
      <c r="S14" s="70"/>
      <c r="T14" s="230">
        <f t="shared" si="8"/>
        <v>278.68999999999994</v>
      </c>
      <c r="U14" s="59">
        <f t="shared" si="4"/>
        <v>0</v>
      </c>
      <c r="W14" s="74"/>
      <c r="X14" s="174">
        <f t="shared" si="9"/>
        <v>78</v>
      </c>
      <c r="Y14" s="15">
        <v>9</v>
      </c>
      <c r="Z14" s="68">
        <v>193.99</v>
      </c>
      <c r="AA14" s="238">
        <v>45255</v>
      </c>
      <c r="AB14" s="91">
        <f t="shared" si="5"/>
        <v>193.99</v>
      </c>
      <c r="AC14" s="69" t="s">
        <v>699</v>
      </c>
      <c r="AD14" s="70">
        <v>84</v>
      </c>
      <c r="AE14" s="230">
        <f t="shared" si="10"/>
        <v>1862.8799999999999</v>
      </c>
      <c r="AF14" s="59">
        <f t="shared" si="6"/>
        <v>16295.16</v>
      </c>
    </row>
    <row r="15" spans="1:32" x14ac:dyDescent="0.25">
      <c r="B15" s="82"/>
      <c r="C15" s="15">
        <v>10</v>
      </c>
      <c r="D15" s="168">
        <v>201.29</v>
      </c>
      <c r="E15" s="231">
        <v>45224</v>
      </c>
      <c r="F15" s="68">
        <f>D15</f>
        <v>201.29</v>
      </c>
      <c r="G15" s="69" t="s">
        <v>297</v>
      </c>
      <c r="H15" s="124">
        <v>0</v>
      </c>
      <c r="I15" s="197">
        <f t="shared" si="1"/>
        <v>183.72999999999976</v>
      </c>
      <c r="J15" s="123">
        <f t="shared" si="2"/>
        <v>10</v>
      </c>
      <c r="L15" s="74"/>
      <c r="M15" s="174">
        <f t="shared" si="7"/>
        <v>12</v>
      </c>
      <c r="N15" s="15"/>
      <c r="O15" s="68">
        <v>0</v>
      </c>
      <c r="P15" s="238"/>
      <c r="Q15" s="91">
        <f t="shared" si="3"/>
        <v>0</v>
      </c>
      <c r="R15" s="69"/>
      <c r="S15" s="70"/>
      <c r="T15" s="230">
        <f t="shared" si="8"/>
        <v>278.68999999999994</v>
      </c>
      <c r="U15" s="59">
        <f t="shared" si="4"/>
        <v>0</v>
      </c>
      <c r="W15" s="74"/>
      <c r="X15" s="559">
        <f t="shared" si="9"/>
        <v>78</v>
      </c>
      <c r="Y15" s="15"/>
      <c r="Z15" s="68">
        <v>0</v>
      </c>
      <c r="AA15" s="238"/>
      <c r="AB15" s="91">
        <f t="shared" si="5"/>
        <v>0</v>
      </c>
      <c r="AC15" s="69"/>
      <c r="AD15" s="70"/>
      <c r="AE15" s="677">
        <f t="shared" si="10"/>
        <v>1862.8799999999999</v>
      </c>
      <c r="AF15" s="59">
        <f t="shared" si="6"/>
        <v>0</v>
      </c>
    </row>
    <row r="16" spans="1:32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568">
        <f t="shared" si="1"/>
        <v>183.72999999999976</v>
      </c>
      <c r="J16" s="569">
        <f t="shared" si="2"/>
        <v>10</v>
      </c>
      <c r="L16" s="74"/>
      <c r="M16" s="174">
        <f t="shared" si="7"/>
        <v>0</v>
      </c>
      <c r="N16" s="15">
        <v>12</v>
      </c>
      <c r="O16" s="68">
        <v>0</v>
      </c>
      <c r="P16" s="238"/>
      <c r="Q16" s="91">
        <v>278.69</v>
      </c>
      <c r="R16" s="69"/>
      <c r="S16" s="70"/>
      <c r="T16" s="230">
        <f t="shared" si="8"/>
        <v>0</v>
      </c>
      <c r="U16" s="59">
        <f t="shared" si="4"/>
        <v>0</v>
      </c>
      <c r="W16" s="74"/>
      <c r="X16" s="174">
        <f t="shared" si="9"/>
        <v>78</v>
      </c>
      <c r="Y16" s="15"/>
      <c r="Z16" s="68">
        <v>0</v>
      </c>
      <c r="AA16" s="238"/>
      <c r="AB16" s="91">
        <f t="shared" si="5"/>
        <v>0</v>
      </c>
      <c r="AC16" s="69"/>
      <c r="AD16" s="70"/>
      <c r="AE16" s="230">
        <f t="shared" si="10"/>
        <v>1862.8799999999999</v>
      </c>
      <c r="AF16" s="59">
        <f t="shared" si="6"/>
        <v>0</v>
      </c>
    </row>
    <row r="17" spans="1:32" x14ac:dyDescent="0.25">
      <c r="A17" s="82"/>
      <c r="B17" s="82"/>
      <c r="C17" s="15">
        <v>10</v>
      </c>
      <c r="D17" s="717">
        <v>0</v>
      </c>
      <c r="E17" s="718"/>
      <c r="F17" s="626">
        <v>183.73</v>
      </c>
      <c r="G17" s="1204"/>
      <c r="H17" s="1205"/>
      <c r="I17" s="197">
        <f t="shared" si="1"/>
        <v>-2.2737367544323206E-13</v>
      </c>
      <c r="J17" s="123">
        <f t="shared" si="2"/>
        <v>0</v>
      </c>
      <c r="L17" s="74"/>
      <c r="M17" s="174">
        <f t="shared" si="7"/>
        <v>0</v>
      </c>
      <c r="N17" s="15"/>
      <c r="O17" s="68">
        <v>0</v>
      </c>
      <c r="P17" s="238"/>
      <c r="Q17" s="91">
        <f t="shared" si="3"/>
        <v>0</v>
      </c>
      <c r="R17" s="1393"/>
      <c r="S17" s="1394"/>
      <c r="T17" s="1395">
        <f t="shared" si="8"/>
        <v>0</v>
      </c>
      <c r="U17" s="1371">
        <f t="shared" si="4"/>
        <v>0</v>
      </c>
      <c r="W17" s="74"/>
      <c r="X17" s="174">
        <f t="shared" si="9"/>
        <v>78</v>
      </c>
      <c r="Y17" s="15"/>
      <c r="Z17" s="68">
        <v>0</v>
      </c>
      <c r="AA17" s="238"/>
      <c r="AB17" s="91">
        <f t="shared" si="5"/>
        <v>0</v>
      </c>
      <c r="AC17" s="69"/>
      <c r="AD17" s="70"/>
      <c r="AE17" s="230">
        <f t="shared" si="10"/>
        <v>1862.8799999999999</v>
      </c>
      <c r="AF17" s="59">
        <f t="shared" si="6"/>
        <v>0</v>
      </c>
    </row>
    <row r="18" spans="1:32" x14ac:dyDescent="0.25">
      <c r="A18" s="2"/>
      <c r="B18" s="82"/>
      <c r="C18" s="15"/>
      <c r="D18" s="717">
        <v>0</v>
      </c>
      <c r="E18" s="718"/>
      <c r="F18" s="626">
        <f t="shared" ref="F18:F29" si="11">D18</f>
        <v>0</v>
      </c>
      <c r="G18" s="508"/>
      <c r="H18" s="1205"/>
      <c r="I18" s="197">
        <f t="shared" si="1"/>
        <v>-2.2737367544323206E-13</v>
      </c>
      <c r="J18" s="123">
        <f t="shared" si="2"/>
        <v>0</v>
      </c>
      <c r="L18" s="74"/>
      <c r="M18" s="174">
        <f t="shared" si="7"/>
        <v>0</v>
      </c>
      <c r="N18" s="15"/>
      <c r="O18" s="68">
        <v>0</v>
      </c>
      <c r="P18" s="238"/>
      <c r="Q18" s="91">
        <f t="shared" si="3"/>
        <v>0</v>
      </c>
      <c r="R18" s="1393"/>
      <c r="S18" s="1394"/>
      <c r="T18" s="1395">
        <f t="shared" si="8"/>
        <v>0</v>
      </c>
      <c r="U18" s="1371">
        <f t="shared" si="4"/>
        <v>0</v>
      </c>
      <c r="W18" s="74"/>
      <c r="X18" s="174">
        <f t="shared" si="9"/>
        <v>78</v>
      </c>
      <c r="Y18" s="15"/>
      <c r="Z18" s="68">
        <v>0</v>
      </c>
      <c r="AA18" s="238"/>
      <c r="AB18" s="91">
        <f t="shared" si="5"/>
        <v>0</v>
      </c>
      <c r="AC18" s="69"/>
      <c r="AD18" s="70"/>
      <c r="AE18" s="230">
        <f t="shared" si="10"/>
        <v>1862.8799999999999</v>
      </c>
      <c r="AF18" s="59">
        <f t="shared" si="6"/>
        <v>0</v>
      </c>
    </row>
    <row r="19" spans="1:32" x14ac:dyDescent="0.25">
      <c r="A19" s="2"/>
      <c r="B19" s="82"/>
      <c r="C19" s="15"/>
      <c r="D19" s="717">
        <v>0</v>
      </c>
      <c r="E19" s="718"/>
      <c r="F19" s="1355">
        <f t="shared" si="11"/>
        <v>0</v>
      </c>
      <c r="G19" s="1356"/>
      <c r="H19" s="1357"/>
      <c r="I19" s="1358">
        <f t="shared" si="1"/>
        <v>-2.2737367544323206E-13</v>
      </c>
      <c r="J19" s="1359">
        <f t="shared" si="2"/>
        <v>0</v>
      </c>
      <c r="L19" s="74"/>
      <c r="M19" s="174">
        <f t="shared" si="7"/>
        <v>0</v>
      </c>
      <c r="N19" s="15"/>
      <c r="O19" s="68">
        <v>0</v>
      </c>
      <c r="P19" s="238"/>
      <c r="Q19" s="91">
        <f t="shared" si="3"/>
        <v>0</v>
      </c>
      <c r="R19" s="1393"/>
      <c r="S19" s="1394"/>
      <c r="T19" s="1395">
        <f t="shared" si="8"/>
        <v>0</v>
      </c>
      <c r="U19" s="1371">
        <f t="shared" si="4"/>
        <v>0</v>
      </c>
      <c r="W19" s="74"/>
      <c r="X19" s="174">
        <f t="shared" si="9"/>
        <v>78</v>
      </c>
      <c r="Y19" s="15"/>
      <c r="Z19" s="68">
        <v>0</v>
      </c>
      <c r="AA19" s="238"/>
      <c r="AB19" s="91">
        <f t="shared" si="5"/>
        <v>0</v>
      </c>
      <c r="AC19" s="69"/>
      <c r="AD19" s="70"/>
      <c r="AE19" s="230">
        <f t="shared" si="10"/>
        <v>1862.8799999999999</v>
      </c>
      <c r="AF19" s="59">
        <f t="shared" si="6"/>
        <v>0</v>
      </c>
    </row>
    <row r="20" spans="1:32" x14ac:dyDescent="0.25">
      <c r="A20" s="2"/>
      <c r="B20" s="82"/>
      <c r="C20" s="15"/>
      <c r="D20" s="717">
        <v>0</v>
      </c>
      <c r="E20" s="1206"/>
      <c r="F20" s="1355">
        <f t="shared" si="11"/>
        <v>0</v>
      </c>
      <c r="G20" s="1356"/>
      <c r="H20" s="1357"/>
      <c r="I20" s="1358">
        <f t="shared" si="1"/>
        <v>-2.2737367544323206E-13</v>
      </c>
      <c r="J20" s="1359">
        <f t="shared" si="2"/>
        <v>0</v>
      </c>
      <c r="L20" s="74"/>
      <c r="M20" s="174">
        <f t="shared" si="7"/>
        <v>0</v>
      </c>
      <c r="N20" s="15"/>
      <c r="O20" s="68">
        <v>0</v>
      </c>
      <c r="P20" s="238"/>
      <c r="Q20" s="91">
        <f t="shared" si="3"/>
        <v>0</v>
      </c>
      <c r="R20" s="1393"/>
      <c r="S20" s="1394"/>
      <c r="T20" s="1395">
        <f t="shared" si="8"/>
        <v>0</v>
      </c>
      <c r="U20" s="1371">
        <f t="shared" si="4"/>
        <v>0</v>
      </c>
      <c r="W20" s="74"/>
      <c r="X20" s="174">
        <f t="shared" si="9"/>
        <v>78</v>
      </c>
      <c r="Y20" s="15"/>
      <c r="Z20" s="68">
        <v>0</v>
      </c>
      <c r="AA20" s="238"/>
      <c r="AB20" s="91">
        <f t="shared" si="5"/>
        <v>0</v>
      </c>
      <c r="AC20" s="69"/>
      <c r="AD20" s="70"/>
      <c r="AE20" s="230">
        <f t="shared" si="10"/>
        <v>1862.8799999999999</v>
      </c>
      <c r="AF20" s="59">
        <f t="shared" si="6"/>
        <v>0</v>
      </c>
    </row>
    <row r="21" spans="1:32" x14ac:dyDescent="0.25">
      <c r="A21" s="2"/>
      <c r="B21" s="82"/>
      <c r="C21" s="15"/>
      <c r="D21" s="717">
        <v>0</v>
      </c>
      <c r="E21" s="1206"/>
      <c r="F21" s="1355">
        <f t="shared" si="11"/>
        <v>0</v>
      </c>
      <c r="G21" s="1356"/>
      <c r="H21" s="1357"/>
      <c r="I21" s="1358">
        <f t="shared" si="1"/>
        <v>-2.2737367544323206E-13</v>
      </c>
      <c r="J21" s="1359">
        <f t="shared" si="2"/>
        <v>0</v>
      </c>
      <c r="L21" s="74"/>
      <c r="M21" s="174">
        <f t="shared" si="7"/>
        <v>0</v>
      </c>
      <c r="N21" s="15"/>
      <c r="O21" s="68">
        <v>0</v>
      </c>
      <c r="P21" s="238"/>
      <c r="Q21" s="91">
        <f t="shared" si="3"/>
        <v>0</v>
      </c>
      <c r="R21" s="69"/>
      <c r="S21" s="70"/>
      <c r="T21" s="230">
        <f t="shared" si="8"/>
        <v>0</v>
      </c>
      <c r="U21" s="59">
        <f t="shared" si="4"/>
        <v>0</v>
      </c>
      <c r="W21" s="74"/>
      <c r="X21" s="174">
        <f t="shared" si="9"/>
        <v>78</v>
      </c>
      <c r="Y21" s="15"/>
      <c r="Z21" s="68">
        <v>0</v>
      </c>
      <c r="AA21" s="238"/>
      <c r="AB21" s="91">
        <f t="shared" si="5"/>
        <v>0</v>
      </c>
      <c r="AC21" s="69"/>
      <c r="AD21" s="70"/>
      <c r="AE21" s="230">
        <f t="shared" si="10"/>
        <v>1862.8799999999999</v>
      </c>
      <c r="AF21" s="59">
        <f t="shared" si="6"/>
        <v>0</v>
      </c>
    </row>
    <row r="22" spans="1:32" x14ac:dyDescent="0.25">
      <c r="A22" s="2"/>
      <c r="B22" s="82"/>
      <c r="C22" s="15"/>
      <c r="D22" s="717">
        <v>0</v>
      </c>
      <c r="E22" s="1206"/>
      <c r="F22" s="1355">
        <f t="shared" si="11"/>
        <v>0</v>
      </c>
      <c r="G22" s="1356"/>
      <c r="H22" s="1357"/>
      <c r="I22" s="1358">
        <f t="shared" si="1"/>
        <v>-2.2737367544323206E-13</v>
      </c>
      <c r="J22" s="1359">
        <f t="shared" si="2"/>
        <v>0</v>
      </c>
      <c r="L22" s="74"/>
      <c r="M22" s="174">
        <f t="shared" si="7"/>
        <v>0</v>
      </c>
      <c r="N22" s="15"/>
      <c r="O22" s="68">
        <v>0</v>
      </c>
      <c r="P22" s="238"/>
      <c r="Q22" s="91">
        <f t="shared" si="3"/>
        <v>0</v>
      </c>
      <c r="R22" s="69"/>
      <c r="S22" s="70"/>
      <c r="T22" s="230">
        <f t="shared" si="8"/>
        <v>0</v>
      </c>
      <c r="U22" s="59">
        <f t="shared" si="4"/>
        <v>0</v>
      </c>
      <c r="W22" s="74"/>
      <c r="X22" s="174">
        <f t="shared" si="9"/>
        <v>78</v>
      </c>
      <c r="Y22" s="15"/>
      <c r="Z22" s="68">
        <v>0</v>
      </c>
      <c r="AA22" s="238"/>
      <c r="AB22" s="91">
        <f t="shared" si="5"/>
        <v>0</v>
      </c>
      <c r="AC22" s="69"/>
      <c r="AD22" s="70"/>
      <c r="AE22" s="230">
        <f t="shared" si="10"/>
        <v>1862.8799999999999</v>
      </c>
      <c r="AF22" s="59">
        <f t="shared" si="6"/>
        <v>0</v>
      </c>
    </row>
    <row r="23" spans="1:32" x14ac:dyDescent="0.25">
      <c r="A23" s="2"/>
      <c r="B23" s="82"/>
      <c r="C23" s="15"/>
      <c r="D23" s="717">
        <v>0</v>
      </c>
      <c r="E23" s="1206"/>
      <c r="F23" s="1355">
        <f t="shared" si="11"/>
        <v>0</v>
      </c>
      <c r="G23" s="1356"/>
      <c r="H23" s="1357"/>
      <c r="I23" s="1358">
        <f t="shared" si="1"/>
        <v>-2.2737367544323206E-13</v>
      </c>
      <c r="J23" s="1359">
        <f t="shared" si="2"/>
        <v>0</v>
      </c>
      <c r="L23" s="19"/>
      <c r="M23" s="174">
        <f t="shared" si="7"/>
        <v>0</v>
      </c>
      <c r="N23" s="72"/>
      <c r="O23" s="68">
        <v>0</v>
      </c>
      <c r="P23" s="130"/>
      <c r="Q23" s="91">
        <f t="shared" si="3"/>
        <v>0</v>
      </c>
      <c r="R23" s="69"/>
      <c r="S23" s="70"/>
      <c r="T23" s="230">
        <f t="shared" si="8"/>
        <v>0</v>
      </c>
      <c r="U23" s="59">
        <f t="shared" si="4"/>
        <v>0</v>
      </c>
      <c r="W23" s="19"/>
      <c r="X23" s="174">
        <f t="shared" si="9"/>
        <v>78</v>
      </c>
      <c r="Y23" s="72"/>
      <c r="Z23" s="68">
        <v>0</v>
      </c>
      <c r="AA23" s="130"/>
      <c r="AB23" s="91">
        <f t="shared" si="5"/>
        <v>0</v>
      </c>
      <c r="AC23" s="69"/>
      <c r="AD23" s="70"/>
      <c r="AE23" s="230">
        <f t="shared" si="10"/>
        <v>1862.8799999999999</v>
      </c>
      <c r="AF23" s="59">
        <f t="shared" si="6"/>
        <v>0</v>
      </c>
    </row>
    <row r="24" spans="1:32" x14ac:dyDescent="0.25">
      <c r="A24" s="2"/>
      <c r="B24" s="82"/>
      <c r="C24" s="15"/>
      <c r="D24" s="717">
        <v>0</v>
      </c>
      <c r="E24" s="718"/>
      <c r="F24" s="1355">
        <f t="shared" si="11"/>
        <v>0</v>
      </c>
      <c r="G24" s="1356"/>
      <c r="H24" s="1357"/>
      <c r="I24" s="1358">
        <f t="shared" si="1"/>
        <v>-2.2737367544323206E-13</v>
      </c>
      <c r="J24" s="1359">
        <f t="shared" si="2"/>
        <v>0</v>
      </c>
      <c r="L24" s="19"/>
      <c r="M24" s="174">
        <f t="shared" si="7"/>
        <v>0</v>
      </c>
      <c r="N24" s="72"/>
      <c r="O24" s="68">
        <v>0</v>
      </c>
      <c r="P24" s="482"/>
      <c r="Q24" s="91">
        <f t="shared" si="3"/>
        <v>0</v>
      </c>
      <c r="R24" s="69"/>
      <c r="S24" s="70"/>
      <c r="T24" s="230">
        <f t="shared" si="8"/>
        <v>0</v>
      </c>
      <c r="U24" s="59">
        <f t="shared" si="4"/>
        <v>0</v>
      </c>
      <c r="W24" s="19"/>
      <c r="X24" s="174">
        <f t="shared" si="9"/>
        <v>78</v>
      </c>
      <c r="Y24" s="72"/>
      <c r="Z24" s="68">
        <v>0</v>
      </c>
      <c r="AA24" s="482"/>
      <c r="AB24" s="91">
        <f t="shared" si="5"/>
        <v>0</v>
      </c>
      <c r="AC24" s="69"/>
      <c r="AD24" s="70"/>
      <c r="AE24" s="230">
        <f t="shared" si="10"/>
        <v>1862.8799999999999</v>
      </c>
      <c r="AF24" s="59">
        <f t="shared" si="6"/>
        <v>0</v>
      </c>
    </row>
    <row r="25" spans="1:32" x14ac:dyDescent="0.25">
      <c r="A25" s="2"/>
      <c r="B25" s="82"/>
      <c r="C25" s="15"/>
      <c r="D25" s="717">
        <v>0</v>
      </c>
      <c r="E25" s="718"/>
      <c r="F25" s="626">
        <f t="shared" si="11"/>
        <v>0</v>
      </c>
      <c r="G25" s="508"/>
      <c r="H25" s="1205"/>
      <c r="I25" s="197">
        <f t="shared" si="1"/>
        <v>-2.2737367544323206E-13</v>
      </c>
      <c r="J25" s="123">
        <f t="shared" si="2"/>
        <v>0</v>
      </c>
      <c r="L25" s="19"/>
      <c r="M25" s="174">
        <f t="shared" si="7"/>
        <v>0</v>
      </c>
      <c r="N25" s="72"/>
      <c r="O25" s="68">
        <v>0</v>
      </c>
      <c r="P25" s="482"/>
      <c r="Q25" s="91">
        <f t="shared" si="3"/>
        <v>0</v>
      </c>
      <c r="R25" s="480"/>
      <c r="S25" s="481"/>
      <c r="T25" s="230">
        <f t="shared" si="8"/>
        <v>0</v>
      </c>
      <c r="U25" s="59">
        <f t="shared" si="4"/>
        <v>0</v>
      </c>
      <c r="W25" s="19"/>
      <c r="X25" s="174">
        <f t="shared" si="9"/>
        <v>78</v>
      </c>
      <c r="Y25" s="72"/>
      <c r="Z25" s="68">
        <v>0</v>
      </c>
      <c r="AA25" s="482"/>
      <c r="AB25" s="91">
        <f t="shared" si="5"/>
        <v>0</v>
      </c>
      <c r="AC25" s="480"/>
      <c r="AD25" s="481"/>
      <c r="AE25" s="230">
        <f t="shared" si="10"/>
        <v>1862.8799999999999</v>
      </c>
      <c r="AF25" s="59">
        <f t="shared" si="6"/>
        <v>0</v>
      </c>
    </row>
    <row r="26" spans="1:32" x14ac:dyDescent="0.25">
      <c r="A26" s="2"/>
      <c r="B26" s="82"/>
      <c r="C26" s="15"/>
      <c r="D26" s="717">
        <v>0</v>
      </c>
      <c r="E26" s="1199"/>
      <c r="F26" s="626">
        <f t="shared" si="11"/>
        <v>0</v>
      </c>
      <c r="G26" s="508"/>
      <c r="H26" s="350"/>
      <c r="I26" s="197">
        <f t="shared" si="1"/>
        <v>-2.2737367544323206E-13</v>
      </c>
      <c r="J26" s="123">
        <f t="shared" si="2"/>
        <v>0</v>
      </c>
      <c r="L26" s="19"/>
      <c r="M26" s="174">
        <f t="shared" si="7"/>
        <v>0</v>
      </c>
      <c r="N26" s="15"/>
      <c r="O26" s="68">
        <v>0</v>
      </c>
      <c r="P26" s="482"/>
      <c r="Q26" s="91">
        <f t="shared" si="3"/>
        <v>0</v>
      </c>
      <c r="R26" s="480"/>
      <c r="S26" s="481"/>
      <c r="T26" s="230">
        <f t="shared" si="8"/>
        <v>0</v>
      </c>
      <c r="U26" s="59">
        <f t="shared" si="4"/>
        <v>0</v>
      </c>
      <c r="W26" s="19"/>
      <c r="X26" s="174">
        <f t="shared" si="9"/>
        <v>78</v>
      </c>
      <c r="Y26" s="15"/>
      <c r="Z26" s="68">
        <v>0</v>
      </c>
      <c r="AA26" s="482"/>
      <c r="AB26" s="91">
        <f t="shared" si="5"/>
        <v>0</v>
      </c>
      <c r="AC26" s="480"/>
      <c r="AD26" s="481"/>
      <c r="AE26" s="230">
        <f t="shared" si="10"/>
        <v>1862.8799999999999</v>
      </c>
      <c r="AF26" s="59">
        <f t="shared" si="6"/>
        <v>0</v>
      </c>
    </row>
    <row r="27" spans="1:32" x14ac:dyDescent="0.25">
      <c r="A27" s="2"/>
      <c r="B27" s="82"/>
      <c r="C27" s="15"/>
      <c r="D27" s="717">
        <v>0</v>
      </c>
      <c r="E27" s="1199"/>
      <c r="F27" s="626">
        <f t="shared" si="11"/>
        <v>0</v>
      </c>
      <c r="G27" s="508"/>
      <c r="H27" s="350"/>
      <c r="I27" s="197">
        <f t="shared" si="1"/>
        <v>-2.2737367544323206E-13</v>
      </c>
      <c r="J27" s="123">
        <f t="shared" si="2"/>
        <v>0</v>
      </c>
      <c r="L27" s="19"/>
      <c r="M27" s="174">
        <f t="shared" si="7"/>
        <v>0</v>
      </c>
      <c r="N27" s="15"/>
      <c r="O27" s="68">
        <v>0</v>
      </c>
      <c r="P27" s="482"/>
      <c r="Q27" s="91">
        <f t="shared" si="3"/>
        <v>0</v>
      </c>
      <c r="R27" s="480"/>
      <c r="S27" s="481"/>
      <c r="T27" s="230">
        <f t="shared" si="8"/>
        <v>0</v>
      </c>
      <c r="U27" s="59">
        <f t="shared" si="4"/>
        <v>0</v>
      </c>
      <c r="W27" s="19"/>
      <c r="X27" s="174">
        <f t="shared" si="9"/>
        <v>78</v>
      </c>
      <c r="Y27" s="15"/>
      <c r="Z27" s="68">
        <v>0</v>
      </c>
      <c r="AA27" s="482"/>
      <c r="AB27" s="91">
        <f t="shared" si="5"/>
        <v>0</v>
      </c>
      <c r="AC27" s="480"/>
      <c r="AD27" s="481"/>
      <c r="AE27" s="230">
        <f t="shared" si="10"/>
        <v>1862.8799999999999</v>
      </c>
      <c r="AF27" s="59">
        <f t="shared" si="6"/>
        <v>0</v>
      </c>
    </row>
    <row r="28" spans="1:32" x14ac:dyDescent="0.25">
      <c r="A28" s="2"/>
      <c r="B28" s="82"/>
      <c r="C28" s="15"/>
      <c r="D28" s="717">
        <v>0</v>
      </c>
      <c r="E28" s="1199"/>
      <c r="F28" s="626">
        <f t="shared" si="11"/>
        <v>0</v>
      </c>
      <c r="G28" s="508"/>
      <c r="H28" s="350"/>
      <c r="I28" s="197">
        <f t="shared" si="1"/>
        <v>-2.2737367544323206E-13</v>
      </c>
      <c r="J28" s="123">
        <f t="shared" si="2"/>
        <v>0</v>
      </c>
      <c r="M28" s="174">
        <f t="shared" si="7"/>
        <v>0</v>
      </c>
      <c r="N28" s="15"/>
      <c r="O28" s="68">
        <v>0</v>
      </c>
      <c r="P28" s="130"/>
      <c r="Q28" s="91">
        <f t="shared" si="3"/>
        <v>0</v>
      </c>
      <c r="R28" s="69"/>
      <c r="S28" s="70"/>
      <c r="T28" s="230">
        <f t="shared" si="8"/>
        <v>0</v>
      </c>
      <c r="U28" s="59">
        <f t="shared" si="4"/>
        <v>0</v>
      </c>
      <c r="X28" s="174">
        <f t="shared" si="9"/>
        <v>78</v>
      </c>
      <c r="Y28" s="15"/>
      <c r="Z28" s="68">
        <v>0</v>
      </c>
      <c r="AA28" s="130"/>
      <c r="AB28" s="91">
        <f t="shared" si="5"/>
        <v>0</v>
      </c>
      <c r="AC28" s="69"/>
      <c r="AD28" s="70"/>
      <c r="AE28" s="230">
        <f t="shared" si="10"/>
        <v>1862.8799999999999</v>
      </c>
      <c r="AF28" s="59">
        <f t="shared" si="6"/>
        <v>0</v>
      </c>
    </row>
    <row r="29" spans="1:32" ht="15.75" thickBot="1" x14ac:dyDescent="0.3">
      <c r="A29" s="4"/>
      <c r="B29" s="82"/>
      <c r="C29" s="37"/>
      <c r="D29" s="1207"/>
      <c r="E29" s="1208"/>
      <c r="F29" s="723">
        <f t="shared" si="11"/>
        <v>0</v>
      </c>
      <c r="G29" s="724"/>
      <c r="H29" s="350"/>
      <c r="J29" s="72"/>
      <c r="L29" s="117"/>
      <c r="M29" s="174">
        <f t="shared" si="7"/>
        <v>0</v>
      </c>
      <c r="N29" s="37"/>
      <c r="O29" s="68">
        <v>0</v>
      </c>
      <c r="P29" s="233"/>
      <c r="Q29" s="91">
        <f t="shared" si="3"/>
        <v>0</v>
      </c>
      <c r="R29" s="135"/>
      <c r="S29" s="189"/>
      <c r="T29" s="148"/>
      <c r="U29" s="59">
        <f>SUM(U9:U28)</f>
        <v>0</v>
      </c>
      <c r="W29" s="117"/>
      <c r="X29" s="174">
        <f t="shared" si="9"/>
        <v>78</v>
      </c>
      <c r="Y29" s="37"/>
      <c r="Z29" s="68">
        <v>0</v>
      </c>
      <c r="AA29" s="233"/>
      <c r="AB29" s="91">
        <f t="shared" si="5"/>
        <v>0</v>
      </c>
      <c r="AC29" s="135"/>
      <c r="AD29" s="189"/>
      <c r="AE29" s="148"/>
      <c r="AF29" s="59">
        <f>SUM(AF9:AF28)</f>
        <v>16295.16</v>
      </c>
    </row>
    <row r="30" spans="1:32" ht="16.5" thickTop="1" thickBot="1" x14ac:dyDescent="0.3">
      <c r="C30" s="89">
        <f>SUM(C8:C29)</f>
        <v>82</v>
      </c>
      <c r="D30" s="48">
        <f>SUM(D8:D29)</f>
        <v>1425.74</v>
      </c>
      <c r="E30" s="38"/>
      <c r="F30" s="5">
        <f>SUM(F8:F29)</f>
        <v>1609.47</v>
      </c>
      <c r="J30" s="72"/>
      <c r="L30" s="47">
        <f>SUM(L29:L29)</f>
        <v>0</v>
      </c>
      <c r="M30" s="72"/>
      <c r="N30" s="72"/>
      <c r="O30" s="102">
        <f>SUM(O9:O29)</f>
        <v>917.82999999999993</v>
      </c>
      <c r="P30" s="130"/>
      <c r="Q30" s="102">
        <f>SUM(Q9:Q29)</f>
        <v>1196.52</v>
      </c>
      <c r="R30" s="148"/>
      <c r="S30" s="148"/>
      <c r="W30" s="47">
        <f>SUM(W29:W29)</f>
        <v>0</v>
      </c>
      <c r="X30" s="72"/>
      <c r="Y30" s="72"/>
      <c r="Z30" s="102">
        <f>SUM(Z9:Z29)</f>
        <v>1231.8400000000001</v>
      </c>
      <c r="AA30" s="130"/>
      <c r="AB30" s="102">
        <f>SUM(AB9:AB29)</f>
        <v>1231.8400000000001</v>
      </c>
      <c r="AC30" s="148"/>
      <c r="AD30" s="148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47"/>
      <c r="M31" s="72"/>
      <c r="W31" s="47"/>
      <c r="X31" s="72"/>
    </row>
    <row r="32" spans="1:32" ht="15.75" thickBot="1" x14ac:dyDescent="0.3">
      <c r="A32" s="115"/>
      <c r="M32" s="176"/>
      <c r="O32" s="1511" t="s">
        <v>21</v>
      </c>
      <c r="P32" s="1512"/>
      <c r="Q32" s="137">
        <f>R5-Q30</f>
        <v>0</v>
      </c>
      <c r="X32" s="176"/>
      <c r="Z32" s="1511" t="s">
        <v>21</v>
      </c>
      <c r="AA32" s="1512"/>
      <c r="AB32" s="137">
        <f>AC5-AB30</f>
        <v>0</v>
      </c>
    </row>
    <row r="33" spans="1:28" ht="16.5" thickTop="1" thickBot="1" x14ac:dyDescent="0.3">
      <c r="A33" s="47"/>
      <c r="C33" s="1573" t="s">
        <v>11</v>
      </c>
      <c r="D33" s="1574"/>
      <c r="E33" s="141">
        <f>E5+E4+E6+-F30</f>
        <v>0</v>
      </c>
      <c r="L33" s="121"/>
      <c r="M33" s="72"/>
      <c r="O33" s="1135" t="s">
        <v>4</v>
      </c>
      <c r="P33" s="1136"/>
      <c r="Q33" s="49">
        <v>0</v>
      </c>
      <c r="W33" s="121"/>
      <c r="X33" s="72"/>
      <c r="Z33" s="1161" t="s">
        <v>4</v>
      </c>
      <c r="AA33" s="1162"/>
      <c r="AB33" s="49">
        <v>0</v>
      </c>
    </row>
    <row r="34" spans="1:28" x14ac:dyDescent="0.25">
      <c r="M34" s="176"/>
      <c r="X34" s="176"/>
    </row>
  </sheetData>
  <mergeCells count="14">
    <mergeCell ref="W1:AC1"/>
    <mergeCell ref="X4:X7"/>
    <mergeCell ref="W5:W6"/>
    <mergeCell ref="Z32:AA32"/>
    <mergeCell ref="L1:R1"/>
    <mergeCell ref="L5:L6"/>
    <mergeCell ref="O32:P32"/>
    <mergeCell ref="M4:M7"/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22" t="s">
        <v>325</v>
      </c>
      <c r="B1" s="1522"/>
      <c r="C1" s="1522"/>
      <c r="D1" s="1522"/>
      <c r="E1" s="1522"/>
      <c r="F1" s="1522"/>
      <c r="G1" s="1522"/>
      <c r="H1" s="96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6.5" customHeight="1" thickTop="1" x14ac:dyDescent="0.25">
      <c r="A4" s="1608" t="s">
        <v>89</v>
      </c>
      <c r="B4" s="1611" t="s">
        <v>97</v>
      </c>
      <c r="C4" s="475"/>
      <c r="D4" s="664"/>
      <c r="E4" s="225"/>
      <c r="F4" s="226"/>
    </row>
    <row r="5" spans="1:10" ht="16.5" customHeight="1" thickBot="1" x14ac:dyDescent="0.3">
      <c r="A5" s="1608"/>
      <c r="B5" s="1613"/>
      <c r="C5" s="475">
        <v>220</v>
      </c>
      <c r="D5" s="664">
        <v>45223</v>
      </c>
      <c r="E5" s="658">
        <v>1135.1600000000001</v>
      </c>
      <c r="F5" s="227">
        <v>37</v>
      </c>
      <c r="G5" s="143">
        <f>F30</f>
        <v>1135.1600000000001</v>
      </c>
      <c r="H5" s="57">
        <f>E4+E5+E6-G5</f>
        <v>0</v>
      </c>
    </row>
    <row r="6" spans="1:10" ht="17.25" thickTop="1" thickBot="1" x14ac:dyDescent="0.3">
      <c r="A6" s="1122"/>
      <c r="B6" s="1123"/>
      <c r="C6" s="436"/>
      <c r="D6" s="130"/>
      <c r="E6" s="77"/>
      <c r="F6" s="61"/>
      <c r="I6" s="1600" t="s">
        <v>3</v>
      </c>
      <c r="J6" s="1595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01"/>
      <c r="J7" s="1596"/>
    </row>
    <row r="8" spans="1:10" ht="15.75" thickTop="1" x14ac:dyDescent="0.25">
      <c r="A8" s="79" t="s">
        <v>32</v>
      </c>
      <c r="B8" s="82"/>
      <c r="C8" s="15">
        <v>10</v>
      </c>
      <c r="D8" s="168">
        <v>299.8</v>
      </c>
      <c r="E8" s="232">
        <v>45223</v>
      </c>
      <c r="F8" s="68">
        <f>D8</f>
        <v>299.8</v>
      </c>
      <c r="G8" s="69" t="s">
        <v>295</v>
      </c>
      <c r="H8" s="124">
        <v>0</v>
      </c>
      <c r="I8" s="197">
        <f>E5+E4-F8+E6</f>
        <v>835.36000000000013</v>
      </c>
      <c r="J8" s="123">
        <f>F4+F5+F6-C8</f>
        <v>27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ref="F9:F30" si="0">D9</f>
        <v>0</v>
      </c>
      <c r="G9" s="69"/>
      <c r="H9" s="879"/>
      <c r="I9" s="568">
        <f>I8-F9</f>
        <v>835.36000000000013</v>
      </c>
      <c r="J9" s="569">
        <f>J8-C9</f>
        <v>27</v>
      </c>
    </row>
    <row r="10" spans="1:10" x14ac:dyDescent="0.25">
      <c r="A10" s="174"/>
      <c r="B10" s="82"/>
      <c r="C10" s="15">
        <v>7</v>
      </c>
      <c r="D10" s="717">
        <v>217.12</v>
      </c>
      <c r="E10" s="1199">
        <v>45229</v>
      </c>
      <c r="F10" s="626">
        <f t="shared" si="0"/>
        <v>217.12</v>
      </c>
      <c r="G10" s="508" t="s">
        <v>499</v>
      </c>
      <c r="H10" s="1209">
        <v>0</v>
      </c>
      <c r="I10" s="866">
        <f t="shared" ref="I10:I28" si="1">I9-F10</f>
        <v>618.24000000000012</v>
      </c>
      <c r="J10" s="1076">
        <f t="shared" ref="J10:J28" si="2">J9-C10</f>
        <v>20</v>
      </c>
    </row>
    <row r="11" spans="1:10" x14ac:dyDescent="0.25">
      <c r="A11" s="81" t="s">
        <v>33</v>
      </c>
      <c r="B11" s="82"/>
      <c r="C11" s="15">
        <v>10</v>
      </c>
      <c r="D11" s="717">
        <v>303.68</v>
      </c>
      <c r="E11" s="1199">
        <v>45237</v>
      </c>
      <c r="F11" s="626">
        <f t="shared" si="0"/>
        <v>303.68</v>
      </c>
      <c r="G11" s="508" t="s">
        <v>561</v>
      </c>
      <c r="H11" s="1209">
        <v>0</v>
      </c>
      <c r="I11" s="866">
        <f t="shared" si="1"/>
        <v>314.56000000000012</v>
      </c>
      <c r="J11" s="1076">
        <f t="shared" si="2"/>
        <v>10</v>
      </c>
    </row>
    <row r="12" spans="1:10" x14ac:dyDescent="0.25">
      <c r="A12" s="72"/>
      <c r="B12" s="82"/>
      <c r="C12" s="15">
        <v>7</v>
      </c>
      <c r="D12" s="717">
        <v>222.31</v>
      </c>
      <c r="E12" s="1199">
        <v>45234</v>
      </c>
      <c r="F12" s="626">
        <f t="shared" si="0"/>
        <v>222.31</v>
      </c>
      <c r="G12" s="508" t="s">
        <v>565</v>
      </c>
      <c r="H12" s="1205">
        <v>0</v>
      </c>
      <c r="I12" s="197">
        <f t="shared" si="1"/>
        <v>92.250000000000114</v>
      </c>
      <c r="J12" s="123">
        <f t="shared" si="2"/>
        <v>3</v>
      </c>
    </row>
    <row r="13" spans="1:10" x14ac:dyDescent="0.25">
      <c r="A13" s="72"/>
      <c r="B13" s="82"/>
      <c r="C13" s="15">
        <v>3</v>
      </c>
      <c r="D13" s="717">
        <v>92.25</v>
      </c>
      <c r="E13" s="1199">
        <v>45245</v>
      </c>
      <c r="F13" s="626">
        <f t="shared" si="0"/>
        <v>92.25</v>
      </c>
      <c r="G13" s="508" t="s">
        <v>629</v>
      </c>
      <c r="H13" s="1205">
        <v>0</v>
      </c>
      <c r="I13" s="197">
        <f t="shared" si="1"/>
        <v>1.1368683772161603E-13</v>
      </c>
      <c r="J13" s="123">
        <f t="shared" si="2"/>
        <v>0</v>
      </c>
    </row>
    <row r="14" spans="1:10" x14ac:dyDescent="0.25">
      <c r="B14" s="82"/>
      <c r="C14" s="15"/>
      <c r="D14" s="717">
        <v>0</v>
      </c>
      <c r="E14" s="1199"/>
      <c r="F14" s="626">
        <f t="shared" si="0"/>
        <v>0</v>
      </c>
      <c r="G14" s="508"/>
      <c r="H14" s="1205"/>
      <c r="I14" s="197">
        <f t="shared" si="1"/>
        <v>1.1368683772161603E-13</v>
      </c>
      <c r="J14" s="123">
        <f t="shared" si="2"/>
        <v>0</v>
      </c>
    </row>
    <row r="15" spans="1:10" x14ac:dyDescent="0.25">
      <c r="B15" s="82"/>
      <c r="C15" s="15"/>
      <c r="D15" s="717">
        <v>0</v>
      </c>
      <c r="E15" s="1199"/>
      <c r="F15" s="1355">
        <f t="shared" si="0"/>
        <v>0</v>
      </c>
      <c r="G15" s="1356"/>
      <c r="H15" s="1357"/>
      <c r="I15" s="1358">
        <f t="shared" si="1"/>
        <v>1.1368683772161603E-13</v>
      </c>
      <c r="J15" s="1359">
        <f t="shared" si="2"/>
        <v>0</v>
      </c>
    </row>
    <row r="16" spans="1:10" x14ac:dyDescent="0.25">
      <c r="A16" s="80"/>
      <c r="B16" s="82"/>
      <c r="C16" s="15"/>
      <c r="D16" s="717">
        <v>0</v>
      </c>
      <c r="E16" s="1199"/>
      <c r="F16" s="1355">
        <f t="shared" si="0"/>
        <v>0</v>
      </c>
      <c r="G16" s="1356"/>
      <c r="H16" s="1357"/>
      <c r="I16" s="1358">
        <f t="shared" si="1"/>
        <v>1.1368683772161603E-13</v>
      </c>
      <c r="J16" s="1359">
        <f t="shared" si="2"/>
        <v>0</v>
      </c>
    </row>
    <row r="17" spans="1:10" x14ac:dyDescent="0.25">
      <c r="A17" s="82"/>
      <c r="B17" s="82"/>
      <c r="C17" s="15"/>
      <c r="D17" s="717">
        <v>0</v>
      </c>
      <c r="E17" s="1199"/>
      <c r="F17" s="1355">
        <f t="shared" si="0"/>
        <v>0</v>
      </c>
      <c r="G17" s="1401"/>
      <c r="H17" s="1357"/>
      <c r="I17" s="1358">
        <f t="shared" si="1"/>
        <v>1.1368683772161603E-13</v>
      </c>
      <c r="J17" s="1359">
        <f t="shared" si="2"/>
        <v>0</v>
      </c>
    </row>
    <row r="18" spans="1:10" x14ac:dyDescent="0.25">
      <c r="A18" s="2"/>
      <c r="B18" s="82"/>
      <c r="C18" s="15"/>
      <c r="D18" s="717">
        <v>0</v>
      </c>
      <c r="E18" s="1199"/>
      <c r="F18" s="1355">
        <f t="shared" si="0"/>
        <v>0</v>
      </c>
      <c r="G18" s="1356"/>
      <c r="H18" s="1357"/>
      <c r="I18" s="1358">
        <f t="shared" si="1"/>
        <v>1.1368683772161603E-13</v>
      </c>
      <c r="J18" s="1359">
        <f t="shared" si="2"/>
        <v>0</v>
      </c>
    </row>
    <row r="19" spans="1:10" x14ac:dyDescent="0.25">
      <c r="A19" s="2"/>
      <c r="B19" s="82"/>
      <c r="C19" s="15"/>
      <c r="D19" s="717">
        <v>0</v>
      </c>
      <c r="E19" s="1199"/>
      <c r="F19" s="1355">
        <f t="shared" si="0"/>
        <v>0</v>
      </c>
      <c r="G19" s="1356"/>
      <c r="H19" s="1357"/>
      <c r="I19" s="1358">
        <f t="shared" si="1"/>
        <v>1.1368683772161603E-13</v>
      </c>
      <c r="J19" s="1359">
        <f t="shared" si="2"/>
        <v>0</v>
      </c>
    </row>
    <row r="20" spans="1:10" x14ac:dyDescent="0.25">
      <c r="A20" s="2"/>
      <c r="B20" s="82"/>
      <c r="C20" s="15"/>
      <c r="D20" s="717">
        <v>0</v>
      </c>
      <c r="E20" s="1199"/>
      <c r="F20" s="626">
        <f t="shared" si="0"/>
        <v>0</v>
      </c>
      <c r="G20" s="508"/>
      <c r="H20" s="1205"/>
      <c r="I20" s="197">
        <f t="shared" si="1"/>
        <v>1.1368683772161603E-13</v>
      </c>
      <c r="J20" s="123">
        <f t="shared" si="2"/>
        <v>0</v>
      </c>
    </row>
    <row r="21" spans="1:10" x14ac:dyDescent="0.25">
      <c r="A21" s="2"/>
      <c r="B21" s="82"/>
      <c r="C21" s="15"/>
      <c r="D21" s="717">
        <v>0</v>
      </c>
      <c r="E21" s="1199"/>
      <c r="F21" s="626">
        <f t="shared" si="0"/>
        <v>0</v>
      </c>
      <c r="G21" s="508"/>
      <c r="H21" s="1205"/>
      <c r="I21" s="197">
        <f t="shared" si="1"/>
        <v>1.1368683772161603E-13</v>
      </c>
      <c r="J21" s="123">
        <f t="shared" si="2"/>
        <v>0</v>
      </c>
    </row>
    <row r="22" spans="1:10" x14ac:dyDescent="0.25">
      <c r="A22" s="2"/>
      <c r="B22" s="82"/>
      <c r="C22" s="15"/>
      <c r="D22" s="717">
        <v>0</v>
      </c>
      <c r="E22" s="1199"/>
      <c r="F22" s="626">
        <f t="shared" si="0"/>
        <v>0</v>
      </c>
      <c r="G22" s="508"/>
      <c r="H22" s="1205"/>
      <c r="I22" s="197">
        <f t="shared" si="1"/>
        <v>1.1368683772161603E-13</v>
      </c>
      <c r="J22" s="123">
        <f t="shared" si="2"/>
        <v>0</v>
      </c>
    </row>
    <row r="23" spans="1:10" x14ac:dyDescent="0.25">
      <c r="A23" s="2"/>
      <c r="B23" s="82"/>
      <c r="C23" s="15"/>
      <c r="D23" s="717">
        <v>0</v>
      </c>
      <c r="E23" s="1206"/>
      <c r="F23" s="626">
        <f t="shared" si="0"/>
        <v>0</v>
      </c>
      <c r="G23" s="508"/>
      <c r="H23" s="1205"/>
      <c r="I23" s="197">
        <f t="shared" si="1"/>
        <v>1.1368683772161603E-13</v>
      </c>
      <c r="J23" s="123">
        <f t="shared" si="2"/>
        <v>0</v>
      </c>
    </row>
    <row r="24" spans="1:10" x14ac:dyDescent="0.25">
      <c r="A24" s="2"/>
      <c r="B24" s="82"/>
      <c r="C24" s="15"/>
      <c r="D24" s="717">
        <v>0</v>
      </c>
      <c r="E24" s="718"/>
      <c r="F24" s="626">
        <f t="shared" si="0"/>
        <v>0</v>
      </c>
      <c r="G24" s="508"/>
      <c r="H24" s="1205"/>
      <c r="I24" s="197">
        <f t="shared" si="1"/>
        <v>1.1368683772161603E-13</v>
      </c>
      <c r="J24" s="123">
        <f t="shared" si="2"/>
        <v>0</v>
      </c>
    </row>
    <row r="25" spans="1:10" x14ac:dyDescent="0.25">
      <c r="A25" s="2"/>
      <c r="B25" s="82"/>
      <c r="C25" s="15"/>
      <c r="D25" s="717">
        <v>0</v>
      </c>
      <c r="E25" s="718"/>
      <c r="F25" s="626">
        <f t="shared" si="0"/>
        <v>0</v>
      </c>
      <c r="G25" s="508"/>
      <c r="H25" s="1205"/>
      <c r="I25" s="197">
        <f t="shared" si="1"/>
        <v>1.1368683772161603E-13</v>
      </c>
      <c r="J25" s="123">
        <f t="shared" si="2"/>
        <v>0</v>
      </c>
    </row>
    <row r="26" spans="1:10" x14ac:dyDescent="0.25">
      <c r="A26" s="2"/>
      <c r="B26" s="82"/>
      <c r="C26" s="15"/>
      <c r="D26" s="717">
        <v>0</v>
      </c>
      <c r="E26" s="1199"/>
      <c r="F26" s="626">
        <f t="shared" si="0"/>
        <v>0</v>
      </c>
      <c r="G26" s="508"/>
      <c r="H26" s="350"/>
      <c r="I26" s="197">
        <f t="shared" si="1"/>
        <v>1.1368683772161603E-13</v>
      </c>
      <c r="J26" s="123">
        <f t="shared" si="2"/>
        <v>0</v>
      </c>
    </row>
    <row r="27" spans="1:10" x14ac:dyDescent="0.25">
      <c r="A27" s="2"/>
      <c r="B27" s="82"/>
      <c r="C27" s="15"/>
      <c r="D27" s="717">
        <v>0</v>
      </c>
      <c r="E27" s="1199"/>
      <c r="F27" s="626">
        <f t="shared" si="0"/>
        <v>0</v>
      </c>
      <c r="G27" s="508"/>
      <c r="H27" s="350"/>
      <c r="I27" s="197">
        <f t="shared" si="1"/>
        <v>1.1368683772161603E-13</v>
      </c>
      <c r="J27" s="123">
        <f t="shared" si="2"/>
        <v>0</v>
      </c>
    </row>
    <row r="28" spans="1:10" x14ac:dyDescent="0.25">
      <c r="A28" s="2"/>
      <c r="B28" s="82"/>
      <c r="C28" s="15"/>
      <c r="D28" s="717">
        <v>0</v>
      </c>
      <c r="E28" s="1199"/>
      <c r="F28" s="626">
        <f t="shared" si="0"/>
        <v>0</v>
      </c>
      <c r="G28" s="508"/>
      <c r="H28" s="350"/>
      <c r="I28" s="197">
        <f t="shared" si="1"/>
        <v>1.1368683772161603E-13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68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37</v>
      </c>
      <c r="D30" s="48">
        <f>SUM(D8:D29)</f>
        <v>1135.1600000000001</v>
      </c>
      <c r="E30" s="38"/>
      <c r="F30" s="68">
        <f t="shared" si="0"/>
        <v>1135.1600000000001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73" t="s">
        <v>11</v>
      </c>
      <c r="D33" s="1574"/>
      <c r="E33" s="141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07"/>
      <c r="B1" s="1507"/>
      <c r="C1" s="1507"/>
      <c r="D1" s="1507"/>
      <c r="E1" s="1507"/>
      <c r="F1" s="1507"/>
      <c r="G1" s="1507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74"/>
      <c r="C4" s="354"/>
      <c r="D4" s="130"/>
      <c r="E4" s="85"/>
      <c r="F4" s="72"/>
      <c r="G4" s="224"/>
      <c r="H4" s="144"/>
      <c r="I4" s="361"/>
    </row>
    <row r="5" spans="1:10" ht="15" customHeight="1" x14ac:dyDescent="0.25">
      <c r="A5" s="1518"/>
      <c r="B5" s="1540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8"/>
    </row>
    <row r="6" spans="1:10" ht="15.75" thickBot="1" x14ac:dyDescent="0.3">
      <c r="A6" s="1518"/>
      <c r="B6" s="1618"/>
      <c r="C6" s="355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18"/>
      <c r="C7" s="355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 t="s">
        <v>15</v>
      </c>
      <c r="H8" s="264"/>
      <c r="I8" s="359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5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5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5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5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5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5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5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5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5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5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5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5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5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5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5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5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5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5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5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5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5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5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5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5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5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5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5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5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5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5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5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5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5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5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5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5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5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5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5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5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5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5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5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5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5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5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5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5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11" t="s">
        <v>21</v>
      </c>
      <c r="E75" s="1512"/>
      <c r="F75" s="137">
        <f>G5-F73</f>
        <v>0</v>
      </c>
    </row>
    <row r="76" spans="1:10" ht="15.75" thickBot="1" x14ac:dyDescent="0.3">
      <c r="A76" s="121"/>
      <c r="D76" s="247" t="s">
        <v>4</v>
      </c>
      <c r="E76" s="248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14" t="s">
        <v>314</v>
      </c>
      <c r="B1" s="1514"/>
      <c r="C1" s="1514"/>
      <c r="D1" s="1514"/>
      <c r="E1" s="1514"/>
      <c r="F1" s="1514"/>
      <c r="G1" s="151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1405" t="s">
        <v>652</v>
      </c>
      <c r="D4" s="1406"/>
      <c r="E4" s="1407"/>
      <c r="F4" s="72"/>
      <c r="G4" s="72"/>
    </row>
    <row r="5" spans="1:10" ht="15" customHeight="1" x14ac:dyDescent="0.25">
      <c r="A5" s="1619" t="s">
        <v>658</v>
      </c>
      <c r="B5" s="1620" t="s">
        <v>50</v>
      </c>
      <c r="C5" s="99"/>
      <c r="D5" s="130"/>
      <c r="E5" s="120"/>
      <c r="F5" s="72"/>
      <c r="G5" s="422">
        <f>F55</f>
        <v>1889.8200000000002</v>
      </c>
      <c r="H5" s="7">
        <f>E5-G5+E4+E6+E7</f>
        <v>16632.23</v>
      </c>
    </row>
    <row r="6" spans="1:10" ht="15.75" thickBot="1" x14ac:dyDescent="0.3">
      <c r="A6" s="1619"/>
      <c r="B6" s="1620"/>
      <c r="C6" s="99"/>
      <c r="D6" s="218">
        <v>45233</v>
      </c>
      <c r="E6" s="102">
        <v>18522.05</v>
      </c>
      <c r="F6" s="72">
        <v>751</v>
      </c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736</v>
      </c>
      <c r="C9" s="15">
        <v>15</v>
      </c>
      <c r="D9" s="68">
        <v>332.85</v>
      </c>
      <c r="E9" s="232">
        <v>45241</v>
      </c>
      <c r="F9" s="68">
        <f>D9</f>
        <v>332.85</v>
      </c>
      <c r="G9" s="69" t="s">
        <v>599</v>
      </c>
      <c r="H9" s="70">
        <v>58</v>
      </c>
      <c r="I9" s="77">
        <f>E6+E5+E4-F9+E7</f>
        <v>18189.2</v>
      </c>
      <c r="J9" s="123"/>
    </row>
    <row r="10" spans="1:10" x14ac:dyDescent="0.25">
      <c r="A10" s="453"/>
      <c r="B10" s="174">
        <f>B9-C10</f>
        <v>726</v>
      </c>
      <c r="C10" s="15">
        <v>10</v>
      </c>
      <c r="D10" s="68">
        <v>221.55</v>
      </c>
      <c r="E10" s="232">
        <v>45246</v>
      </c>
      <c r="F10" s="68">
        <f>D10</f>
        <v>221.55</v>
      </c>
      <c r="G10" s="69" t="s">
        <v>632</v>
      </c>
      <c r="H10" s="70">
        <v>0</v>
      </c>
      <c r="I10" s="77">
        <f>I9-F10</f>
        <v>17967.650000000001</v>
      </c>
      <c r="J10" s="1424" t="s">
        <v>682</v>
      </c>
    </row>
    <row r="11" spans="1:10" x14ac:dyDescent="0.25">
      <c r="A11" s="12"/>
      <c r="B11" s="174">
        <f t="shared" ref="B11:B53" si="0">B10-C11</f>
        <v>676</v>
      </c>
      <c r="C11" s="15">
        <v>50</v>
      </c>
      <c r="D11" s="68">
        <v>1335.42</v>
      </c>
      <c r="E11" s="232">
        <v>45253</v>
      </c>
      <c r="F11" s="68">
        <f>D11</f>
        <v>1335.42</v>
      </c>
      <c r="G11" s="69" t="s">
        <v>681</v>
      </c>
      <c r="H11" s="70">
        <v>0</v>
      </c>
      <c r="I11" s="77">
        <f t="shared" ref="I11:I54" si="1">I10-F11</f>
        <v>16632.230000000003</v>
      </c>
      <c r="J11" s="123"/>
    </row>
    <row r="12" spans="1:10" x14ac:dyDescent="0.25">
      <c r="A12" s="54" t="s">
        <v>33</v>
      </c>
      <c r="B12" s="559">
        <f t="shared" si="0"/>
        <v>676</v>
      </c>
      <c r="C12" s="1446"/>
      <c r="D12" s="68"/>
      <c r="E12" s="232"/>
      <c r="F12" s="68">
        <f t="shared" ref="F12:F54" si="2">D12</f>
        <v>0</v>
      </c>
      <c r="G12" s="69"/>
      <c r="H12" s="70"/>
      <c r="I12" s="562">
        <f t="shared" si="1"/>
        <v>16632.230000000003</v>
      </c>
      <c r="J12" s="123"/>
    </row>
    <row r="13" spans="1:10" x14ac:dyDescent="0.25">
      <c r="A13" s="76"/>
      <c r="B13" s="174">
        <f t="shared" si="0"/>
        <v>676</v>
      </c>
      <c r="C13" s="15"/>
      <c r="D13" s="68"/>
      <c r="E13" s="232"/>
      <c r="F13" s="68">
        <f t="shared" si="2"/>
        <v>0</v>
      </c>
      <c r="G13" s="69"/>
      <c r="H13" s="70"/>
      <c r="I13" s="77">
        <f t="shared" si="1"/>
        <v>16632.230000000003</v>
      </c>
      <c r="J13" s="123"/>
    </row>
    <row r="14" spans="1:10" x14ac:dyDescent="0.25">
      <c r="A14" s="12"/>
      <c r="B14" s="174">
        <f t="shared" si="0"/>
        <v>676</v>
      </c>
      <c r="C14" s="15"/>
      <c r="D14" s="68"/>
      <c r="E14" s="232"/>
      <c r="F14" s="68">
        <f t="shared" si="2"/>
        <v>0</v>
      </c>
      <c r="G14" s="69"/>
      <c r="H14" s="70"/>
      <c r="I14" s="77">
        <f t="shared" si="1"/>
        <v>16632.230000000003</v>
      </c>
      <c r="J14" s="123"/>
    </row>
    <row r="15" spans="1:10" x14ac:dyDescent="0.25">
      <c r="B15" s="174">
        <f t="shared" si="0"/>
        <v>676</v>
      </c>
      <c r="C15" s="53"/>
      <c r="D15" s="68"/>
      <c r="E15" s="232"/>
      <c r="F15" s="68">
        <f t="shared" si="2"/>
        <v>0</v>
      </c>
      <c r="G15" s="69"/>
      <c r="H15" s="70"/>
      <c r="I15" s="77">
        <f t="shared" si="1"/>
        <v>16632.230000000003</v>
      </c>
      <c r="J15" s="123"/>
    </row>
    <row r="16" spans="1:10" x14ac:dyDescent="0.25">
      <c r="B16" s="174">
        <f t="shared" si="0"/>
        <v>676</v>
      </c>
      <c r="C16" s="15"/>
      <c r="D16" s="68"/>
      <c r="E16" s="232"/>
      <c r="F16" s="68">
        <f t="shared" si="2"/>
        <v>0</v>
      </c>
      <c r="G16" s="69"/>
      <c r="H16" s="70"/>
      <c r="I16" s="77">
        <f t="shared" si="1"/>
        <v>16632.230000000003</v>
      </c>
      <c r="J16" s="123"/>
    </row>
    <row r="17" spans="2:10" x14ac:dyDescent="0.25">
      <c r="B17" s="174">
        <f t="shared" si="0"/>
        <v>676</v>
      </c>
      <c r="C17" s="15"/>
      <c r="D17" s="68"/>
      <c r="E17" s="232"/>
      <c r="F17" s="68">
        <f t="shared" si="2"/>
        <v>0</v>
      </c>
      <c r="G17" s="69"/>
      <c r="H17" s="70"/>
      <c r="I17" s="77">
        <f t="shared" si="1"/>
        <v>16632.230000000003</v>
      </c>
      <c r="J17" s="123"/>
    </row>
    <row r="18" spans="2:10" x14ac:dyDescent="0.25">
      <c r="B18" s="174">
        <f t="shared" si="0"/>
        <v>676</v>
      </c>
      <c r="C18" s="53"/>
      <c r="D18" s="68"/>
      <c r="E18" s="232"/>
      <c r="F18" s="68">
        <f t="shared" si="2"/>
        <v>0</v>
      </c>
      <c r="G18" s="69"/>
      <c r="H18" s="70"/>
      <c r="I18" s="77">
        <f t="shared" si="1"/>
        <v>16632.230000000003</v>
      </c>
      <c r="J18" s="123"/>
    </row>
    <row r="19" spans="2:10" x14ac:dyDescent="0.25">
      <c r="B19" s="174">
        <f t="shared" si="0"/>
        <v>676</v>
      </c>
      <c r="C19" s="15"/>
      <c r="D19" s="68"/>
      <c r="E19" s="232"/>
      <c r="F19" s="68">
        <f t="shared" si="2"/>
        <v>0</v>
      </c>
      <c r="G19" s="69"/>
      <c r="H19" s="70"/>
      <c r="I19" s="77">
        <f t="shared" si="1"/>
        <v>16632.230000000003</v>
      </c>
      <c r="J19" s="123"/>
    </row>
    <row r="20" spans="2:10" x14ac:dyDescent="0.25">
      <c r="B20" s="174">
        <f t="shared" si="0"/>
        <v>676</v>
      </c>
      <c r="C20" s="15"/>
      <c r="D20" s="68"/>
      <c r="E20" s="232"/>
      <c r="F20" s="68">
        <f t="shared" si="2"/>
        <v>0</v>
      </c>
      <c r="G20" s="69"/>
      <c r="H20" s="70"/>
      <c r="I20" s="77">
        <f t="shared" si="1"/>
        <v>16632.230000000003</v>
      </c>
      <c r="J20" s="123"/>
    </row>
    <row r="21" spans="2:10" x14ac:dyDescent="0.25">
      <c r="B21" s="174">
        <f t="shared" si="0"/>
        <v>676</v>
      </c>
      <c r="C21" s="15"/>
      <c r="D21" s="68"/>
      <c r="E21" s="232"/>
      <c r="F21" s="68">
        <f t="shared" si="2"/>
        <v>0</v>
      </c>
      <c r="G21" s="69"/>
      <c r="H21" s="70"/>
      <c r="I21" s="77">
        <f t="shared" si="1"/>
        <v>16632.230000000003</v>
      </c>
      <c r="J21" s="123"/>
    </row>
    <row r="22" spans="2:10" x14ac:dyDescent="0.25">
      <c r="B22" s="174">
        <f t="shared" si="0"/>
        <v>676</v>
      </c>
      <c r="C22" s="15"/>
      <c r="D22" s="68"/>
      <c r="E22" s="232"/>
      <c r="F22" s="68">
        <f t="shared" si="2"/>
        <v>0</v>
      </c>
      <c r="G22" s="69"/>
      <c r="H22" s="70"/>
      <c r="I22" s="77">
        <f t="shared" si="1"/>
        <v>16632.230000000003</v>
      </c>
      <c r="J22" s="123"/>
    </row>
    <row r="23" spans="2:10" x14ac:dyDescent="0.25">
      <c r="B23" s="174">
        <f t="shared" si="0"/>
        <v>676</v>
      </c>
      <c r="C23" s="15"/>
      <c r="D23" s="68"/>
      <c r="E23" s="232"/>
      <c r="F23" s="68">
        <f t="shared" si="2"/>
        <v>0</v>
      </c>
      <c r="G23" s="69"/>
      <c r="H23" s="70"/>
      <c r="I23" s="77">
        <f t="shared" si="1"/>
        <v>16632.230000000003</v>
      </c>
      <c r="J23" s="123"/>
    </row>
    <row r="24" spans="2:10" x14ac:dyDescent="0.25">
      <c r="B24" s="174">
        <f t="shared" si="0"/>
        <v>676</v>
      </c>
      <c r="C24" s="15"/>
      <c r="D24" s="68"/>
      <c r="E24" s="232"/>
      <c r="F24" s="68">
        <f t="shared" si="2"/>
        <v>0</v>
      </c>
      <c r="G24" s="69"/>
      <c r="H24" s="70"/>
      <c r="I24" s="77">
        <f t="shared" si="1"/>
        <v>16632.230000000003</v>
      </c>
      <c r="J24" s="123"/>
    </row>
    <row r="25" spans="2:10" x14ac:dyDescent="0.25">
      <c r="B25" s="174">
        <f t="shared" si="0"/>
        <v>676</v>
      </c>
      <c r="C25" s="15"/>
      <c r="D25" s="68"/>
      <c r="E25" s="232"/>
      <c r="F25" s="68">
        <f t="shared" si="2"/>
        <v>0</v>
      </c>
      <c r="G25" s="69"/>
      <c r="H25" s="70"/>
      <c r="I25" s="77">
        <f t="shared" si="1"/>
        <v>16632.230000000003</v>
      </c>
      <c r="J25" s="123"/>
    </row>
    <row r="26" spans="2:10" x14ac:dyDescent="0.25">
      <c r="B26" s="174">
        <f t="shared" si="0"/>
        <v>676</v>
      </c>
      <c r="C26" s="15"/>
      <c r="D26" s="68"/>
      <c r="E26" s="232"/>
      <c r="F26" s="68">
        <f t="shared" si="2"/>
        <v>0</v>
      </c>
      <c r="G26" s="69"/>
      <c r="H26" s="70"/>
      <c r="I26" s="77">
        <f t="shared" si="1"/>
        <v>16632.230000000003</v>
      </c>
      <c r="J26" s="123"/>
    </row>
    <row r="27" spans="2:10" x14ac:dyDescent="0.25">
      <c r="B27" s="174">
        <f t="shared" si="0"/>
        <v>676</v>
      </c>
      <c r="C27" s="15"/>
      <c r="D27" s="68"/>
      <c r="E27" s="232"/>
      <c r="F27" s="68">
        <f t="shared" si="2"/>
        <v>0</v>
      </c>
      <c r="G27" s="69"/>
      <c r="H27" s="70"/>
      <c r="I27" s="77">
        <f t="shared" si="1"/>
        <v>16632.230000000003</v>
      </c>
      <c r="J27" s="123"/>
    </row>
    <row r="28" spans="2:10" x14ac:dyDescent="0.25">
      <c r="B28" s="174">
        <f t="shared" si="0"/>
        <v>676</v>
      </c>
      <c r="C28" s="15"/>
      <c r="D28" s="68"/>
      <c r="E28" s="232"/>
      <c r="F28" s="68">
        <f t="shared" si="2"/>
        <v>0</v>
      </c>
      <c r="G28" s="69"/>
      <c r="H28" s="70"/>
      <c r="I28" s="77">
        <f t="shared" si="1"/>
        <v>16632.230000000003</v>
      </c>
      <c r="J28" s="123"/>
    </row>
    <row r="29" spans="2:10" x14ac:dyDescent="0.25">
      <c r="B29" s="174">
        <f t="shared" si="0"/>
        <v>676</v>
      </c>
      <c r="C29" s="15"/>
      <c r="D29" s="68"/>
      <c r="E29" s="232"/>
      <c r="F29" s="68">
        <f t="shared" si="2"/>
        <v>0</v>
      </c>
      <c r="G29" s="69"/>
      <c r="H29" s="70"/>
      <c r="I29" s="77">
        <f t="shared" si="1"/>
        <v>16632.230000000003</v>
      </c>
      <c r="J29" s="123"/>
    </row>
    <row r="30" spans="2:10" x14ac:dyDescent="0.25">
      <c r="B30" s="174">
        <f t="shared" si="0"/>
        <v>676</v>
      </c>
      <c r="C30" s="15"/>
      <c r="D30" s="68"/>
      <c r="E30" s="232"/>
      <c r="F30" s="68">
        <f t="shared" si="2"/>
        <v>0</v>
      </c>
      <c r="G30" s="69"/>
      <c r="H30" s="70"/>
      <c r="I30" s="77">
        <f t="shared" si="1"/>
        <v>16632.230000000003</v>
      </c>
      <c r="J30" s="123"/>
    </row>
    <row r="31" spans="2:10" x14ac:dyDescent="0.25">
      <c r="B31" s="174">
        <f t="shared" si="0"/>
        <v>676</v>
      </c>
      <c r="C31" s="15"/>
      <c r="D31" s="68"/>
      <c r="E31" s="232"/>
      <c r="F31" s="68">
        <f t="shared" si="2"/>
        <v>0</v>
      </c>
      <c r="G31" s="69"/>
      <c r="H31" s="70"/>
      <c r="I31" s="77">
        <f t="shared" si="1"/>
        <v>16632.230000000003</v>
      </c>
      <c r="J31" s="123"/>
    </row>
    <row r="32" spans="2:10" x14ac:dyDescent="0.25">
      <c r="B32" s="174">
        <f t="shared" si="0"/>
        <v>676</v>
      </c>
      <c r="C32" s="15"/>
      <c r="D32" s="68"/>
      <c r="E32" s="232"/>
      <c r="F32" s="68">
        <f t="shared" si="2"/>
        <v>0</v>
      </c>
      <c r="G32" s="69"/>
      <c r="H32" s="70"/>
      <c r="I32" s="77">
        <f t="shared" si="1"/>
        <v>16632.230000000003</v>
      </c>
      <c r="J32" s="123"/>
    </row>
    <row r="33" spans="2:10" x14ac:dyDescent="0.25">
      <c r="B33" s="174">
        <f t="shared" si="0"/>
        <v>676</v>
      </c>
      <c r="C33" s="15"/>
      <c r="D33" s="68"/>
      <c r="E33" s="232"/>
      <c r="F33" s="68">
        <f t="shared" si="2"/>
        <v>0</v>
      </c>
      <c r="G33" s="69"/>
      <c r="H33" s="70"/>
      <c r="I33" s="77">
        <f t="shared" si="1"/>
        <v>16632.230000000003</v>
      </c>
      <c r="J33" s="123"/>
    </row>
    <row r="34" spans="2:10" x14ac:dyDescent="0.25">
      <c r="B34" s="174">
        <f t="shared" si="0"/>
        <v>676</v>
      </c>
      <c r="C34" s="15"/>
      <c r="D34" s="68"/>
      <c r="E34" s="232"/>
      <c r="F34" s="68">
        <f t="shared" si="2"/>
        <v>0</v>
      </c>
      <c r="G34" s="69"/>
      <c r="H34" s="70"/>
      <c r="I34" s="77">
        <f t="shared" si="1"/>
        <v>16632.230000000003</v>
      </c>
      <c r="J34" s="123"/>
    </row>
    <row r="35" spans="2:10" x14ac:dyDescent="0.25">
      <c r="B35" s="174">
        <f t="shared" si="0"/>
        <v>676</v>
      </c>
      <c r="C35" s="15"/>
      <c r="D35" s="68"/>
      <c r="E35" s="232"/>
      <c r="F35" s="68">
        <f t="shared" si="2"/>
        <v>0</v>
      </c>
      <c r="G35" s="69"/>
      <c r="H35" s="70"/>
      <c r="I35" s="77">
        <f t="shared" si="1"/>
        <v>16632.230000000003</v>
      </c>
      <c r="J35" s="123"/>
    </row>
    <row r="36" spans="2:10" x14ac:dyDescent="0.25">
      <c r="B36" s="174">
        <f t="shared" si="0"/>
        <v>676</v>
      </c>
      <c r="C36" s="15"/>
      <c r="D36" s="68"/>
      <c r="E36" s="232"/>
      <c r="F36" s="68">
        <f t="shared" si="2"/>
        <v>0</v>
      </c>
      <c r="G36" s="69"/>
      <c r="H36" s="70"/>
      <c r="I36" s="77">
        <f t="shared" si="1"/>
        <v>16632.230000000003</v>
      </c>
      <c r="J36" s="123"/>
    </row>
    <row r="37" spans="2:10" x14ac:dyDescent="0.25">
      <c r="B37" s="174">
        <f t="shared" si="0"/>
        <v>676</v>
      </c>
      <c r="C37" s="15"/>
      <c r="D37" s="68"/>
      <c r="E37" s="232"/>
      <c r="F37" s="68">
        <f t="shared" si="2"/>
        <v>0</v>
      </c>
      <c r="G37" s="69"/>
      <c r="H37" s="70"/>
      <c r="I37" s="77">
        <f t="shared" si="1"/>
        <v>16632.230000000003</v>
      </c>
      <c r="J37" s="123"/>
    </row>
    <row r="38" spans="2:10" x14ac:dyDescent="0.25">
      <c r="B38" s="174">
        <f t="shared" si="0"/>
        <v>676</v>
      </c>
      <c r="C38" s="15"/>
      <c r="D38" s="68"/>
      <c r="E38" s="232"/>
      <c r="F38" s="68">
        <f t="shared" si="2"/>
        <v>0</v>
      </c>
      <c r="G38" s="69"/>
      <c r="H38" s="70"/>
      <c r="I38" s="77">
        <f t="shared" si="1"/>
        <v>16632.230000000003</v>
      </c>
      <c r="J38" s="123"/>
    </row>
    <row r="39" spans="2:10" x14ac:dyDescent="0.25">
      <c r="B39" s="174">
        <f t="shared" si="0"/>
        <v>676</v>
      </c>
      <c r="C39" s="15"/>
      <c r="D39" s="68"/>
      <c r="E39" s="232"/>
      <c r="F39" s="68">
        <f t="shared" si="2"/>
        <v>0</v>
      </c>
      <c r="G39" s="69"/>
      <c r="H39" s="70"/>
      <c r="I39" s="77">
        <f t="shared" si="1"/>
        <v>16632.230000000003</v>
      </c>
      <c r="J39" s="123"/>
    </row>
    <row r="40" spans="2:10" x14ac:dyDescent="0.25">
      <c r="B40" s="174">
        <f t="shared" si="0"/>
        <v>676</v>
      </c>
      <c r="C40" s="15"/>
      <c r="D40" s="68"/>
      <c r="E40" s="232"/>
      <c r="F40" s="68">
        <f t="shared" si="2"/>
        <v>0</v>
      </c>
      <c r="G40" s="69"/>
      <c r="H40" s="70"/>
      <c r="I40" s="77">
        <f t="shared" si="1"/>
        <v>16632.230000000003</v>
      </c>
      <c r="J40" s="123"/>
    </row>
    <row r="41" spans="2:10" x14ac:dyDescent="0.25">
      <c r="B41" s="174">
        <f t="shared" si="0"/>
        <v>676</v>
      </c>
      <c r="C41" s="15"/>
      <c r="D41" s="68"/>
      <c r="E41" s="232"/>
      <c r="F41" s="68">
        <f t="shared" si="2"/>
        <v>0</v>
      </c>
      <c r="G41" s="69"/>
      <c r="H41" s="70"/>
      <c r="I41" s="77">
        <f t="shared" si="1"/>
        <v>16632.230000000003</v>
      </c>
      <c r="J41" s="123"/>
    </row>
    <row r="42" spans="2:10" x14ac:dyDescent="0.25">
      <c r="B42" s="174">
        <f t="shared" si="0"/>
        <v>676</v>
      </c>
      <c r="C42" s="15"/>
      <c r="D42" s="68"/>
      <c r="E42" s="232"/>
      <c r="F42" s="68">
        <f t="shared" si="2"/>
        <v>0</v>
      </c>
      <c r="G42" s="69"/>
      <c r="H42" s="70"/>
      <c r="I42" s="77">
        <f t="shared" si="1"/>
        <v>16632.230000000003</v>
      </c>
      <c r="J42" s="123"/>
    </row>
    <row r="43" spans="2:10" x14ac:dyDescent="0.25">
      <c r="B43" s="174">
        <f t="shared" si="0"/>
        <v>676</v>
      </c>
      <c r="C43" s="15"/>
      <c r="D43" s="68"/>
      <c r="E43" s="232"/>
      <c r="F43" s="68">
        <f t="shared" si="2"/>
        <v>0</v>
      </c>
      <c r="G43" s="69"/>
      <c r="H43" s="70"/>
      <c r="I43" s="77">
        <f t="shared" si="1"/>
        <v>16632.230000000003</v>
      </c>
      <c r="J43" s="123"/>
    </row>
    <row r="44" spans="2:10" x14ac:dyDescent="0.25">
      <c r="B44" s="174">
        <f t="shared" si="0"/>
        <v>676</v>
      </c>
      <c r="C44" s="15"/>
      <c r="D44" s="68"/>
      <c r="E44" s="232"/>
      <c r="F44" s="68">
        <f t="shared" si="2"/>
        <v>0</v>
      </c>
      <c r="G44" s="69"/>
      <c r="H44" s="70"/>
      <c r="I44" s="77">
        <f t="shared" si="1"/>
        <v>16632.230000000003</v>
      </c>
      <c r="J44" s="123"/>
    </row>
    <row r="45" spans="2:10" x14ac:dyDescent="0.25">
      <c r="B45" s="174">
        <f t="shared" si="0"/>
        <v>676</v>
      </c>
      <c r="C45" s="15"/>
      <c r="D45" s="68"/>
      <c r="E45" s="232"/>
      <c r="F45" s="68">
        <f t="shared" si="2"/>
        <v>0</v>
      </c>
      <c r="G45" s="69"/>
      <c r="H45" s="70"/>
      <c r="I45" s="77">
        <f t="shared" si="1"/>
        <v>16632.230000000003</v>
      </c>
      <c r="J45" s="123"/>
    </row>
    <row r="46" spans="2:10" x14ac:dyDescent="0.25">
      <c r="B46" s="174">
        <f t="shared" si="0"/>
        <v>676</v>
      </c>
      <c r="C46" s="15"/>
      <c r="D46" s="68"/>
      <c r="E46" s="232"/>
      <c r="F46" s="68">
        <f t="shared" si="2"/>
        <v>0</v>
      </c>
      <c r="G46" s="69"/>
      <c r="H46" s="70"/>
      <c r="I46" s="77">
        <f t="shared" si="1"/>
        <v>16632.230000000003</v>
      </c>
      <c r="J46" s="123"/>
    </row>
    <row r="47" spans="2:10" x14ac:dyDescent="0.25">
      <c r="B47" s="174">
        <f t="shared" si="0"/>
        <v>676</v>
      </c>
      <c r="C47" s="15"/>
      <c r="D47" s="68"/>
      <c r="E47" s="232"/>
      <c r="F47" s="68">
        <f t="shared" si="2"/>
        <v>0</v>
      </c>
      <c r="G47" s="69"/>
      <c r="H47" s="70"/>
      <c r="I47" s="77">
        <f t="shared" si="1"/>
        <v>16632.230000000003</v>
      </c>
      <c r="J47" s="123"/>
    </row>
    <row r="48" spans="2:10" x14ac:dyDescent="0.25">
      <c r="B48" s="174">
        <f t="shared" si="0"/>
        <v>676</v>
      </c>
      <c r="C48" s="15"/>
      <c r="D48" s="68"/>
      <c r="E48" s="232"/>
      <c r="F48" s="68">
        <f t="shared" si="2"/>
        <v>0</v>
      </c>
      <c r="G48" s="69"/>
      <c r="H48" s="70"/>
      <c r="I48" s="77">
        <f t="shared" si="1"/>
        <v>16632.230000000003</v>
      </c>
      <c r="J48" s="123"/>
    </row>
    <row r="49" spans="2:10" x14ac:dyDescent="0.25">
      <c r="B49" s="174">
        <f t="shared" si="0"/>
        <v>676</v>
      </c>
      <c r="C49" s="15"/>
      <c r="D49" s="68"/>
      <c r="E49" s="232"/>
      <c r="F49" s="68">
        <f t="shared" si="2"/>
        <v>0</v>
      </c>
      <c r="G49" s="69"/>
      <c r="H49" s="70"/>
      <c r="I49" s="77">
        <f t="shared" si="1"/>
        <v>16632.230000000003</v>
      </c>
      <c r="J49" s="123"/>
    </row>
    <row r="50" spans="2:10" x14ac:dyDescent="0.25">
      <c r="B50" s="174">
        <f t="shared" si="0"/>
        <v>676</v>
      </c>
      <c r="C50" s="15"/>
      <c r="D50" s="68"/>
      <c r="E50" s="232"/>
      <c r="F50" s="68">
        <f t="shared" si="2"/>
        <v>0</v>
      </c>
      <c r="G50" s="69"/>
      <c r="H50" s="70"/>
      <c r="I50" s="77">
        <f t="shared" si="1"/>
        <v>16632.230000000003</v>
      </c>
      <c r="J50" s="123"/>
    </row>
    <row r="51" spans="2:10" x14ac:dyDescent="0.25">
      <c r="B51" s="174">
        <f t="shared" si="0"/>
        <v>676</v>
      </c>
      <c r="C51" s="15"/>
      <c r="D51" s="68"/>
      <c r="E51" s="232"/>
      <c r="F51" s="68">
        <f t="shared" si="2"/>
        <v>0</v>
      </c>
      <c r="G51" s="69"/>
      <c r="H51" s="70"/>
      <c r="I51" s="77">
        <f t="shared" si="1"/>
        <v>16632.230000000003</v>
      </c>
      <c r="J51" s="123"/>
    </row>
    <row r="52" spans="2:10" x14ac:dyDescent="0.25">
      <c r="B52" s="174">
        <f t="shared" si="0"/>
        <v>676</v>
      </c>
      <c r="C52" s="15"/>
      <c r="D52" s="68"/>
      <c r="E52" s="232"/>
      <c r="F52" s="68">
        <f t="shared" si="2"/>
        <v>0</v>
      </c>
      <c r="G52" s="69"/>
      <c r="H52" s="70"/>
      <c r="I52" s="77">
        <f t="shared" si="1"/>
        <v>16632.230000000003</v>
      </c>
      <c r="J52" s="123"/>
    </row>
    <row r="53" spans="2:10" x14ac:dyDescent="0.25">
      <c r="B53" s="174">
        <f t="shared" si="0"/>
        <v>676</v>
      </c>
      <c r="C53" s="15"/>
      <c r="D53" s="68"/>
      <c r="E53" s="232"/>
      <c r="F53" s="68">
        <f t="shared" si="2"/>
        <v>0</v>
      </c>
      <c r="G53" s="69"/>
      <c r="H53" s="70"/>
      <c r="I53" s="77">
        <f t="shared" si="1"/>
        <v>16632.230000000003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2"/>
        <v>0</v>
      </c>
      <c r="G54" s="195"/>
      <c r="H54" s="74"/>
      <c r="I54" s="77">
        <f t="shared" si="1"/>
        <v>16632.230000000003</v>
      </c>
      <c r="J54" s="123"/>
    </row>
    <row r="55" spans="2:10" x14ac:dyDescent="0.25">
      <c r="C55" s="53">
        <f>SUM(C9:C54)</f>
        <v>75</v>
      </c>
      <c r="D55" s="120">
        <f>SUM(D9:D54)</f>
        <v>1889.8200000000002</v>
      </c>
      <c r="E55" s="160"/>
      <c r="F55" s="120">
        <f>SUM(F9:F54)</f>
        <v>1889.8200000000002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676</v>
      </c>
    </row>
    <row r="59" spans="2:10" ht="15.75" thickBot="1" x14ac:dyDescent="0.3">
      <c r="B59" s="121"/>
    </row>
    <row r="60" spans="2:10" ht="15.75" thickBot="1" x14ac:dyDescent="0.3">
      <c r="B60" s="90"/>
      <c r="C60" s="1516" t="s">
        <v>11</v>
      </c>
      <c r="D60" s="1517"/>
      <c r="E60" s="56">
        <f>E5-F55+E4+E6+E7</f>
        <v>16632.23</v>
      </c>
    </row>
  </sheetData>
  <sortState ref="C9:H11">
    <sortCondition ref="G9:G11"/>
  </sortState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07"/>
      <c r="B1" s="1507"/>
      <c r="C1" s="1507"/>
      <c r="D1" s="1507"/>
      <c r="E1" s="1507"/>
      <c r="F1" s="1507"/>
      <c r="G1" s="1507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3" t="s">
        <v>20</v>
      </c>
      <c r="H3" s="262" t="s">
        <v>6</v>
      </c>
      <c r="I3" s="357"/>
    </row>
    <row r="4" spans="1:10" ht="15.75" thickTop="1" x14ac:dyDescent="0.25">
      <c r="A4" s="870" t="s">
        <v>165</v>
      </c>
      <c r="B4" s="74"/>
      <c r="C4" s="230"/>
      <c r="D4" s="130"/>
      <c r="E4" s="128"/>
      <c r="F4" s="72"/>
      <c r="G4" s="224"/>
      <c r="H4" s="144"/>
      <c r="I4" s="361"/>
    </row>
    <row r="5" spans="1:10" ht="15" customHeight="1" x14ac:dyDescent="0.25">
      <c r="A5" s="1519" t="s">
        <v>166</v>
      </c>
      <c r="B5" s="1621" t="s">
        <v>135</v>
      </c>
      <c r="C5" s="230"/>
      <c r="D5" s="130"/>
      <c r="E5" s="128"/>
      <c r="F5" s="72"/>
      <c r="G5" s="48">
        <f>F39</f>
        <v>0</v>
      </c>
      <c r="H5" s="134">
        <f>E5-G5</f>
        <v>0</v>
      </c>
      <c r="I5" s="358"/>
    </row>
    <row r="6" spans="1:10" x14ac:dyDescent="0.25">
      <c r="A6" s="1519"/>
      <c r="B6" s="1621"/>
      <c r="C6" s="230"/>
      <c r="D6" s="130"/>
      <c r="E6" s="128"/>
      <c r="F6" s="72"/>
      <c r="G6" s="72"/>
      <c r="H6" s="74"/>
      <c r="I6" s="230"/>
    </row>
    <row r="7" spans="1:10" ht="15.75" thickBot="1" x14ac:dyDescent="0.3">
      <c r="A7" s="213"/>
      <c r="B7" s="1621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923">
        <v>0</v>
      </c>
      <c r="E8" s="268" t="s">
        <v>2</v>
      </c>
      <c r="F8" s="261" t="s">
        <v>18</v>
      </c>
      <c r="G8" s="269" t="s">
        <v>15</v>
      </c>
      <c r="H8" s="264"/>
      <c r="I8" s="359"/>
    </row>
    <row r="9" spans="1:10" ht="15.75" thickTop="1" x14ac:dyDescent="0.25">
      <c r="A9" s="60"/>
      <c r="B9" s="174">
        <f>F4+F5+F6-C9+F7</f>
        <v>0</v>
      </c>
      <c r="C9" s="15"/>
      <c r="D9" s="923">
        <v>0</v>
      </c>
      <c r="E9" s="238"/>
      <c r="F9" s="91">
        <f t="shared" ref="F9:F38" si="0">D9</f>
        <v>0</v>
      </c>
      <c r="G9" s="69"/>
      <c r="H9" s="70"/>
      <c r="I9" s="355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923">
        <v>0</v>
      </c>
      <c r="E10" s="238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8" si="2">B10-C11</f>
        <v>0</v>
      </c>
      <c r="C11" s="15"/>
      <c r="D11" s="923">
        <v>0</v>
      </c>
      <c r="E11" s="238"/>
      <c r="F11" s="91">
        <f t="shared" si="0"/>
        <v>0</v>
      </c>
      <c r="G11" s="69"/>
      <c r="H11" s="70"/>
      <c r="I11" s="230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923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923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923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23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923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1" x14ac:dyDescent="0.25">
      <c r="A17" s="74"/>
      <c r="B17" s="174">
        <f t="shared" si="2"/>
        <v>0</v>
      </c>
      <c r="C17" s="15"/>
      <c r="D17" s="923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1" x14ac:dyDescent="0.25">
      <c r="A18" s="74"/>
      <c r="B18" s="174">
        <f t="shared" si="2"/>
        <v>0</v>
      </c>
      <c r="C18" s="15"/>
      <c r="D18" s="923">
        <v>0</v>
      </c>
      <c r="E18" s="238"/>
      <c r="F18" s="91">
        <f t="shared" si="0"/>
        <v>0</v>
      </c>
      <c r="G18" s="69"/>
      <c r="H18" s="70"/>
      <c r="I18" s="230">
        <f>I17-F18</f>
        <v>0</v>
      </c>
      <c r="J18" s="59">
        <f t="shared" si="1"/>
        <v>0</v>
      </c>
    </row>
    <row r="19" spans="1:11" x14ac:dyDescent="0.25">
      <c r="A19" s="74"/>
      <c r="B19" s="174">
        <f t="shared" si="2"/>
        <v>0</v>
      </c>
      <c r="C19" s="15"/>
      <c r="D19" s="923">
        <v>0</v>
      </c>
      <c r="E19" s="238"/>
      <c r="F19" s="91">
        <f t="shared" si="0"/>
        <v>0</v>
      </c>
      <c r="G19" s="69"/>
      <c r="H19" s="70"/>
      <c r="I19" s="230">
        <f t="shared" ref="I19:I38" si="4">I18-F19</f>
        <v>0</v>
      </c>
      <c r="J19" s="59">
        <f t="shared" si="1"/>
        <v>0</v>
      </c>
    </row>
    <row r="20" spans="1:11" x14ac:dyDescent="0.25">
      <c r="A20" s="74"/>
      <c r="B20" s="1115">
        <f t="shared" si="2"/>
        <v>0</v>
      </c>
      <c r="C20" s="1051"/>
      <c r="D20" s="923">
        <v>0</v>
      </c>
      <c r="E20" s="845"/>
      <c r="F20" s="910">
        <f t="shared" si="0"/>
        <v>0</v>
      </c>
      <c r="G20" s="895"/>
      <c r="H20" s="912"/>
      <c r="I20" s="230">
        <f t="shared" si="4"/>
        <v>0</v>
      </c>
      <c r="J20" s="1049">
        <f t="shared" si="1"/>
        <v>0</v>
      </c>
      <c r="K20" s="843"/>
    </row>
    <row r="21" spans="1:11" x14ac:dyDescent="0.25">
      <c r="A21" s="74"/>
      <c r="B21" s="1115">
        <f t="shared" si="2"/>
        <v>0</v>
      </c>
      <c r="C21" s="1051"/>
      <c r="D21" s="923">
        <v>0</v>
      </c>
      <c r="E21" s="845"/>
      <c r="F21" s="910">
        <f t="shared" si="0"/>
        <v>0</v>
      </c>
      <c r="G21" s="895"/>
      <c r="H21" s="912"/>
      <c r="I21" s="230">
        <f t="shared" si="4"/>
        <v>0</v>
      </c>
      <c r="J21" s="1049">
        <f t="shared" si="1"/>
        <v>0</v>
      </c>
      <c r="K21" s="843"/>
    </row>
    <row r="22" spans="1:11" x14ac:dyDescent="0.25">
      <c r="A22" s="74"/>
      <c r="B22" s="1115">
        <f t="shared" si="2"/>
        <v>0</v>
      </c>
      <c r="C22" s="1051"/>
      <c r="D22" s="923">
        <v>0</v>
      </c>
      <c r="E22" s="845"/>
      <c r="F22" s="910">
        <f t="shared" si="0"/>
        <v>0</v>
      </c>
      <c r="G22" s="895"/>
      <c r="H22" s="912"/>
      <c r="I22" s="230">
        <f t="shared" si="4"/>
        <v>0</v>
      </c>
      <c r="J22" s="1049">
        <f t="shared" si="1"/>
        <v>0</v>
      </c>
      <c r="K22" s="843"/>
    </row>
    <row r="23" spans="1:11" x14ac:dyDescent="0.25">
      <c r="A23" s="19"/>
      <c r="B23" s="1115">
        <f t="shared" si="2"/>
        <v>0</v>
      </c>
      <c r="C23" s="872"/>
      <c r="D23" s="923">
        <v>0</v>
      </c>
      <c r="E23" s="865"/>
      <c r="F23" s="910">
        <f t="shared" si="0"/>
        <v>0</v>
      </c>
      <c r="G23" s="895"/>
      <c r="H23" s="912"/>
      <c r="I23" s="230">
        <f t="shared" si="4"/>
        <v>0</v>
      </c>
      <c r="J23" s="1049">
        <f t="shared" si="1"/>
        <v>0</v>
      </c>
      <c r="K23" s="843"/>
    </row>
    <row r="24" spans="1:11" x14ac:dyDescent="0.25">
      <c r="A24" s="19"/>
      <c r="B24" s="1115">
        <f t="shared" si="2"/>
        <v>0</v>
      </c>
      <c r="C24" s="872"/>
      <c r="D24" s="923">
        <v>0</v>
      </c>
      <c r="E24" s="865"/>
      <c r="F24" s="910">
        <f t="shared" si="0"/>
        <v>0</v>
      </c>
      <c r="G24" s="895"/>
      <c r="H24" s="912"/>
      <c r="I24" s="230">
        <f t="shared" si="4"/>
        <v>0</v>
      </c>
      <c r="J24" s="1049">
        <f t="shared" si="1"/>
        <v>0</v>
      </c>
      <c r="K24" s="843"/>
    </row>
    <row r="25" spans="1:11" x14ac:dyDescent="0.25">
      <c r="A25" s="19"/>
      <c r="B25" s="1115">
        <f t="shared" si="2"/>
        <v>0</v>
      </c>
      <c r="C25" s="872"/>
      <c r="D25" s="923">
        <v>0</v>
      </c>
      <c r="E25" s="865"/>
      <c r="F25" s="910">
        <f t="shared" si="0"/>
        <v>0</v>
      </c>
      <c r="G25" s="895"/>
      <c r="H25" s="912"/>
      <c r="I25" s="230">
        <f t="shared" si="4"/>
        <v>0</v>
      </c>
      <c r="J25" s="1049">
        <f t="shared" si="1"/>
        <v>0</v>
      </c>
      <c r="K25" s="843"/>
    </row>
    <row r="26" spans="1:11" x14ac:dyDescent="0.25">
      <c r="A26" s="19"/>
      <c r="B26" s="1115">
        <f t="shared" si="2"/>
        <v>0</v>
      </c>
      <c r="C26" s="1051"/>
      <c r="D26" s="923">
        <v>0</v>
      </c>
      <c r="E26" s="865"/>
      <c r="F26" s="910">
        <f t="shared" si="0"/>
        <v>0</v>
      </c>
      <c r="G26" s="895"/>
      <c r="H26" s="912"/>
      <c r="I26" s="230">
        <f t="shared" si="4"/>
        <v>0</v>
      </c>
      <c r="J26" s="1049">
        <f t="shared" si="1"/>
        <v>0</v>
      </c>
      <c r="K26" s="843"/>
    </row>
    <row r="27" spans="1:11" x14ac:dyDescent="0.25">
      <c r="A27" s="19"/>
      <c r="B27" s="1115">
        <f t="shared" si="2"/>
        <v>0</v>
      </c>
      <c r="C27" s="1051"/>
      <c r="D27" s="923">
        <v>0</v>
      </c>
      <c r="E27" s="865"/>
      <c r="F27" s="910">
        <f t="shared" si="0"/>
        <v>0</v>
      </c>
      <c r="G27" s="895"/>
      <c r="H27" s="912"/>
      <c r="I27" s="230">
        <f t="shared" si="4"/>
        <v>0</v>
      </c>
      <c r="J27" s="1049">
        <f t="shared" si="1"/>
        <v>0</v>
      </c>
      <c r="K27" s="843"/>
    </row>
    <row r="28" spans="1:11" x14ac:dyDescent="0.25">
      <c r="A28" s="19"/>
      <c r="B28" s="1115">
        <f t="shared" si="2"/>
        <v>0</v>
      </c>
      <c r="C28" s="1051"/>
      <c r="D28" s="923">
        <v>0</v>
      </c>
      <c r="E28" s="865"/>
      <c r="F28" s="910">
        <f t="shared" si="0"/>
        <v>0</v>
      </c>
      <c r="G28" s="895"/>
      <c r="H28" s="912"/>
      <c r="I28" s="230">
        <f t="shared" si="4"/>
        <v>0</v>
      </c>
      <c r="J28" s="1049">
        <f t="shared" si="1"/>
        <v>0</v>
      </c>
      <c r="K28" s="843"/>
    </row>
    <row r="29" spans="1:11" x14ac:dyDescent="0.25">
      <c r="A29" s="19"/>
      <c r="B29" s="1115">
        <f t="shared" si="2"/>
        <v>0</v>
      </c>
      <c r="C29" s="1051"/>
      <c r="D29" s="923">
        <v>0</v>
      </c>
      <c r="E29" s="865"/>
      <c r="F29" s="910">
        <f t="shared" si="0"/>
        <v>0</v>
      </c>
      <c r="G29" s="895"/>
      <c r="H29" s="912"/>
      <c r="I29" s="230">
        <f t="shared" si="4"/>
        <v>0</v>
      </c>
      <c r="J29" s="1049">
        <f t="shared" si="1"/>
        <v>0</v>
      </c>
      <c r="K29" s="843"/>
    </row>
    <row r="30" spans="1:11" x14ac:dyDescent="0.25">
      <c r="A30" s="19"/>
      <c r="B30" s="1115">
        <f t="shared" si="2"/>
        <v>0</v>
      </c>
      <c r="C30" s="1051"/>
      <c r="D30" s="923">
        <v>0</v>
      </c>
      <c r="E30" s="865"/>
      <c r="F30" s="910">
        <f t="shared" si="0"/>
        <v>0</v>
      </c>
      <c r="G30" s="895"/>
      <c r="H30" s="912"/>
      <c r="I30" s="230">
        <f t="shared" si="4"/>
        <v>0</v>
      </c>
      <c r="J30" s="1049">
        <f t="shared" si="1"/>
        <v>0</v>
      </c>
      <c r="K30" s="843"/>
    </row>
    <row r="31" spans="1:11" x14ac:dyDescent="0.25">
      <c r="A31" s="19" t="s">
        <v>236</v>
      </c>
      <c r="B31" s="1115">
        <f t="shared" si="2"/>
        <v>0</v>
      </c>
      <c r="C31" s="1051"/>
      <c r="D31" s="923">
        <v>0</v>
      </c>
      <c r="E31" s="865"/>
      <c r="F31" s="910">
        <f t="shared" si="0"/>
        <v>0</v>
      </c>
      <c r="G31" s="895"/>
      <c r="H31" s="912"/>
      <c r="I31" s="230">
        <f t="shared" si="4"/>
        <v>0</v>
      </c>
      <c r="J31" s="1049">
        <f t="shared" si="1"/>
        <v>0</v>
      </c>
      <c r="K31" s="843"/>
    </row>
    <row r="32" spans="1:11" x14ac:dyDescent="0.25">
      <c r="A32" s="19"/>
      <c r="B32" s="1115">
        <f t="shared" si="2"/>
        <v>0</v>
      </c>
      <c r="C32" s="1051"/>
      <c r="D32" s="923">
        <v>0</v>
      </c>
      <c r="E32" s="865"/>
      <c r="F32" s="910">
        <f t="shared" si="0"/>
        <v>0</v>
      </c>
      <c r="G32" s="895"/>
      <c r="H32" s="912"/>
      <c r="I32" s="230">
        <f t="shared" si="4"/>
        <v>0</v>
      </c>
      <c r="J32" s="1049">
        <f t="shared" si="1"/>
        <v>0</v>
      </c>
      <c r="K32" s="843"/>
    </row>
    <row r="33" spans="1:11" x14ac:dyDescent="0.25">
      <c r="A33" s="19"/>
      <c r="B33" s="1115">
        <f t="shared" si="2"/>
        <v>0</v>
      </c>
      <c r="C33" s="1051"/>
      <c r="D33" s="923">
        <v>0</v>
      </c>
      <c r="E33" s="865"/>
      <c r="F33" s="910">
        <f t="shared" si="0"/>
        <v>0</v>
      </c>
      <c r="G33" s="895"/>
      <c r="H33" s="912"/>
      <c r="I33" s="230">
        <f t="shared" si="4"/>
        <v>0</v>
      </c>
      <c r="J33" s="1049">
        <f t="shared" si="1"/>
        <v>0</v>
      </c>
      <c r="K33" s="843"/>
    </row>
    <row r="34" spans="1:11" x14ac:dyDescent="0.25">
      <c r="A34" s="19"/>
      <c r="B34" s="1115">
        <f t="shared" si="2"/>
        <v>0</v>
      </c>
      <c r="C34" s="1051"/>
      <c r="D34" s="923">
        <v>0</v>
      </c>
      <c r="E34" s="865"/>
      <c r="F34" s="910">
        <f t="shared" si="0"/>
        <v>0</v>
      </c>
      <c r="G34" s="895"/>
      <c r="H34" s="912"/>
      <c r="I34" s="230">
        <f t="shared" si="4"/>
        <v>0</v>
      </c>
      <c r="J34" s="1049">
        <f t="shared" si="1"/>
        <v>0</v>
      </c>
      <c r="K34" s="843"/>
    </row>
    <row r="35" spans="1:11" x14ac:dyDescent="0.25">
      <c r="A35" s="19"/>
      <c r="B35" s="1115">
        <f t="shared" si="2"/>
        <v>0</v>
      </c>
      <c r="C35" s="1051"/>
      <c r="D35" s="923">
        <v>0</v>
      </c>
      <c r="E35" s="865"/>
      <c r="F35" s="910">
        <f t="shared" si="0"/>
        <v>0</v>
      </c>
      <c r="G35" s="895"/>
      <c r="H35" s="912"/>
      <c r="I35" s="230">
        <f t="shared" si="4"/>
        <v>0</v>
      </c>
      <c r="J35" s="1049">
        <f t="shared" si="1"/>
        <v>0</v>
      </c>
      <c r="K35" s="843"/>
    </row>
    <row r="36" spans="1:11" x14ac:dyDescent="0.25">
      <c r="A36" s="19"/>
      <c r="B36" s="1115">
        <f t="shared" si="2"/>
        <v>0</v>
      </c>
      <c r="C36" s="1051"/>
      <c r="D36" s="923">
        <v>0</v>
      </c>
      <c r="E36" s="865"/>
      <c r="F36" s="910">
        <f t="shared" si="0"/>
        <v>0</v>
      </c>
      <c r="G36" s="895"/>
      <c r="H36" s="912"/>
      <c r="I36" s="230">
        <f t="shared" si="4"/>
        <v>0</v>
      </c>
      <c r="J36" s="1049">
        <f t="shared" si="1"/>
        <v>0</v>
      </c>
      <c r="K36" s="843"/>
    </row>
    <row r="37" spans="1:11" x14ac:dyDescent="0.25">
      <c r="B37" s="1115">
        <f t="shared" si="2"/>
        <v>0</v>
      </c>
      <c r="C37" s="1051"/>
      <c r="D37" s="923">
        <v>0</v>
      </c>
      <c r="E37" s="865"/>
      <c r="F37" s="910">
        <f t="shared" si="0"/>
        <v>0</v>
      </c>
      <c r="G37" s="895"/>
      <c r="H37" s="912"/>
      <c r="I37" s="230">
        <f t="shared" si="4"/>
        <v>0</v>
      </c>
      <c r="J37" s="1049">
        <f t="shared" si="1"/>
        <v>0</v>
      </c>
      <c r="K37" s="843"/>
    </row>
    <row r="38" spans="1:11" ht="15.75" thickBot="1" x14ac:dyDescent="0.3">
      <c r="A38" s="117"/>
      <c r="B38" s="1211">
        <f t="shared" si="2"/>
        <v>0</v>
      </c>
      <c r="C38" s="1189"/>
      <c r="D38" s="1212">
        <v>0</v>
      </c>
      <c r="E38" s="1210"/>
      <c r="F38" s="1213">
        <f t="shared" si="0"/>
        <v>0</v>
      </c>
      <c r="G38" s="1192"/>
      <c r="H38" s="1193"/>
      <c r="I38" s="1214">
        <f t="shared" si="4"/>
        <v>0</v>
      </c>
      <c r="J38" s="1215">
        <f>SUM(J9:J37)</f>
        <v>0</v>
      </c>
      <c r="K38" s="843"/>
    </row>
    <row r="39" spans="1:11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1" ht="15.75" thickBot="1" x14ac:dyDescent="0.3">
      <c r="A40" s="47"/>
    </row>
    <row r="41" spans="1:11" x14ac:dyDescent="0.25">
      <c r="B41" s="176"/>
      <c r="D41" s="1511" t="s">
        <v>21</v>
      </c>
      <c r="E41" s="1512"/>
      <c r="F41" s="137">
        <f>E4+E5+E6+E7-F39</f>
        <v>0</v>
      </c>
    </row>
    <row r="42" spans="1:11" ht="15.75" thickBot="1" x14ac:dyDescent="0.3">
      <c r="A42" s="121"/>
      <c r="D42" s="247" t="s">
        <v>4</v>
      </c>
      <c r="E42" s="248"/>
      <c r="F42" s="49">
        <f>F4+F5+F6+F7-C39</f>
        <v>0</v>
      </c>
    </row>
    <row r="43" spans="1:11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/>
    <row r="3" spans="1:9" ht="16.5" thickTop="1" thickBot="1" x14ac:dyDescent="0.3">
      <c r="A3" s="340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87" t="s">
        <v>52</v>
      </c>
      <c r="B4" s="432"/>
      <c r="C4" s="124"/>
      <c r="D4" s="131"/>
      <c r="E4" s="85"/>
      <c r="F4" s="72"/>
      <c r="G4" s="224"/>
    </row>
    <row r="5" spans="1:9" ht="15" customHeight="1" x14ac:dyDescent="0.25">
      <c r="A5" s="1622"/>
      <c r="B5" s="1623" t="s">
        <v>66</v>
      </c>
      <c r="C5" s="124"/>
      <c r="D5" s="131"/>
      <c r="E5" s="85"/>
      <c r="F5" s="72"/>
      <c r="G5" s="48">
        <f>F62</f>
        <v>0</v>
      </c>
      <c r="H5" s="134">
        <f>E5-G5+E4+E6+E7+E8</f>
        <v>0</v>
      </c>
    </row>
    <row r="6" spans="1:9" ht="16.5" thickBot="1" x14ac:dyDescent="0.3">
      <c r="A6" s="1588"/>
      <c r="B6" s="1624"/>
      <c r="C6" s="475"/>
      <c r="D6" s="131"/>
      <c r="E6" s="85"/>
      <c r="F6" s="72"/>
      <c r="G6" s="72"/>
    </row>
    <row r="7" spans="1:9" ht="21.75" customHeight="1" x14ac:dyDescent="0.25">
      <c r="A7" s="72"/>
      <c r="C7" s="475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1" t="s">
        <v>3</v>
      </c>
      <c r="E9" s="23" t="s">
        <v>2</v>
      </c>
      <c r="F9" s="26" t="s">
        <v>18</v>
      </c>
      <c r="G9" s="10"/>
      <c r="H9" s="24"/>
      <c r="I9" s="327" t="s">
        <v>53</v>
      </c>
    </row>
    <row r="10" spans="1:9" ht="16.5" thickTop="1" x14ac:dyDescent="0.25">
      <c r="A10" s="555"/>
      <c r="B10" s="221">
        <f>F4+F5+F6+F7+F8-C10</f>
        <v>0</v>
      </c>
      <c r="C10" s="317"/>
      <c r="D10" s="318"/>
      <c r="E10" s="532"/>
      <c r="F10" s="318">
        <f t="shared" ref="F10:F57" si="0">D10</f>
        <v>0</v>
      </c>
      <c r="G10" s="530"/>
      <c r="H10" s="531"/>
      <c r="I10" s="128">
        <f>E6+E5+E4-F10+E7+E8</f>
        <v>0</v>
      </c>
    </row>
    <row r="11" spans="1:9" x14ac:dyDescent="0.25">
      <c r="A11" s="74"/>
      <c r="B11" s="326">
        <f>B10-C11</f>
        <v>0</v>
      </c>
      <c r="C11" s="317"/>
      <c r="D11" s="318"/>
      <c r="E11" s="532"/>
      <c r="F11" s="318">
        <f t="shared" si="0"/>
        <v>0</v>
      </c>
      <c r="G11" s="530"/>
      <c r="H11" s="531"/>
      <c r="I11" s="128">
        <f>I10-F11</f>
        <v>0</v>
      </c>
    </row>
    <row r="12" spans="1:9" x14ac:dyDescent="0.25">
      <c r="A12" s="74"/>
      <c r="B12" s="326">
        <f t="shared" ref="B12:B58" si="1">B11-C12</f>
        <v>0</v>
      </c>
      <c r="C12" s="317"/>
      <c r="D12" s="318"/>
      <c r="E12" s="532"/>
      <c r="F12" s="318">
        <f t="shared" si="0"/>
        <v>0</v>
      </c>
      <c r="G12" s="530"/>
      <c r="H12" s="531"/>
      <c r="I12" s="128">
        <f t="shared" ref="I12:I13" si="2">I11-F12</f>
        <v>0</v>
      </c>
    </row>
    <row r="13" spans="1:9" x14ac:dyDescent="0.25">
      <c r="A13" s="54"/>
      <c r="B13" s="326">
        <f t="shared" si="1"/>
        <v>0</v>
      </c>
      <c r="C13" s="317"/>
      <c r="D13" s="318"/>
      <c r="E13" s="532"/>
      <c r="F13" s="318">
        <f t="shared" si="0"/>
        <v>0</v>
      </c>
      <c r="G13" s="530"/>
      <c r="H13" s="531"/>
      <c r="I13" s="128">
        <f t="shared" si="2"/>
        <v>0</v>
      </c>
    </row>
    <row r="14" spans="1:9" x14ac:dyDescent="0.25">
      <c r="A14" s="74"/>
      <c r="B14" s="326">
        <f t="shared" si="1"/>
        <v>0</v>
      </c>
      <c r="C14" s="317"/>
      <c r="D14" s="318"/>
      <c r="E14" s="532"/>
      <c r="F14" s="318">
        <f t="shared" si="0"/>
        <v>0</v>
      </c>
      <c r="G14" s="530"/>
      <c r="H14" s="531"/>
      <c r="I14" s="128">
        <f>I13-F14</f>
        <v>0</v>
      </c>
    </row>
    <row r="15" spans="1:9" x14ac:dyDescent="0.25">
      <c r="A15" s="74"/>
      <c r="B15" s="326">
        <f t="shared" si="1"/>
        <v>0</v>
      </c>
      <c r="C15" s="317"/>
      <c r="D15" s="318"/>
      <c r="E15" s="532"/>
      <c r="F15" s="318">
        <f t="shared" si="0"/>
        <v>0</v>
      </c>
      <c r="G15" s="530"/>
      <c r="H15" s="531"/>
      <c r="I15" s="128">
        <f t="shared" ref="I15:I58" si="3">I14-F15</f>
        <v>0</v>
      </c>
    </row>
    <row r="16" spans="1:9" x14ac:dyDescent="0.25">
      <c r="B16" s="326">
        <f t="shared" si="1"/>
        <v>0</v>
      </c>
      <c r="C16" s="317"/>
      <c r="D16" s="318"/>
      <c r="E16" s="532"/>
      <c r="F16" s="318">
        <f t="shared" si="0"/>
        <v>0</v>
      </c>
      <c r="G16" s="530"/>
      <c r="H16" s="531"/>
      <c r="I16" s="128">
        <f t="shared" si="3"/>
        <v>0</v>
      </c>
    </row>
    <row r="17" spans="2:10" x14ac:dyDescent="0.25">
      <c r="B17" s="326">
        <f t="shared" si="1"/>
        <v>0</v>
      </c>
      <c r="C17" s="317"/>
      <c r="D17" s="318"/>
      <c r="E17" s="532"/>
      <c r="F17" s="318">
        <f t="shared" si="0"/>
        <v>0</v>
      </c>
      <c r="G17" s="530"/>
      <c r="H17" s="531"/>
      <c r="I17" s="128">
        <f t="shared" si="3"/>
        <v>0</v>
      </c>
    </row>
    <row r="18" spans="2:10" x14ac:dyDescent="0.25">
      <c r="B18" s="326">
        <f t="shared" si="1"/>
        <v>0</v>
      </c>
      <c r="C18" s="317"/>
      <c r="D18" s="318"/>
      <c r="E18" s="532"/>
      <c r="F18" s="318">
        <f t="shared" si="0"/>
        <v>0</v>
      </c>
      <c r="G18" s="530"/>
      <c r="H18" s="531"/>
      <c r="I18" s="128">
        <f t="shared" si="3"/>
        <v>0</v>
      </c>
    </row>
    <row r="19" spans="2:10" x14ac:dyDescent="0.25">
      <c r="B19" s="326">
        <f t="shared" si="1"/>
        <v>0</v>
      </c>
      <c r="C19" s="317"/>
      <c r="D19" s="318"/>
      <c r="E19" s="532"/>
      <c r="F19" s="318">
        <f t="shared" si="0"/>
        <v>0</v>
      </c>
      <c r="G19" s="530"/>
      <c r="H19" s="531"/>
      <c r="I19" s="128">
        <f t="shared" si="3"/>
        <v>0</v>
      </c>
    </row>
    <row r="20" spans="2:10" x14ac:dyDescent="0.25">
      <c r="B20" s="326">
        <f t="shared" si="1"/>
        <v>0</v>
      </c>
      <c r="C20" s="317"/>
      <c r="D20" s="318"/>
      <c r="E20" s="532"/>
      <c r="F20" s="318">
        <f t="shared" si="0"/>
        <v>0</v>
      </c>
      <c r="G20" s="530"/>
      <c r="H20" s="531"/>
      <c r="I20" s="128">
        <f t="shared" si="3"/>
        <v>0</v>
      </c>
    </row>
    <row r="21" spans="2:10" x14ac:dyDescent="0.25">
      <c r="B21" s="1216">
        <f t="shared" si="1"/>
        <v>0</v>
      </c>
      <c r="C21" s="1217"/>
      <c r="D21" s="1081"/>
      <c r="E21" s="1218"/>
      <c r="F21" s="1081">
        <f t="shared" si="0"/>
        <v>0</v>
      </c>
      <c r="G21" s="1219"/>
      <c r="H21" s="1220"/>
      <c r="I21" s="893">
        <f t="shared" si="3"/>
        <v>0</v>
      </c>
      <c r="J21" s="843"/>
    </row>
    <row r="22" spans="2:10" x14ac:dyDescent="0.25">
      <c r="B22" s="1216">
        <f t="shared" si="1"/>
        <v>0</v>
      </c>
      <c r="C22" s="1217"/>
      <c r="D22" s="1081"/>
      <c r="E22" s="1218"/>
      <c r="F22" s="1081">
        <f t="shared" si="0"/>
        <v>0</v>
      </c>
      <c r="G22" s="1219"/>
      <c r="H22" s="1220"/>
      <c r="I22" s="893">
        <f t="shared" si="3"/>
        <v>0</v>
      </c>
      <c r="J22" s="843"/>
    </row>
    <row r="23" spans="2:10" x14ac:dyDescent="0.25">
      <c r="B23" s="1216">
        <f t="shared" si="1"/>
        <v>0</v>
      </c>
      <c r="C23" s="1217"/>
      <c r="D23" s="1081"/>
      <c r="E23" s="1218"/>
      <c r="F23" s="1081">
        <f t="shared" si="0"/>
        <v>0</v>
      </c>
      <c r="G23" s="1219"/>
      <c r="H23" s="1220"/>
      <c r="I23" s="893">
        <f t="shared" si="3"/>
        <v>0</v>
      </c>
      <c r="J23" s="843"/>
    </row>
    <row r="24" spans="2:10" x14ac:dyDescent="0.25">
      <c r="B24" s="1216">
        <f t="shared" si="1"/>
        <v>0</v>
      </c>
      <c r="C24" s="1217"/>
      <c r="D24" s="1081"/>
      <c r="E24" s="1218"/>
      <c r="F24" s="1081">
        <f t="shared" si="0"/>
        <v>0</v>
      </c>
      <c r="G24" s="1219"/>
      <c r="H24" s="1220"/>
      <c r="I24" s="893">
        <f t="shared" si="3"/>
        <v>0</v>
      </c>
      <c r="J24" s="843"/>
    </row>
    <row r="25" spans="2:10" x14ac:dyDescent="0.25">
      <c r="B25" s="1216">
        <f t="shared" si="1"/>
        <v>0</v>
      </c>
      <c r="C25" s="1217"/>
      <c r="D25" s="1081"/>
      <c r="E25" s="1218"/>
      <c r="F25" s="1081">
        <f t="shared" si="0"/>
        <v>0</v>
      </c>
      <c r="G25" s="1219"/>
      <c r="H25" s="1220"/>
      <c r="I25" s="893">
        <f t="shared" si="3"/>
        <v>0</v>
      </c>
      <c r="J25" s="843"/>
    </row>
    <row r="26" spans="2:10" x14ac:dyDescent="0.25">
      <c r="B26" s="1216">
        <f t="shared" si="1"/>
        <v>0</v>
      </c>
      <c r="C26" s="1217"/>
      <c r="D26" s="1081"/>
      <c r="E26" s="1218"/>
      <c r="F26" s="1081">
        <f t="shared" si="0"/>
        <v>0</v>
      </c>
      <c r="G26" s="1219"/>
      <c r="H26" s="1220"/>
      <c r="I26" s="893">
        <f t="shared" si="3"/>
        <v>0</v>
      </c>
      <c r="J26" s="843"/>
    </row>
    <row r="27" spans="2:10" x14ac:dyDescent="0.25">
      <c r="B27" s="1216">
        <f t="shared" si="1"/>
        <v>0</v>
      </c>
      <c r="C27" s="1217"/>
      <c r="D27" s="1081"/>
      <c r="E27" s="1218"/>
      <c r="F27" s="1081">
        <f t="shared" si="0"/>
        <v>0</v>
      </c>
      <c r="G27" s="1219"/>
      <c r="H27" s="1220"/>
      <c r="I27" s="893">
        <f t="shared" si="3"/>
        <v>0</v>
      </c>
      <c r="J27" s="843"/>
    </row>
    <row r="28" spans="2:10" x14ac:dyDescent="0.25">
      <c r="B28" s="1216">
        <f t="shared" si="1"/>
        <v>0</v>
      </c>
      <c r="C28" s="1217"/>
      <c r="D28" s="1081"/>
      <c r="E28" s="1218"/>
      <c r="F28" s="1081">
        <f t="shared" si="0"/>
        <v>0</v>
      </c>
      <c r="G28" s="1219"/>
      <c r="H28" s="1220"/>
      <c r="I28" s="893">
        <f t="shared" si="3"/>
        <v>0</v>
      </c>
      <c r="J28" s="843"/>
    </row>
    <row r="29" spans="2:10" x14ac:dyDescent="0.25">
      <c r="B29" s="1216">
        <f t="shared" si="1"/>
        <v>0</v>
      </c>
      <c r="C29" s="1217"/>
      <c r="D29" s="1081"/>
      <c r="E29" s="1218"/>
      <c r="F29" s="1081">
        <f t="shared" si="0"/>
        <v>0</v>
      </c>
      <c r="G29" s="1219"/>
      <c r="H29" s="1220"/>
      <c r="I29" s="893">
        <f t="shared" si="3"/>
        <v>0</v>
      </c>
      <c r="J29" s="843"/>
    </row>
    <row r="30" spans="2:10" x14ac:dyDescent="0.25">
      <c r="B30" s="1216">
        <f t="shared" si="1"/>
        <v>0</v>
      </c>
      <c r="C30" s="1217"/>
      <c r="D30" s="1081"/>
      <c r="E30" s="1218"/>
      <c r="F30" s="1081">
        <f t="shared" si="0"/>
        <v>0</v>
      </c>
      <c r="G30" s="1219"/>
      <c r="H30" s="1220"/>
      <c r="I30" s="893">
        <f t="shared" si="3"/>
        <v>0</v>
      </c>
      <c r="J30" s="843"/>
    </row>
    <row r="31" spans="2:10" x14ac:dyDescent="0.25">
      <c r="B31" s="1216">
        <f t="shared" si="1"/>
        <v>0</v>
      </c>
      <c r="C31" s="1217"/>
      <c r="D31" s="1081"/>
      <c r="E31" s="1221"/>
      <c r="F31" s="1081">
        <f t="shared" si="0"/>
        <v>0</v>
      </c>
      <c r="G31" s="1219"/>
      <c r="H31" s="1220"/>
      <c r="I31" s="893">
        <f t="shared" si="3"/>
        <v>0</v>
      </c>
      <c r="J31" s="843"/>
    </row>
    <row r="32" spans="2:10" x14ac:dyDescent="0.25">
      <c r="B32" s="1216">
        <f t="shared" si="1"/>
        <v>0</v>
      </c>
      <c r="C32" s="1217"/>
      <c r="D32" s="1081"/>
      <c r="E32" s="1221"/>
      <c r="F32" s="1081">
        <f t="shared" si="0"/>
        <v>0</v>
      </c>
      <c r="G32" s="1219"/>
      <c r="H32" s="1220"/>
      <c r="I32" s="893">
        <f t="shared" si="3"/>
        <v>0</v>
      </c>
      <c r="J32" s="843"/>
    </row>
    <row r="33" spans="1:10" x14ac:dyDescent="0.25">
      <c r="B33" s="1216">
        <f t="shared" si="1"/>
        <v>0</v>
      </c>
      <c r="C33" s="1217"/>
      <c r="D33" s="1081"/>
      <c r="E33" s="1221"/>
      <c r="F33" s="1081">
        <f t="shared" si="0"/>
        <v>0</v>
      </c>
      <c r="G33" s="1219"/>
      <c r="H33" s="1220"/>
      <c r="I33" s="893">
        <f t="shared" si="3"/>
        <v>0</v>
      </c>
      <c r="J33" s="843"/>
    </row>
    <row r="34" spans="1:10" x14ac:dyDescent="0.25">
      <c r="B34" s="1216">
        <f t="shared" si="1"/>
        <v>0</v>
      </c>
      <c r="C34" s="1217"/>
      <c r="D34" s="1081"/>
      <c r="E34" s="1221"/>
      <c r="F34" s="1081">
        <f t="shared" si="0"/>
        <v>0</v>
      </c>
      <c r="G34" s="1219"/>
      <c r="H34" s="1220"/>
      <c r="I34" s="893">
        <f t="shared" si="3"/>
        <v>0</v>
      </c>
      <c r="J34" s="843"/>
    </row>
    <row r="35" spans="1:10" x14ac:dyDescent="0.25">
      <c r="B35" s="1216">
        <f t="shared" si="1"/>
        <v>0</v>
      </c>
      <c r="C35" s="1217"/>
      <c r="D35" s="1081"/>
      <c r="E35" s="1221"/>
      <c r="F35" s="1081">
        <f t="shared" si="0"/>
        <v>0</v>
      </c>
      <c r="G35" s="1219"/>
      <c r="H35" s="1220"/>
      <c r="I35" s="893">
        <f t="shared" si="3"/>
        <v>0</v>
      </c>
      <c r="J35" s="843"/>
    </row>
    <row r="36" spans="1:10" x14ac:dyDescent="0.25">
      <c r="B36" s="1216">
        <f t="shared" si="1"/>
        <v>0</v>
      </c>
      <c r="C36" s="1217"/>
      <c r="D36" s="1081"/>
      <c r="E36" s="1221"/>
      <c r="F36" s="1081">
        <f t="shared" si="0"/>
        <v>0</v>
      </c>
      <c r="G36" s="1219"/>
      <c r="H36" s="1220"/>
      <c r="I36" s="893">
        <f t="shared" si="3"/>
        <v>0</v>
      </c>
      <c r="J36" s="843"/>
    </row>
    <row r="37" spans="1:10" x14ac:dyDescent="0.25">
      <c r="B37" s="1216">
        <f t="shared" si="1"/>
        <v>0</v>
      </c>
      <c r="C37" s="1217"/>
      <c r="D37" s="1081"/>
      <c r="E37" s="1221"/>
      <c r="F37" s="1081">
        <f t="shared" si="0"/>
        <v>0</v>
      </c>
      <c r="G37" s="1219"/>
      <c r="H37" s="1220"/>
      <c r="I37" s="893">
        <f t="shared" si="3"/>
        <v>0</v>
      </c>
      <c r="J37" s="843"/>
    </row>
    <row r="38" spans="1:10" x14ac:dyDescent="0.25">
      <c r="B38" s="1216">
        <f t="shared" si="1"/>
        <v>0</v>
      </c>
      <c r="C38" s="1217"/>
      <c r="D38" s="1081"/>
      <c r="E38" s="1221"/>
      <c r="F38" s="1081">
        <f t="shared" si="0"/>
        <v>0</v>
      </c>
      <c r="G38" s="1219"/>
      <c r="H38" s="1220"/>
      <c r="I38" s="893">
        <f t="shared" si="3"/>
        <v>0</v>
      </c>
      <c r="J38" s="843"/>
    </row>
    <row r="39" spans="1:10" x14ac:dyDescent="0.25">
      <c r="B39" s="1216">
        <f t="shared" si="1"/>
        <v>0</v>
      </c>
      <c r="C39" s="1217"/>
      <c r="D39" s="1081"/>
      <c r="E39" s="1221"/>
      <c r="F39" s="1081">
        <f t="shared" si="0"/>
        <v>0</v>
      </c>
      <c r="G39" s="1219"/>
      <c r="H39" s="1220"/>
      <c r="I39" s="893">
        <f t="shared" si="3"/>
        <v>0</v>
      </c>
      <c r="J39" s="843"/>
    </row>
    <row r="40" spans="1:10" x14ac:dyDescent="0.25">
      <c r="A40" s="74"/>
      <c r="B40" s="1216">
        <f t="shared" si="1"/>
        <v>0</v>
      </c>
      <c r="C40" s="1217"/>
      <c r="D40" s="1081"/>
      <c r="E40" s="1221"/>
      <c r="F40" s="1081">
        <f t="shared" si="0"/>
        <v>0</v>
      </c>
      <c r="G40" s="1219"/>
      <c r="H40" s="1220"/>
      <c r="I40" s="893">
        <f t="shared" si="3"/>
        <v>0</v>
      </c>
      <c r="J40" s="843"/>
    </row>
    <row r="41" spans="1:10" x14ac:dyDescent="0.25">
      <c r="B41" s="1216">
        <f t="shared" si="1"/>
        <v>0</v>
      </c>
      <c r="C41" s="1217"/>
      <c r="D41" s="1081"/>
      <c r="E41" s="1221"/>
      <c r="F41" s="1081">
        <f t="shared" si="0"/>
        <v>0</v>
      </c>
      <c r="G41" s="1219"/>
      <c r="H41" s="1220"/>
      <c r="I41" s="893">
        <f t="shared" si="3"/>
        <v>0</v>
      </c>
      <c r="J41" s="843"/>
    </row>
    <row r="42" spans="1:10" x14ac:dyDescent="0.25">
      <c r="B42" s="1216">
        <f t="shared" si="1"/>
        <v>0</v>
      </c>
      <c r="C42" s="1217"/>
      <c r="D42" s="1081"/>
      <c r="E42" s="1221"/>
      <c r="F42" s="1081">
        <f t="shared" si="0"/>
        <v>0</v>
      </c>
      <c r="G42" s="1219"/>
      <c r="H42" s="1220"/>
      <c r="I42" s="893">
        <f t="shared" si="3"/>
        <v>0</v>
      </c>
      <c r="J42" s="843"/>
    </row>
    <row r="43" spans="1:10" x14ac:dyDescent="0.25">
      <c r="B43" s="1216">
        <f t="shared" si="1"/>
        <v>0</v>
      </c>
      <c r="C43" s="1217"/>
      <c r="D43" s="1081"/>
      <c r="E43" s="1221"/>
      <c r="F43" s="1081">
        <f t="shared" si="0"/>
        <v>0</v>
      </c>
      <c r="G43" s="1219"/>
      <c r="H43" s="1220"/>
      <c r="I43" s="893">
        <f t="shared" si="3"/>
        <v>0</v>
      </c>
      <c r="J43" s="843"/>
    </row>
    <row r="44" spans="1:10" x14ac:dyDescent="0.25">
      <c r="B44" s="326">
        <f t="shared" si="1"/>
        <v>0</v>
      </c>
      <c r="C44" s="317"/>
      <c r="D44" s="318"/>
      <c r="E44" s="532"/>
      <c r="F44" s="318">
        <f t="shared" si="0"/>
        <v>0</v>
      </c>
      <c r="G44" s="530"/>
      <c r="H44" s="531"/>
      <c r="I44" s="128">
        <f t="shared" si="3"/>
        <v>0</v>
      </c>
    </row>
    <row r="45" spans="1:10" x14ac:dyDescent="0.25">
      <c r="B45" s="326">
        <f t="shared" si="1"/>
        <v>0</v>
      </c>
      <c r="C45" s="317"/>
      <c r="D45" s="318"/>
      <c r="E45" s="532"/>
      <c r="F45" s="318">
        <f t="shared" si="0"/>
        <v>0</v>
      </c>
      <c r="G45" s="530"/>
      <c r="H45" s="531"/>
      <c r="I45" s="128">
        <f t="shared" si="3"/>
        <v>0</v>
      </c>
    </row>
    <row r="46" spans="1:10" x14ac:dyDescent="0.25">
      <c r="B46" s="326">
        <f t="shared" si="1"/>
        <v>0</v>
      </c>
      <c r="C46" s="317"/>
      <c r="D46" s="318"/>
      <c r="E46" s="532"/>
      <c r="F46" s="318">
        <f t="shared" si="0"/>
        <v>0</v>
      </c>
      <c r="G46" s="530"/>
      <c r="H46" s="531"/>
      <c r="I46" s="128">
        <f t="shared" si="3"/>
        <v>0</v>
      </c>
    </row>
    <row r="47" spans="1:10" x14ac:dyDescent="0.25">
      <c r="B47" s="326">
        <f t="shared" si="1"/>
        <v>0</v>
      </c>
      <c r="C47" s="317"/>
      <c r="D47" s="318"/>
      <c r="E47" s="532"/>
      <c r="F47" s="318">
        <f t="shared" si="0"/>
        <v>0</v>
      </c>
      <c r="G47" s="530"/>
      <c r="H47" s="531"/>
      <c r="I47" s="128">
        <f t="shared" si="3"/>
        <v>0</v>
      </c>
    </row>
    <row r="48" spans="1:10" x14ac:dyDescent="0.25">
      <c r="B48" s="326">
        <f t="shared" si="1"/>
        <v>0</v>
      </c>
      <c r="C48" s="317"/>
      <c r="D48" s="318"/>
      <c r="E48" s="532"/>
      <c r="F48" s="318">
        <f t="shared" si="0"/>
        <v>0</v>
      </c>
      <c r="G48" s="530"/>
      <c r="H48" s="531"/>
      <c r="I48" s="128">
        <f t="shared" si="3"/>
        <v>0</v>
      </c>
    </row>
    <row r="49" spans="1:9" x14ac:dyDescent="0.25">
      <c r="B49" s="326">
        <f t="shared" si="1"/>
        <v>0</v>
      </c>
      <c r="C49" s="317"/>
      <c r="D49" s="318"/>
      <c r="E49" s="532"/>
      <c r="F49" s="318">
        <f t="shared" si="0"/>
        <v>0</v>
      </c>
      <c r="G49" s="530"/>
      <c r="H49" s="531"/>
      <c r="I49" s="128">
        <f t="shared" si="3"/>
        <v>0</v>
      </c>
    </row>
    <row r="50" spans="1:9" x14ac:dyDescent="0.25">
      <c r="B50" s="326">
        <f t="shared" si="1"/>
        <v>0</v>
      </c>
      <c r="C50" s="317"/>
      <c r="D50" s="318"/>
      <c r="E50" s="532"/>
      <c r="F50" s="318">
        <f t="shared" si="0"/>
        <v>0</v>
      </c>
      <c r="G50" s="530"/>
      <c r="H50" s="531"/>
      <c r="I50" s="128">
        <f t="shared" si="3"/>
        <v>0</v>
      </c>
    </row>
    <row r="51" spans="1:9" x14ac:dyDescent="0.25">
      <c r="B51" s="326">
        <f t="shared" si="1"/>
        <v>0</v>
      </c>
      <c r="C51" s="317"/>
      <c r="D51" s="318"/>
      <c r="E51" s="532"/>
      <c r="F51" s="318">
        <f t="shared" si="0"/>
        <v>0</v>
      </c>
      <c r="G51" s="530"/>
      <c r="H51" s="531"/>
      <c r="I51" s="128">
        <f t="shared" si="3"/>
        <v>0</v>
      </c>
    </row>
    <row r="52" spans="1:9" x14ac:dyDescent="0.25">
      <c r="B52" s="326">
        <f t="shared" si="1"/>
        <v>0</v>
      </c>
      <c r="C52" s="317"/>
      <c r="D52" s="318"/>
      <c r="E52" s="532"/>
      <c r="F52" s="318">
        <f t="shared" si="0"/>
        <v>0</v>
      </c>
      <c r="G52" s="530"/>
      <c r="H52" s="531"/>
      <c r="I52" s="128">
        <f t="shared" si="3"/>
        <v>0</v>
      </c>
    </row>
    <row r="53" spans="1:9" x14ac:dyDescent="0.25">
      <c r="B53" s="326">
        <f t="shared" si="1"/>
        <v>0</v>
      </c>
      <c r="C53" s="317"/>
      <c r="D53" s="318"/>
      <c r="E53" s="532"/>
      <c r="F53" s="318">
        <f t="shared" si="0"/>
        <v>0</v>
      </c>
      <c r="G53" s="530"/>
      <c r="H53" s="531"/>
      <c r="I53" s="128">
        <f t="shared" si="3"/>
        <v>0</v>
      </c>
    </row>
    <row r="54" spans="1:9" x14ac:dyDescent="0.25">
      <c r="B54" s="326">
        <f t="shared" si="1"/>
        <v>0</v>
      </c>
      <c r="C54" s="317"/>
      <c r="D54" s="318"/>
      <c r="E54" s="532"/>
      <c r="F54" s="318">
        <f t="shared" si="0"/>
        <v>0</v>
      </c>
      <c r="G54" s="530"/>
      <c r="H54" s="531"/>
      <c r="I54" s="128">
        <f t="shared" si="3"/>
        <v>0</v>
      </c>
    </row>
    <row r="55" spans="1:9" x14ac:dyDescent="0.25">
      <c r="B55" s="326">
        <f t="shared" si="1"/>
        <v>0</v>
      </c>
      <c r="C55" s="317"/>
      <c r="D55" s="318"/>
      <c r="E55" s="532"/>
      <c r="F55" s="318">
        <f t="shared" si="0"/>
        <v>0</v>
      </c>
      <c r="G55" s="530"/>
      <c r="H55" s="531"/>
      <c r="I55" s="128">
        <f t="shared" si="3"/>
        <v>0</v>
      </c>
    </row>
    <row r="56" spans="1:9" x14ac:dyDescent="0.25">
      <c r="B56" s="326">
        <f t="shared" si="1"/>
        <v>0</v>
      </c>
      <c r="C56" s="317"/>
      <c r="D56" s="318"/>
      <c r="E56" s="532"/>
      <c r="F56" s="318">
        <f t="shared" si="0"/>
        <v>0</v>
      </c>
      <c r="G56" s="530"/>
      <c r="H56" s="531"/>
      <c r="I56" s="128">
        <f t="shared" si="3"/>
        <v>0</v>
      </c>
    </row>
    <row r="57" spans="1:9" x14ac:dyDescent="0.25">
      <c r="B57" s="326">
        <f t="shared" si="1"/>
        <v>0</v>
      </c>
      <c r="C57" s="317"/>
      <c r="D57" s="318"/>
      <c r="E57" s="532"/>
      <c r="F57" s="318">
        <f t="shared" si="0"/>
        <v>0</v>
      </c>
      <c r="G57" s="530"/>
      <c r="H57" s="531"/>
      <c r="I57" s="128">
        <f t="shared" si="3"/>
        <v>0</v>
      </c>
    </row>
    <row r="58" spans="1:9" x14ac:dyDescent="0.25">
      <c r="B58" s="326">
        <f t="shared" si="1"/>
        <v>0</v>
      </c>
      <c r="C58" s="317"/>
      <c r="D58" s="318"/>
      <c r="E58" s="434"/>
      <c r="F58" s="318"/>
      <c r="G58" s="530"/>
      <c r="H58" s="531"/>
      <c r="I58" s="128">
        <f t="shared" si="3"/>
        <v>0</v>
      </c>
    </row>
    <row r="59" spans="1:9" x14ac:dyDescent="0.25">
      <c r="B59" s="326"/>
      <c r="C59" s="317"/>
      <c r="D59" s="318"/>
      <c r="E59" s="434"/>
      <c r="F59" s="318"/>
      <c r="G59" s="533"/>
      <c r="H59" s="434"/>
      <c r="I59" s="128"/>
    </row>
    <row r="60" spans="1:9" x14ac:dyDescent="0.25">
      <c r="B60" s="326"/>
      <c r="C60" s="317"/>
      <c r="D60" s="318"/>
      <c r="E60" s="434"/>
      <c r="F60" s="318"/>
      <c r="G60" s="533"/>
      <c r="H60" s="434"/>
      <c r="I60" s="128"/>
    </row>
    <row r="61" spans="1:9" ht="15.75" thickBot="1" x14ac:dyDescent="0.3">
      <c r="B61" s="73"/>
      <c r="C61" s="319"/>
      <c r="D61" s="472"/>
      <c r="E61" s="324"/>
      <c r="F61" s="323"/>
      <c r="G61" s="325"/>
      <c r="H61" s="433"/>
      <c r="I61" s="264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38" t="s">
        <v>21</v>
      </c>
      <c r="E65" s="539"/>
      <c r="F65" s="54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1" t="s">
        <v>4</v>
      </c>
      <c r="E66" s="542"/>
      <c r="F66" s="54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25" t="s">
        <v>80</v>
      </c>
      <c r="C4" s="124"/>
      <c r="D4" s="131"/>
      <c r="E4" s="85"/>
      <c r="F4" s="72"/>
      <c r="G4" s="224"/>
    </row>
    <row r="5" spans="1:10" x14ac:dyDescent="0.25">
      <c r="A5" s="74" t="s">
        <v>52</v>
      </c>
      <c r="B5" s="1626"/>
      <c r="C5" s="355"/>
      <c r="D5" s="131"/>
      <c r="E5" s="85"/>
      <c r="F5" s="72"/>
      <c r="G5" s="48">
        <f>F32</f>
        <v>0</v>
      </c>
      <c r="H5" s="134">
        <f>E5-G5+E6</f>
        <v>0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698" t="s">
        <v>7</v>
      </c>
      <c r="C7" s="699" t="s">
        <v>8</v>
      </c>
      <c r="D7" s="700" t="s">
        <v>17</v>
      </c>
      <c r="E7" s="701" t="s">
        <v>2</v>
      </c>
      <c r="F7" s="702" t="s">
        <v>18</v>
      </c>
      <c r="G7" s="703" t="s">
        <v>15</v>
      </c>
      <c r="H7" s="24"/>
    </row>
    <row r="8" spans="1:10" ht="15.75" thickTop="1" x14ac:dyDescent="0.25">
      <c r="A8" s="54"/>
      <c r="B8" s="373">
        <f>F4+F5+F6-C8</f>
        <v>0</v>
      </c>
      <c r="C8" s="1222"/>
      <c r="D8" s="1081"/>
      <c r="E8" s="865"/>
      <c r="F8" s="910">
        <f t="shared" ref="F8:F28" si="0">D8</f>
        <v>0</v>
      </c>
      <c r="G8" s="1082"/>
      <c r="H8" s="230"/>
      <c r="I8" s="893">
        <f>E4+E5+E6-F8</f>
        <v>0</v>
      </c>
      <c r="J8" s="843"/>
    </row>
    <row r="9" spans="1:10" x14ac:dyDescent="0.25">
      <c r="A9" s="74"/>
      <c r="B9" s="1071">
        <f>B8-C9</f>
        <v>0</v>
      </c>
      <c r="C9" s="1222"/>
      <c r="D9" s="1081"/>
      <c r="E9" s="865"/>
      <c r="F9" s="910">
        <f t="shared" si="0"/>
        <v>0</v>
      </c>
      <c r="G9" s="1082"/>
      <c r="H9" s="230"/>
      <c r="I9" s="893">
        <f>I8-F9</f>
        <v>0</v>
      </c>
      <c r="J9" s="843"/>
    </row>
    <row r="10" spans="1:10" x14ac:dyDescent="0.25">
      <c r="A10" s="74"/>
      <c r="B10" s="1071">
        <f t="shared" ref="B10:B28" si="1">B9-C10</f>
        <v>0</v>
      </c>
      <c r="C10" s="1083"/>
      <c r="D10" s="1081"/>
      <c r="E10" s="865"/>
      <c r="F10" s="910">
        <f t="shared" si="0"/>
        <v>0</v>
      </c>
      <c r="G10" s="1082"/>
      <c r="H10" s="230"/>
      <c r="I10" s="893">
        <f t="shared" ref="I10:I28" si="2">I9-F10</f>
        <v>0</v>
      </c>
      <c r="J10" s="843"/>
    </row>
    <row r="11" spans="1:10" x14ac:dyDescent="0.25">
      <c r="A11" s="54"/>
      <c r="B11" s="1071">
        <f t="shared" si="1"/>
        <v>0</v>
      </c>
      <c r="C11" s="1083"/>
      <c r="D11" s="1081"/>
      <c r="E11" s="865"/>
      <c r="F11" s="910">
        <f t="shared" si="0"/>
        <v>0</v>
      </c>
      <c r="G11" s="1082"/>
      <c r="H11" s="230"/>
      <c r="I11" s="893">
        <f t="shared" si="2"/>
        <v>0</v>
      </c>
      <c r="J11" s="843"/>
    </row>
    <row r="12" spans="1:10" x14ac:dyDescent="0.25">
      <c r="A12" s="74"/>
      <c r="B12" s="1071">
        <f t="shared" si="1"/>
        <v>0</v>
      </c>
      <c r="C12" s="1083"/>
      <c r="D12" s="1081"/>
      <c r="E12" s="865"/>
      <c r="F12" s="910">
        <f t="shared" si="0"/>
        <v>0</v>
      </c>
      <c r="G12" s="1082"/>
      <c r="H12" s="230"/>
      <c r="I12" s="893">
        <f t="shared" si="2"/>
        <v>0</v>
      </c>
      <c r="J12" s="843"/>
    </row>
    <row r="13" spans="1:10" x14ac:dyDescent="0.25">
      <c r="A13" s="74"/>
      <c r="B13" s="1071">
        <f t="shared" si="1"/>
        <v>0</v>
      </c>
      <c r="C13" s="1083"/>
      <c r="D13" s="1081"/>
      <c r="E13" s="865"/>
      <c r="F13" s="910">
        <f t="shared" si="0"/>
        <v>0</v>
      </c>
      <c r="G13" s="1082"/>
      <c r="H13" s="230"/>
      <c r="I13" s="893">
        <f t="shared" si="2"/>
        <v>0</v>
      </c>
      <c r="J13" s="843"/>
    </row>
    <row r="14" spans="1:10" x14ac:dyDescent="0.25">
      <c r="B14" s="1071">
        <f t="shared" si="1"/>
        <v>0</v>
      </c>
      <c r="C14" s="1083"/>
      <c r="D14" s="1081"/>
      <c r="E14" s="865"/>
      <c r="F14" s="910">
        <f t="shared" si="0"/>
        <v>0</v>
      </c>
      <c r="G14" s="1082"/>
      <c r="H14" s="230"/>
      <c r="I14" s="893">
        <f t="shared" si="2"/>
        <v>0</v>
      </c>
      <c r="J14" s="843"/>
    </row>
    <row r="15" spans="1:10" x14ac:dyDescent="0.25">
      <c r="B15" s="1071">
        <f t="shared" si="1"/>
        <v>0</v>
      </c>
      <c r="C15" s="1083"/>
      <c r="D15" s="1081"/>
      <c r="E15" s="865"/>
      <c r="F15" s="910">
        <f t="shared" si="0"/>
        <v>0</v>
      </c>
      <c r="G15" s="1082"/>
      <c r="H15" s="230"/>
      <c r="I15" s="893">
        <f t="shared" si="2"/>
        <v>0</v>
      </c>
      <c r="J15" s="843"/>
    </row>
    <row r="16" spans="1:10" x14ac:dyDescent="0.25">
      <c r="B16" s="1071">
        <f t="shared" si="1"/>
        <v>0</v>
      </c>
      <c r="C16" s="1083"/>
      <c r="D16" s="1081"/>
      <c r="E16" s="865"/>
      <c r="F16" s="910">
        <f t="shared" si="0"/>
        <v>0</v>
      </c>
      <c r="G16" s="1082"/>
      <c r="H16" s="230"/>
      <c r="I16" s="893">
        <f t="shared" si="2"/>
        <v>0</v>
      </c>
      <c r="J16" s="843"/>
    </row>
    <row r="17" spans="1:10" x14ac:dyDescent="0.25">
      <c r="B17" s="1071">
        <f t="shared" si="1"/>
        <v>0</v>
      </c>
      <c r="C17" s="1083"/>
      <c r="D17" s="1081"/>
      <c r="E17" s="865"/>
      <c r="F17" s="910">
        <f t="shared" si="0"/>
        <v>0</v>
      </c>
      <c r="G17" s="1082"/>
      <c r="H17" s="230"/>
      <c r="I17" s="893">
        <f t="shared" si="2"/>
        <v>0</v>
      </c>
      <c r="J17" s="843"/>
    </row>
    <row r="18" spans="1:10" x14ac:dyDescent="0.25">
      <c r="B18" s="1071">
        <f t="shared" si="1"/>
        <v>0</v>
      </c>
      <c r="C18" s="1083"/>
      <c r="D18" s="1081"/>
      <c r="E18" s="865"/>
      <c r="F18" s="910">
        <f t="shared" si="0"/>
        <v>0</v>
      </c>
      <c r="G18" s="1082"/>
      <c r="H18" s="230"/>
      <c r="I18" s="893">
        <f t="shared" si="2"/>
        <v>0</v>
      </c>
      <c r="J18" s="843"/>
    </row>
    <row r="19" spans="1:10" x14ac:dyDescent="0.25">
      <c r="B19" s="1071">
        <f t="shared" si="1"/>
        <v>0</v>
      </c>
      <c r="C19" s="1083"/>
      <c r="D19" s="1081"/>
      <c r="E19" s="865"/>
      <c r="F19" s="910">
        <f t="shared" si="0"/>
        <v>0</v>
      </c>
      <c r="G19" s="1082"/>
      <c r="H19" s="230"/>
      <c r="I19" s="893">
        <f t="shared" si="2"/>
        <v>0</v>
      </c>
      <c r="J19" s="843"/>
    </row>
    <row r="20" spans="1:10" x14ac:dyDescent="0.25">
      <c r="B20" s="1071">
        <f t="shared" si="1"/>
        <v>0</v>
      </c>
      <c r="C20" s="1083"/>
      <c r="D20" s="1081"/>
      <c r="E20" s="865"/>
      <c r="F20" s="910">
        <f t="shared" si="0"/>
        <v>0</v>
      </c>
      <c r="G20" s="1082"/>
      <c r="H20" s="230"/>
      <c r="I20" s="893">
        <f t="shared" si="2"/>
        <v>0</v>
      </c>
      <c r="J20" s="843"/>
    </row>
    <row r="21" spans="1:10" x14ac:dyDescent="0.25">
      <c r="B21" s="1071">
        <f t="shared" si="1"/>
        <v>0</v>
      </c>
      <c r="C21" s="1083"/>
      <c r="D21" s="1081"/>
      <c r="E21" s="865"/>
      <c r="F21" s="910">
        <f t="shared" si="0"/>
        <v>0</v>
      </c>
      <c r="G21" s="1082"/>
      <c r="H21" s="1084"/>
      <c r="I21" s="893">
        <f t="shared" si="2"/>
        <v>0</v>
      </c>
      <c r="J21" s="843"/>
    </row>
    <row r="22" spans="1:10" x14ac:dyDescent="0.25">
      <c r="B22" s="1071">
        <f t="shared" si="1"/>
        <v>0</v>
      </c>
      <c r="C22" s="1083"/>
      <c r="D22" s="1081"/>
      <c r="E22" s="865"/>
      <c r="F22" s="910">
        <f t="shared" si="0"/>
        <v>0</v>
      </c>
      <c r="G22" s="1082"/>
      <c r="H22" s="1084"/>
      <c r="I22" s="893">
        <f t="shared" si="2"/>
        <v>0</v>
      </c>
      <c r="J22" s="843"/>
    </row>
    <row r="23" spans="1:10" x14ac:dyDescent="0.25">
      <c r="B23" s="1071">
        <f t="shared" si="1"/>
        <v>0</v>
      </c>
      <c r="C23" s="1083"/>
      <c r="D23" s="1081"/>
      <c r="E23" s="865"/>
      <c r="F23" s="910">
        <f t="shared" si="0"/>
        <v>0</v>
      </c>
      <c r="G23" s="1082"/>
      <c r="H23" s="1084"/>
      <c r="I23" s="893">
        <f t="shared" si="2"/>
        <v>0</v>
      </c>
      <c r="J23" s="843"/>
    </row>
    <row r="24" spans="1:10" x14ac:dyDescent="0.25">
      <c r="B24" s="373">
        <f t="shared" si="1"/>
        <v>0</v>
      </c>
      <c r="C24" s="505"/>
      <c r="D24" s="318"/>
      <c r="E24" s="130"/>
      <c r="F24" s="91">
        <f t="shared" si="0"/>
        <v>0</v>
      </c>
      <c r="G24" s="273"/>
      <c r="H24" s="148"/>
      <c r="I24" s="128">
        <f t="shared" si="2"/>
        <v>0</v>
      </c>
    </row>
    <row r="25" spans="1:10" x14ac:dyDescent="0.25">
      <c r="B25" s="373">
        <f t="shared" si="1"/>
        <v>0</v>
      </c>
      <c r="C25" s="505"/>
      <c r="D25" s="318"/>
      <c r="E25" s="130"/>
      <c r="F25" s="91">
        <f t="shared" si="0"/>
        <v>0</v>
      </c>
      <c r="G25" s="273"/>
      <c r="H25" s="148"/>
      <c r="I25" s="128">
        <f t="shared" si="2"/>
        <v>0</v>
      </c>
    </row>
    <row r="26" spans="1:10" x14ac:dyDescent="0.25">
      <c r="B26" s="373">
        <f t="shared" si="1"/>
        <v>0</v>
      </c>
      <c r="C26" s="505"/>
      <c r="D26" s="318"/>
      <c r="E26" s="130"/>
      <c r="F26" s="91">
        <f t="shared" si="0"/>
        <v>0</v>
      </c>
      <c r="G26" s="612"/>
      <c r="H26" s="148"/>
      <c r="I26" s="128">
        <f t="shared" si="2"/>
        <v>0</v>
      </c>
    </row>
    <row r="27" spans="1:10" x14ac:dyDescent="0.25">
      <c r="B27" s="373">
        <f t="shared" si="1"/>
        <v>0</v>
      </c>
      <c r="C27" s="505"/>
      <c r="D27" s="613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3">
        <f t="shared" si="1"/>
        <v>0</v>
      </c>
      <c r="C28" s="505"/>
      <c r="D28" s="613"/>
      <c r="E28" s="614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4"/>
      <c r="C29" s="505"/>
      <c r="D29" s="686"/>
      <c r="E29" s="614"/>
      <c r="F29" s="395"/>
      <c r="G29" s="681"/>
      <c r="H29" s="64"/>
    </row>
    <row r="30" spans="1:10" x14ac:dyDescent="0.25">
      <c r="B30" s="374"/>
      <c r="C30" s="505"/>
      <c r="D30" s="470"/>
      <c r="E30" s="114"/>
      <c r="F30" s="6"/>
    </row>
    <row r="31" spans="1:10" ht="15.75" thickBot="1" x14ac:dyDescent="0.3">
      <c r="B31" s="438"/>
      <c r="C31" s="506"/>
      <c r="D31" s="503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14" t="s">
        <v>314</v>
      </c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5"/>
      <c r="C4" s="99"/>
      <c r="D4" s="131"/>
      <c r="E4" s="85"/>
      <c r="F4" s="72"/>
      <c r="G4" s="224"/>
    </row>
    <row r="5" spans="1:9" x14ac:dyDescent="0.25">
      <c r="A5" s="1518" t="s">
        <v>484</v>
      </c>
      <c r="B5" s="162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18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3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5"/>
      <c r="G29" s="681"/>
      <c r="H29" s="64"/>
    </row>
    <row r="30" spans="1:9" x14ac:dyDescent="0.25">
      <c r="B30" s="2"/>
      <c r="C30" s="15"/>
      <c r="D30" s="6"/>
      <c r="E30" s="553"/>
      <c r="F30" s="6"/>
    </row>
    <row r="31" spans="1:9" ht="15.75" thickBot="1" x14ac:dyDescent="0.3">
      <c r="B31" s="73"/>
      <c r="C31" s="86"/>
      <c r="D31" s="75"/>
      <c r="E31" s="55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5" t="s">
        <v>137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626"/>
      <c r="C5" s="355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698" t="s">
        <v>7</v>
      </c>
      <c r="C7" s="699" t="s">
        <v>8</v>
      </c>
      <c r="D7" s="700" t="s">
        <v>17</v>
      </c>
      <c r="E7" s="701" t="s">
        <v>2</v>
      </c>
      <c r="F7" s="702" t="s">
        <v>18</v>
      </c>
      <c r="G7" s="703" t="s">
        <v>15</v>
      </c>
      <c r="H7" s="24"/>
    </row>
    <row r="8" spans="1:9" ht="15.75" thickTop="1" x14ac:dyDescent="0.25">
      <c r="A8" s="54"/>
      <c r="B8" s="373">
        <f>F4+F5+F6-C8</f>
        <v>0</v>
      </c>
      <c r="C8" s="684">
        <v>0</v>
      </c>
      <c r="D8" s="318">
        <v>0</v>
      </c>
      <c r="E8" s="130"/>
      <c r="F8" s="91">
        <f t="shared" ref="F8:F28" si="0">D8</f>
        <v>0</v>
      </c>
      <c r="G8" s="273">
        <v>0</v>
      </c>
      <c r="H8" s="230">
        <v>0</v>
      </c>
      <c r="I8" s="128">
        <f>E4+E5+E6-F8</f>
        <v>0</v>
      </c>
    </row>
    <row r="9" spans="1:9" x14ac:dyDescent="0.25">
      <c r="A9" s="74"/>
      <c r="B9" s="373">
        <f>B8-C9</f>
        <v>0</v>
      </c>
      <c r="C9" s="684"/>
      <c r="D9" s="318"/>
      <c r="E9" s="130"/>
      <c r="F9" s="91">
        <f t="shared" si="0"/>
        <v>0</v>
      </c>
      <c r="G9" s="273"/>
      <c r="H9" s="230"/>
      <c r="I9" s="128">
        <f>I8-F9</f>
        <v>0</v>
      </c>
    </row>
    <row r="10" spans="1:9" x14ac:dyDescent="0.25">
      <c r="A10" s="74"/>
      <c r="B10" s="373">
        <f t="shared" ref="B10:B28" si="1">B9-C10</f>
        <v>0</v>
      </c>
      <c r="C10" s="505"/>
      <c r="D10" s="318"/>
      <c r="E10" s="130"/>
      <c r="F10" s="91">
        <f t="shared" si="0"/>
        <v>0</v>
      </c>
      <c r="G10" s="273"/>
      <c r="H10" s="230"/>
      <c r="I10" s="128">
        <f t="shared" ref="I10:I28" si="2">I9-F10</f>
        <v>0</v>
      </c>
    </row>
    <row r="11" spans="1:9" x14ac:dyDescent="0.25">
      <c r="A11" s="54"/>
      <c r="B11" s="373">
        <f t="shared" si="1"/>
        <v>0</v>
      </c>
      <c r="C11" s="505"/>
      <c r="D11" s="318"/>
      <c r="E11" s="130"/>
      <c r="F11" s="91">
        <f t="shared" si="0"/>
        <v>0</v>
      </c>
      <c r="G11" s="273"/>
      <c r="H11" s="230"/>
      <c r="I11" s="128">
        <f t="shared" si="2"/>
        <v>0</v>
      </c>
    </row>
    <row r="12" spans="1:9" x14ac:dyDescent="0.25">
      <c r="A12" s="74"/>
      <c r="B12" s="373">
        <f t="shared" si="1"/>
        <v>0</v>
      </c>
      <c r="C12" s="505"/>
      <c r="D12" s="318"/>
      <c r="E12" s="130"/>
      <c r="F12" s="91">
        <f t="shared" si="0"/>
        <v>0</v>
      </c>
      <c r="G12" s="273"/>
      <c r="H12" s="230"/>
      <c r="I12" s="128">
        <f t="shared" si="2"/>
        <v>0</v>
      </c>
    </row>
    <row r="13" spans="1:9" x14ac:dyDescent="0.25">
      <c r="A13" s="74"/>
      <c r="B13" s="373">
        <f t="shared" si="1"/>
        <v>0</v>
      </c>
      <c r="C13" s="505"/>
      <c r="D13" s="318"/>
      <c r="E13" s="130"/>
      <c r="F13" s="91">
        <f t="shared" si="0"/>
        <v>0</v>
      </c>
      <c r="G13" s="273"/>
      <c r="H13" s="230"/>
      <c r="I13" s="128">
        <f t="shared" si="2"/>
        <v>0</v>
      </c>
    </row>
    <row r="14" spans="1:9" x14ac:dyDescent="0.25">
      <c r="B14" s="373">
        <f t="shared" si="1"/>
        <v>0</v>
      </c>
      <c r="C14" s="505"/>
      <c r="D14" s="318"/>
      <c r="E14" s="130"/>
      <c r="F14" s="91">
        <f t="shared" si="0"/>
        <v>0</v>
      </c>
      <c r="G14" s="273"/>
      <c r="H14" s="230"/>
      <c r="I14" s="128">
        <f t="shared" si="2"/>
        <v>0</v>
      </c>
    </row>
    <row r="15" spans="1:9" x14ac:dyDescent="0.25">
      <c r="B15" s="373">
        <f t="shared" si="1"/>
        <v>0</v>
      </c>
      <c r="C15" s="505"/>
      <c r="D15" s="318"/>
      <c r="E15" s="130"/>
      <c r="F15" s="91">
        <f t="shared" si="0"/>
        <v>0</v>
      </c>
      <c r="G15" s="273"/>
      <c r="H15" s="230"/>
      <c r="I15" s="128">
        <f t="shared" si="2"/>
        <v>0</v>
      </c>
    </row>
    <row r="16" spans="1:9" x14ac:dyDescent="0.25">
      <c r="B16" s="373">
        <f t="shared" si="1"/>
        <v>0</v>
      </c>
      <c r="C16" s="505"/>
      <c r="D16" s="318"/>
      <c r="E16" s="130"/>
      <c r="F16" s="91">
        <f t="shared" si="0"/>
        <v>0</v>
      </c>
      <c r="G16" s="273"/>
      <c r="H16" s="230"/>
      <c r="I16" s="128">
        <f t="shared" si="2"/>
        <v>0</v>
      </c>
    </row>
    <row r="17" spans="1:9" x14ac:dyDescent="0.25">
      <c r="B17" s="373">
        <f t="shared" si="1"/>
        <v>0</v>
      </c>
      <c r="C17" s="505"/>
      <c r="D17" s="318"/>
      <c r="E17" s="130"/>
      <c r="F17" s="91">
        <f t="shared" si="0"/>
        <v>0</v>
      </c>
      <c r="G17" s="273"/>
      <c r="H17" s="230"/>
      <c r="I17" s="128">
        <f t="shared" si="2"/>
        <v>0</v>
      </c>
    </row>
    <row r="18" spans="1:9" x14ac:dyDescent="0.25">
      <c r="B18" s="373">
        <f t="shared" si="1"/>
        <v>0</v>
      </c>
      <c r="C18" s="505"/>
      <c r="D18" s="318"/>
      <c r="E18" s="130"/>
      <c r="F18" s="91">
        <f t="shared" si="0"/>
        <v>0</v>
      </c>
      <c r="G18" s="273"/>
      <c r="H18" s="230"/>
      <c r="I18" s="128">
        <f t="shared" si="2"/>
        <v>0</v>
      </c>
    </row>
    <row r="19" spans="1:9" x14ac:dyDescent="0.25">
      <c r="B19" s="373">
        <f t="shared" si="1"/>
        <v>0</v>
      </c>
      <c r="C19" s="505"/>
      <c r="D19" s="318"/>
      <c r="E19" s="130"/>
      <c r="F19" s="91">
        <f t="shared" si="0"/>
        <v>0</v>
      </c>
      <c r="G19" s="273"/>
      <c r="H19" s="230"/>
      <c r="I19" s="128">
        <f t="shared" si="2"/>
        <v>0</v>
      </c>
    </row>
    <row r="20" spans="1:9" x14ac:dyDescent="0.25">
      <c r="B20" s="373">
        <f t="shared" si="1"/>
        <v>0</v>
      </c>
      <c r="C20" s="505"/>
      <c r="D20" s="318"/>
      <c r="E20" s="130"/>
      <c r="F20" s="91">
        <f t="shared" si="0"/>
        <v>0</v>
      </c>
      <c r="G20" s="273"/>
      <c r="H20" s="230"/>
      <c r="I20" s="128">
        <f t="shared" si="2"/>
        <v>0</v>
      </c>
    </row>
    <row r="21" spans="1:9" x14ac:dyDescent="0.25">
      <c r="B21" s="373">
        <f t="shared" si="1"/>
        <v>0</v>
      </c>
      <c r="C21" s="505"/>
      <c r="D21" s="318"/>
      <c r="E21" s="130"/>
      <c r="F21" s="91">
        <f t="shared" si="0"/>
        <v>0</v>
      </c>
      <c r="G21" s="273"/>
      <c r="H21" s="148"/>
      <c r="I21" s="128">
        <f t="shared" si="2"/>
        <v>0</v>
      </c>
    </row>
    <row r="22" spans="1:9" x14ac:dyDescent="0.25">
      <c r="B22" s="373">
        <f t="shared" si="1"/>
        <v>0</v>
      </c>
      <c r="C22" s="505"/>
      <c r="D22" s="318"/>
      <c r="E22" s="130"/>
      <c r="F22" s="91">
        <f t="shared" si="0"/>
        <v>0</v>
      </c>
      <c r="G22" s="273"/>
      <c r="H22" s="148"/>
      <c r="I22" s="128">
        <f t="shared" si="2"/>
        <v>0</v>
      </c>
    </row>
    <row r="23" spans="1:9" x14ac:dyDescent="0.25">
      <c r="B23" s="373">
        <f t="shared" si="1"/>
        <v>0</v>
      </c>
      <c r="C23" s="505"/>
      <c r="D23" s="318"/>
      <c r="E23" s="130"/>
      <c r="F23" s="91">
        <f t="shared" si="0"/>
        <v>0</v>
      </c>
      <c r="G23" s="273"/>
      <c r="H23" s="148"/>
      <c r="I23" s="128">
        <f t="shared" si="2"/>
        <v>0</v>
      </c>
    </row>
    <row r="24" spans="1:9" x14ac:dyDescent="0.25">
      <c r="B24" s="373">
        <f t="shared" si="1"/>
        <v>0</v>
      </c>
      <c r="C24" s="505"/>
      <c r="D24" s="318"/>
      <c r="E24" s="130"/>
      <c r="F24" s="91">
        <f t="shared" si="0"/>
        <v>0</v>
      </c>
      <c r="G24" s="273"/>
      <c r="H24" s="148"/>
      <c r="I24" s="128">
        <f t="shared" si="2"/>
        <v>0</v>
      </c>
    </row>
    <row r="25" spans="1:9" x14ac:dyDescent="0.25">
      <c r="B25" s="373">
        <f t="shared" si="1"/>
        <v>0</v>
      </c>
      <c r="C25" s="505"/>
      <c r="D25" s="318"/>
      <c r="E25" s="130"/>
      <c r="F25" s="91">
        <f t="shared" si="0"/>
        <v>0</v>
      </c>
      <c r="G25" s="273"/>
      <c r="H25" s="148"/>
      <c r="I25" s="128">
        <f t="shared" si="2"/>
        <v>0</v>
      </c>
    </row>
    <row r="26" spans="1:9" x14ac:dyDescent="0.25">
      <c r="B26" s="373">
        <f t="shared" si="1"/>
        <v>0</v>
      </c>
      <c r="C26" s="505"/>
      <c r="D26" s="318"/>
      <c r="E26" s="130"/>
      <c r="F26" s="91">
        <f t="shared" si="0"/>
        <v>0</v>
      </c>
      <c r="G26" s="612"/>
      <c r="H26" s="148"/>
      <c r="I26" s="128">
        <f t="shared" si="2"/>
        <v>0</v>
      </c>
    </row>
    <row r="27" spans="1:9" x14ac:dyDescent="0.25">
      <c r="B27" s="373">
        <f t="shared" si="1"/>
        <v>0</v>
      </c>
      <c r="C27" s="505"/>
      <c r="D27" s="613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3">
        <f t="shared" si="1"/>
        <v>0</v>
      </c>
      <c r="C28" s="505"/>
      <c r="D28" s="613"/>
      <c r="E28" s="614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4"/>
      <c r="C29" s="505"/>
      <c r="D29" s="686"/>
      <c r="E29" s="614"/>
      <c r="F29" s="395"/>
      <c r="G29" s="681"/>
      <c r="H29" s="64"/>
    </row>
    <row r="30" spans="1:9" x14ac:dyDescent="0.25">
      <c r="B30" s="374"/>
      <c r="C30" s="505"/>
      <c r="D30" s="470"/>
      <c r="E30" s="114"/>
      <c r="F30" s="6"/>
    </row>
    <row r="31" spans="1:9" ht="15.75" thickBot="1" x14ac:dyDescent="0.3">
      <c r="B31" s="438"/>
      <c r="C31" s="506"/>
      <c r="D31" s="503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J1" workbookViewId="0">
      <selection activeCell="N12" sqref="N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22" t="s">
        <v>326</v>
      </c>
      <c r="B1" s="1522"/>
      <c r="C1" s="1522"/>
      <c r="D1" s="1522"/>
      <c r="E1" s="1522"/>
      <c r="F1" s="1522"/>
      <c r="G1" s="1522"/>
      <c r="H1" s="96">
        <v>1</v>
      </c>
      <c r="L1" s="1522" t="str">
        <f>A1</f>
        <v>INVENTARIO DEL MES DE OCTUBRE 2023</v>
      </c>
      <c r="M1" s="1522"/>
      <c r="N1" s="1522"/>
      <c r="O1" s="1522"/>
      <c r="P1" s="1522"/>
      <c r="Q1" s="1522"/>
      <c r="R1" s="152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1086" t="s">
        <v>170</v>
      </c>
      <c r="B4" s="1085" t="s">
        <v>171</v>
      </c>
      <c r="C4" s="475">
        <v>99.5</v>
      </c>
      <c r="D4" s="114">
        <v>45191</v>
      </c>
      <c r="E4" s="140">
        <v>740.16</v>
      </c>
      <c r="F4" s="227">
        <v>28</v>
      </c>
      <c r="L4" s="1086"/>
      <c r="M4" s="1124"/>
      <c r="N4" s="475">
        <v>124</v>
      </c>
      <c r="O4" s="114">
        <v>45223</v>
      </c>
      <c r="P4" s="140">
        <v>625.01</v>
      </c>
      <c r="Q4" s="227">
        <v>21</v>
      </c>
    </row>
    <row r="5" spans="1:21" ht="15.75" customHeight="1" thickBot="1" x14ac:dyDescent="0.3">
      <c r="A5" s="1614" t="s">
        <v>168</v>
      </c>
      <c r="B5" s="1627" t="s">
        <v>122</v>
      </c>
      <c r="C5" s="475">
        <v>112</v>
      </c>
      <c r="D5" s="114">
        <v>45184</v>
      </c>
      <c r="E5" s="140">
        <v>143.38999999999999</v>
      </c>
      <c r="F5" s="227">
        <v>7</v>
      </c>
      <c r="G5" s="143">
        <f>F30</f>
        <v>954.01</v>
      </c>
      <c r="H5" s="57">
        <f>E4+E5+E6-G5</f>
        <v>0</v>
      </c>
      <c r="L5" s="1614" t="s">
        <v>168</v>
      </c>
      <c r="M5" s="1627" t="s">
        <v>122</v>
      </c>
      <c r="N5" s="475"/>
      <c r="O5" s="114"/>
      <c r="P5" s="140">
        <v>50.86</v>
      </c>
      <c r="Q5" s="227">
        <v>2</v>
      </c>
      <c r="R5" s="143">
        <f>Q30</f>
        <v>499.43</v>
      </c>
      <c r="S5" s="57">
        <f>P4+P5+P6-R5</f>
        <v>176.44</v>
      </c>
    </row>
    <row r="6" spans="1:21" ht="17.25" customHeight="1" thickTop="1" thickBot="1" x14ac:dyDescent="0.3">
      <c r="A6" s="1615"/>
      <c r="B6" s="1628"/>
      <c r="C6" s="212"/>
      <c r="D6" s="114"/>
      <c r="E6" s="140">
        <v>70.459999999999994</v>
      </c>
      <c r="F6" s="227">
        <v>3</v>
      </c>
      <c r="I6" s="1600" t="s">
        <v>3</v>
      </c>
      <c r="J6" s="1595" t="s">
        <v>4</v>
      </c>
      <c r="L6" s="1615"/>
      <c r="M6" s="1628"/>
      <c r="N6" s="212"/>
      <c r="O6" s="114"/>
      <c r="P6" s="140"/>
      <c r="Q6" s="227"/>
      <c r="T6" s="1600" t="s">
        <v>3</v>
      </c>
      <c r="U6" s="1595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01"/>
      <c r="J7" s="1596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01"/>
      <c r="U7" s="1596"/>
    </row>
    <row r="8" spans="1:21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568">
        <f>E5+E4-F8+E6</f>
        <v>954.01</v>
      </c>
      <c r="J8" s="569">
        <f>F4+F5+F6-C8</f>
        <v>38</v>
      </c>
      <c r="L8" s="79" t="s">
        <v>32</v>
      </c>
      <c r="M8" s="82"/>
      <c r="N8" s="15"/>
      <c r="O8" s="1080">
        <v>0</v>
      </c>
      <c r="P8" s="232"/>
      <c r="Q8" s="68">
        <f t="shared" ref="Q8:Q13" si="1">O8</f>
        <v>0</v>
      </c>
      <c r="R8" s="69"/>
      <c r="S8" s="124"/>
      <c r="T8" s="568">
        <f>P5+P4-Q8+P6</f>
        <v>675.87</v>
      </c>
      <c r="U8" s="569">
        <f>Q4+Q5+Q6-N8</f>
        <v>23</v>
      </c>
    </row>
    <row r="9" spans="1:21" x14ac:dyDescent="0.25">
      <c r="A9" s="185"/>
      <c r="B9" s="82"/>
      <c r="C9" s="15">
        <v>5</v>
      </c>
      <c r="D9" s="168">
        <v>115.46</v>
      </c>
      <c r="E9" s="232">
        <v>45204</v>
      </c>
      <c r="F9" s="68">
        <f t="shared" si="0"/>
        <v>115.46</v>
      </c>
      <c r="G9" s="69" t="s">
        <v>231</v>
      </c>
      <c r="H9" s="124">
        <v>0</v>
      </c>
      <c r="I9" s="197">
        <f>I8-F9</f>
        <v>838.55</v>
      </c>
      <c r="J9" s="123">
        <f>J8-C9</f>
        <v>33</v>
      </c>
      <c r="L9" s="185"/>
      <c r="M9" s="82"/>
      <c r="N9" s="15">
        <v>7</v>
      </c>
      <c r="O9" s="168">
        <v>201.11</v>
      </c>
      <c r="P9" s="232">
        <v>45237</v>
      </c>
      <c r="Q9" s="68">
        <f t="shared" si="1"/>
        <v>201.11</v>
      </c>
      <c r="R9" s="69" t="s">
        <v>555</v>
      </c>
      <c r="S9" s="124">
        <v>0</v>
      </c>
      <c r="T9" s="197">
        <f>T8-Q9</f>
        <v>474.76</v>
      </c>
      <c r="U9" s="123">
        <f>U8-N9</f>
        <v>16</v>
      </c>
    </row>
    <row r="10" spans="1:21" x14ac:dyDescent="0.25">
      <c r="A10" s="174"/>
      <c r="B10" s="82"/>
      <c r="C10" s="15">
        <v>5</v>
      </c>
      <c r="D10" s="168">
        <v>98.44</v>
      </c>
      <c r="E10" s="232">
        <v>45208</v>
      </c>
      <c r="F10" s="68">
        <f t="shared" si="0"/>
        <v>98.44</v>
      </c>
      <c r="G10" s="69" t="s">
        <v>246</v>
      </c>
      <c r="H10" s="124">
        <v>0</v>
      </c>
      <c r="I10" s="197">
        <f t="shared" ref="I10:I28" si="2">I9-F10</f>
        <v>740.1099999999999</v>
      </c>
      <c r="J10" s="123">
        <f t="shared" ref="J10:J28" si="3">J9-C10</f>
        <v>28</v>
      </c>
      <c r="L10" s="174"/>
      <c r="M10" s="82"/>
      <c r="N10" s="15">
        <v>7</v>
      </c>
      <c r="O10" s="168">
        <v>206.5</v>
      </c>
      <c r="P10" s="232">
        <v>45247</v>
      </c>
      <c r="Q10" s="68">
        <f t="shared" si="1"/>
        <v>206.5</v>
      </c>
      <c r="R10" s="69" t="s">
        <v>644</v>
      </c>
      <c r="S10" s="124">
        <v>0</v>
      </c>
      <c r="T10" s="197">
        <f t="shared" ref="T10:T28" si="4">T9-Q10</f>
        <v>268.26</v>
      </c>
      <c r="U10" s="123">
        <f t="shared" ref="U10:U28" si="5">U9-N10</f>
        <v>9</v>
      </c>
    </row>
    <row r="11" spans="1:21" x14ac:dyDescent="0.25">
      <c r="A11" s="81" t="s">
        <v>33</v>
      </c>
      <c r="B11" s="82"/>
      <c r="C11" s="15">
        <v>10</v>
      </c>
      <c r="D11" s="168">
        <v>257.2</v>
      </c>
      <c r="E11" s="232">
        <v>45213</v>
      </c>
      <c r="F11" s="68">
        <f t="shared" si="0"/>
        <v>257.2</v>
      </c>
      <c r="G11" s="69" t="s">
        <v>260</v>
      </c>
      <c r="H11" s="124">
        <v>0</v>
      </c>
      <c r="I11" s="197">
        <f t="shared" si="2"/>
        <v>482.90999999999991</v>
      </c>
      <c r="J11" s="123">
        <f t="shared" si="3"/>
        <v>18</v>
      </c>
      <c r="L11" s="81" t="s">
        <v>33</v>
      </c>
      <c r="M11" s="82"/>
      <c r="N11" s="15">
        <v>3</v>
      </c>
      <c r="O11" s="168">
        <v>91.82</v>
      </c>
      <c r="P11" s="232">
        <v>45251</v>
      </c>
      <c r="Q11" s="68">
        <f t="shared" si="1"/>
        <v>91.82</v>
      </c>
      <c r="R11" s="69" t="s">
        <v>668</v>
      </c>
      <c r="S11" s="124">
        <v>0</v>
      </c>
      <c r="T11" s="197">
        <f t="shared" si="4"/>
        <v>176.44</v>
      </c>
      <c r="U11" s="123">
        <f t="shared" si="5"/>
        <v>6</v>
      </c>
    </row>
    <row r="12" spans="1:21" x14ac:dyDescent="0.25">
      <c r="A12" s="72"/>
      <c r="B12" s="82"/>
      <c r="C12" s="15">
        <v>8</v>
      </c>
      <c r="D12" s="168">
        <v>218.55</v>
      </c>
      <c r="E12" s="232">
        <v>45224</v>
      </c>
      <c r="F12" s="68">
        <f t="shared" si="0"/>
        <v>218.55</v>
      </c>
      <c r="G12" s="69" t="s">
        <v>298</v>
      </c>
      <c r="H12" s="124">
        <v>0</v>
      </c>
      <c r="I12" s="197">
        <f t="shared" si="2"/>
        <v>264.3599999999999</v>
      </c>
      <c r="J12" s="123">
        <f t="shared" si="3"/>
        <v>10</v>
      </c>
      <c r="L12" s="72"/>
      <c r="M12" s="82"/>
      <c r="N12" s="1446"/>
      <c r="O12" s="168">
        <v>0</v>
      </c>
      <c r="P12" s="232"/>
      <c r="Q12" s="68">
        <f t="shared" si="1"/>
        <v>0</v>
      </c>
      <c r="R12" s="69"/>
      <c r="S12" s="124"/>
      <c r="T12" s="568">
        <f t="shared" si="4"/>
        <v>176.44</v>
      </c>
      <c r="U12" s="569">
        <f t="shared" si="5"/>
        <v>6</v>
      </c>
    </row>
    <row r="13" spans="1:21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568">
        <f t="shared" si="2"/>
        <v>264.3599999999999</v>
      </c>
      <c r="J13" s="569">
        <f t="shared" si="3"/>
        <v>10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176.44</v>
      </c>
      <c r="U13" s="123">
        <f t="shared" si="5"/>
        <v>6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2"/>
        <v>264.3599999999999</v>
      </c>
      <c r="J14" s="123">
        <f t="shared" si="3"/>
        <v>10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176.44</v>
      </c>
      <c r="U14" s="123">
        <f t="shared" si="5"/>
        <v>6</v>
      </c>
    </row>
    <row r="15" spans="1:21" x14ac:dyDescent="0.25">
      <c r="B15" s="82"/>
      <c r="C15" s="15">
        <v>4</v>
      </c>
      <c r="D15" s="717">
        <v>112.59</v>
      </c>
      <c r="E15" s="1206">
        <v>45229</v>
      </c>
      <c r="F15" s="626">
        <f>D15</f>
        <v>112.59</v>
      </c>
      <c r="G15" s="508" t="s">
        <v>499</v>
      </c>
      <c r="H15" s="1205">
        <v>0</v>
      </c>
      <c r="I15" s="197">
        <f t="shared" si="2"/>
        <v>151.7699999999999</v>
      </c>
      <c r="J15" s="123">
        <f t="shared" si="3"/>
        <v>6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176.44</v>
      </c>
      <c r="U15" s="123">
        <f t="shared" si="5"/>
        <v>6</v>
      </c>
    </row>
    <row r="16" spans="1:21" x14ac:dyDescent="0.25">
      <c r="A16" s="80"/>
      <c r="B16" s="82"/>
      <c r="C16" s="15">
        <v>4</v>
      </c>
      <c r="D16" s="717">
        <v>100.91</v>
      </c>
      <c r="E16" s="718">
        <v>45236</v>
      </c>
      <c r="F16" s="626">
        <f>D16</f>
        <v>100.91</v>
      </c>
      <c r="G16" s="508" t="s">
        <v>549</v>
      </c>
      <c r="H16" s="1205">
        <v>0</v>
      </c>
      <c r="I16" s="197">
        <f t="shared" si="2"/>
        <v>50.8599999999999</v>
      </c>
      <c r="J16" s="123">
        <f t="shared" si="3"/>
        <v>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176.44</v>
      </c>
      <c r="U16" s="123">
        <f t="shared" si="5"/>
        <v>6</v>
      </c>
    </row>
    <row r="17" spans="1:21" x14ac:dyDescent="0.25">
      <c r="A17" s="82"/>
      <c r="B17" s="82"/>
      <c r="C17" s="15"/>
      <c r="D17" s="717">
        <v>0</v>
      </c>
      <c r="E17" s="718"/>
      <c r="F17" s="626">
        <f t="shared" ref="F17:F29" si="6">D17</f>
        <v>0</v>
      </c>
      <c r="G17" s="1204"/>
      <c r="H17" s="1205"/>
      <c r="I17" s="197">
        <f t="shared" si="2"/>
        <v>50.8599999999999</v>
      </c>
      <c r="J17" s="123">
        <f t="shared" si="3"/>
        <v>2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35"/>
      <c r="S17" s="124"/>
      <c r="T17" s="197">
        <f t="shared" si="4"/>
        <v>176.44</v>
      </c>
      <c r="U17" s="123">
        <f t="shared" si="5"/>
        <v>6</v>
      </c>
    </row>
    <row r="18" spans="1:21" x14ac:dyDescent="0.25">
      <c r="A18" s="2"/>
      <c r="B18" s="82"/>
      <c r="C18" s="15">
        <v>2</v>
      </c>
      <c r="D18" s="717">
        <v>0</v>
      </c>
      <c r="E18" s="718"/>
      <c r="F18" s="626">
        <v>50.86</v>
      </c>
      <c r="G18" s="508"/>
      <c r="H18" s="1205"/>
      <c r="I18" s="197">
        <f t="shared" si="2"/>
        <v>-9.9475983006414026E-14</v>
      </c>
      <c r="J18" s="123">
        <f t="shared" si="3"/>
        <v>0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176.44</v>
      </c>
      <c r="U18" s="123">
        <f t="shared" si="5"/>
        <v>6</v>
      </c>
    </row>
    <row r="19" spans="1:21" x14ac:dyDescent="0.25">
      <c r="A19" s="2"/>
      <c r="B19" s="82"/>
      <c r="C19" s="15"/>
      <c r="D19" s="717">
        <v>0</v>
      </c>
      <c r="E19" s="718"/>
      <c r="F19" s="1355">
        <f t="shared" si="6"/>
        <v>0</v>
      </c>
      <c r="G19" s="1356"/>
      <c r="H19" s="1357"/>
      <c r="I19" s="1358">
        <f t="shared" si="2"/>
        <v>-9.9475983006414026E-14</v>
      </c>
      <c r="J19" s="1359">
        <f t="shared" si="3"/>
        <v>0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176.44</v>
      </c>
      <c r="U19" s="123">
        <f t="shared" si="5"/>
        <v>6</v>
      </c>
    </row>
    <row r="20" spans="1:21" x14ac:dyDescent="0.25">
      <c r="A20" s="2"/>
      <c r="B20" s="82"/>
      <c r="C20" s="15"/>
      <c r="D20" s="717">
        <v>0</v>
      </c>
      <c r="E20" s="1206"/>
      <c r="F20" s="1355">
        <f t="shared" si="6"/>
        <v>0</v>
      </c>
      <c r="G20" s="1356"/>
      <c r="H20" s="1357"/>
      <c r="I20" s="1358">
        <f t="shared" si="2"/>
        <v>-9.9475983006414026E-14</v>
      </c>
      <c r="J20" s="1359">
        <f t="shared" si="3"/>
        <v>0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176.44</v>
      </c>
      <c r="U20" s="123">
        <f t="shared" si="5"/>
        <v>6</v>
      </c>
    </row>
    <row r="21" spans="1:21" x14ac:dyDescent="0.25">
      <c r="A21" s="2"/>
      <c r="B21" s="82"/>
      <c r="C21" s="15"/>
      <c r="D21" s="717">
        <v>0</v>
      </c>
      <c r="E21" s="1206"/>
      <c r="F21" s="1355">
        <f t="shared" si="6"/>
        <v>0</v>
      </c>
      <c r="G21" s="1356"/>
      <c r="H21" s="1357"/>
      <c r="I21" s="1358">
        <f t="shared" si="2"/>
        <v>-9.9475983006414026E-14</v>
      </c>
      <c r="J21" s="1359">
        <f t="shared" si="3"/>
        <v>0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176.44</v>
      </c>
      <c r="U21" s="123">
        <f t="shared" si="5"/>
        <v>6</v>
      </c>
    </row>
    <row r="22" spans="1:21" x14ac:dyDescent="0.25">
      <c r="A22" s="2"/>
      <c r="B22" s="82"/>
      <c r="C22" s="15"/>
      <c r="D22" s="717">
        <v>0</v>
      </c>
      <c r="E22" s="1206"/>
      <c r="F22" s="1355">
        <f t="shared" si="6"/>
        <v>0</v>
      </c>
      <c r="G22" s="1356"/>
      <c r="H22" s="1357"/>
      <c r="I22" s="1358">
        <f t="shared" si="2"/>
        <v>-9.9475983006414026E-14</v>
      </c>
      <c r="J22" s="1359">
        <f t="shared" si="3"/>
        <v>0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176.44</v>
      </c>
      <c r="U22" s="123">
        <f t="shared" si="5"/>
        <v>6</v>
      </c>
    </row>
    <row r="23" spans="1:21" x14ac:dyDescent="0.25">
      <c r="A23" s="2"/>
      <c r="B23" s="82"/>
      <c r="C23" s="15"/>
      <c r="D23" s="717">
        <v>0</v>
      </c>
      <c r="E23" s="1206"/>
      <c r="F23" s="1355">
        <f t="shared" si="6"/>
        <v>0</v>
      </c>
      <c r="G23" s="1356"/>
      <c r="H23" s="1357"/>
      <c r="I23" s="1358">
        <f t="shared" si="2"/>
        <v>-9.9475983006414026E-14</v>
      </c>
      <c r="J23" s="1359">
        <f t="shared" si="3"/>
        <v>0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176.44</v>
      </c>
      <c r="U23" s="123">
        <f t="shared" si="5"/>
        <v>6</v>
      </c>
    </row>
    <row r="24" spans="1:21" x14ac:dyDescent="0.25">
      <c r="A24" s="2"/>
      <c r="B24" s="82"/>
      <c r="C24" s="15"/>
      <c r="D24" s="717">
        <v>0</v>
      </c>
      <c r="E24" s="718"/>
      <c r="F24" s="626">
        <f t="shared" si="6"/>
        <v>0</v>
      </c>
      <c r="G24" s="508"/>
      <c r="H24" s="1205"/>
      <c r="I24" s="197">
        <f t="shared" si="2"/>
        <v>-9.9475983006414026E-14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176.44</v>
      </c>
      <c r="U24" s="123">
        <f t="shared" si="5"/>
        <v>6</v>
      </c>
    </row>
    <row r="25" spans="1:21" x14ac:dyDescent="0.25">
      <c r="A25" s="2"/>
      <c r="B25" s="82"/>
      <c r="C25" s="15"/>
      <c r="D25" s="717">
        <v>0</v>
      </c>
      <c r="E25" s="718"/>
      <c r="F25" s="626">
        <f t="shared" si="6"/>
        <v>0</v>
      </c>
      <c r="G25" s="508"/>
      <c r="H25" s="1205"/>
      <c r="I25" s="197">
        <f t="shared" si="2"/>
        <v>-9.9475983006414026E-14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176.44</v>
      </c>
      <c r="U25" s="123">
        <f t="shared" si="5"/>
        <v>6</v>
      </c>
    </row>
    <row r="26" spans="1:21" x14ac:dyDescent="0.25">
      <c r="A26" s="2"/>
      <c r="B26" s="82"/>
      <c r="C26" s="15"/>
      <c r="D26" s="717">
        <v>0</v>
      </c>
      <c r="E26" s="1199"/>
      <c r="F26" s="626">
        <f t="shared" si="6"/>
        <v>0</v>
      </c>
      <c r="G26" s="508"/>
      <c r="H26" s="350"/>
      <c r="I26" s="197">
        <f t="shared" si="2"/>
        <v>-9.9475983006414026E-14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176.44</v>
      </c>
      <c r="U26" s="123">
        <f t="shared" si="5"/>
        <v>6</v>
      </c>
    </row>
    <row r="27" spans="1:21" x14ac:dyDescent="0.25">
      <c r="A27" s="2"/>
      <c r="B27" s="82"/>
      <c r="C27" s="15"/>
      <c r="D27" s="717">
        <v>0</v>
      </c>
      <c r="E27" s="1199"/>
      <c r="F27" s="626">
        <f t="shared" si="6"/>
        <v>0</v>
      </c>
      <c r="G27" s="508"/>
      <c r="H27" s="350"/>
      <c r="I27" s="197">
        <f t="shared" si="2"/>
        <v>-9.9475983006414026E-14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176.44</v>
      </c>
      <c r="U27" s="123">
        <f t="shared" si="5"/>
        <v>6</v>
      </c>
    </row>
    <row r="28" spans="1:21" x14ac:dyDescent="0.25">
      <c r="A28" s="2"/>
      <c r="B28" s="82"/>
      <c r="C28" s="15"/>
      <c r="D28" s="717">
        <v>0</v>
      </c>
      <c r="E28" s="1199"/>
      <c r="F28" s="626">
        <f t="shared" si="6"/>
        <v>0</v>
      </c>
      <c r="G28" s="508"/>
      <c r="H28" s="350"/>
      <c r="I28" s="197">
        <f t="shared" si="2"/>
        <v>-9.9475983006414026E-14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176.44</v>
      </c>
      <c r="U28" s="123">
        <f t="shared" si="5"/>
        <v>6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38</v>
      </c>
      <c r="D30" s="48">
        <f>SUM(D8:D29)</f>
        <v>903.15</v>
      </c>
      <c r="E30" s="38"/>
      <c r="F30" s="5">
        <f>SUM(F8:F29)</f>
        <v>954.01</v>
      </c>
      <c r="J30" s="72"/>
      <c r="N30" s="89">
        <f>SUM(N8:N29)</f>
        <v>17</v>
      </c>
      <c r="O30" s="48">
        <f>SUM(O8:O29)</f>
        <v>499.43</v>
      </c>
      <c r="P30" s="38"/>
      <c r="Q30" s="5">
        <f>SUM(Q8:Q29)</f>
        <v>499.43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6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73" t="s">
        <v>11</v>
      </c>
      <c r="D33" s="1574"/>
      <c r="E33" s="141">
        <f>E5+E4+E6+-F30</f>
        <v>0</v>
      </c>
      <c r="L33" s="47"/>
      <c r="N33" s="1573" t="s">
        <v>11</v>
      </c>
      <c r="O33" s="1574"/>
      <c r="P33" s="141">
        <f>P5+P4+P6+-Q30</f>
        <v>176.44</v>
      </c>
    </row>
  </sheetData>
  <mergeCells count="12">
    <mergeCell ref="T6:T7"/>
    <mergeCell ref="U6:U7"/>
    <mergeCell ref="N33:O33"/>
    <mergeCell ref="L1:R1"/>
    <mergeCell ref="J6:J7"/>
    <mergeCell ref="L5:L6"/>
    <mergeCell ref="M5:M6"/>
    <mergeCell ref="I6:I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5" sqref="E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22" t="s">
        <v>315</v>
      </c>
      <c r="B1" s="1522"/>
      <c r="C1" s="1522"/>
      <c r="D1" s="1522"/>
      <c r="E1" s="1522"/>
      <c r="F1" s="1522"/>
      <c r="G1" s="15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19" t="s">
        <v>52</v>
      </c>
      <c r="B5" s="1523" t="s">
        <v>83</v>
      </c>
      <c r="C5" s="354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519"/>
      <c r="B6" s="1523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0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7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155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516" t="s">
        <v>11</v>
      </c>
      <c r="D83" s="1517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9"/>
  <sheetViews>
    <sheetView workbookViewId="0">
      <selection activeCell="C20" sqref="C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14" t="s">
        <v>314</v>
      </c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5" t="s">
        <v>434</v>
      </c>
      <c r="C4" s="99"/>
      <c r="D4" s="131"/>
      <c r="E4" s="85"/>
      <c r="F4" s="72"/>
      <c r="G4" s="224"/>
    </row>
    <row r="5" spans="1:9" x14ac:dyDescent="0.25">
      <c r="A5" s="1519" t="s">
        <v>52</v>
      </c>
      <c r="B5" s="1626"/>
      <c r="C5" s="124">
        <v>50</v>
      </c>
      <c r="D5" s="131">
        <v>45253</v>
      </c>
      <c r="E5" s="85">
        <v>1168.33</v>
      </c>
      <c r="F5" s="72">
        <v>40</v>
      </c>
      <c r="G5" s="48">
        <f>F32</f>
        <v>1168.33</v>
      </c>
      <c r="H5" s="134">
        <f>E5-G5</f>
        <v>0</v>
      </c>
    </row>
    <row r="6" spans="1:9" ht="15.75" thickBot="1" x14ac:dyDescent="0.3">
      <c r="A6" s="1519"/>
      <c r="C6" s="355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>
        <v>40</v>
      </c>
      <c r="D8" s="395">
        <v>1168.33</v>
      </c>
      <c r="E8" s="231">
        <v>45253</v>
      </c>
      <c r="F8" s="91">
        <f t="shared" ref="F8:F28" si="0">D8</f>
        <v>1168.33</v>
      </c>
      <c r="G8" s="94" t="s">
        <v>688</v>
      </c>
      <c r="H8" s="70">
        <v>52</v>
      </c>
      <c r="I8" s="128">
        <f>E4+E5+E6-D8</f>
        <v>0</v>
      </c>
    </row>
    <row r="9" spans="1:9" x14ac:dyDescent="0.25">
      <c r="A9" s="74"/>
      <c r="B9" s="2"/>
      <c r="C9" s="15"/>
      <c r="D9" s="395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5"/>
      <c r="E10" s="231"/>
      <c r="F10" s="1417">
        <f t="shared" si="0"/>
        <v>0</v>
      </c>
      <c r="G10" s="1418"/>
      <c r="H10" s="1394"/>
      <c r="I10" s="1400">
        <f t="shared" ref="I10:I27" si="1">I9-D10</f>
        <v>0</v>
      </c>
    </row>
    <row r="11" spans="1:9" x14ac:dyDescent="0.25">
      <c r="A11" s="54"/>
      <c r="B11" s="2"/>
      <c r="C11" s="15"/>
      <c r="D11" s="395"/>
      <c r="E11" s="231"/>
      <c r="F11" s="1417">
        <f t="shared" si="0"/>
        <v>0</v>
      </c>
      <c r="G11" s="1418"/>
      <c r="H11" s="1394"/>
      <c r="I11" s="1400">
        <f t="shared" si="1"/>
        <v>0</v>
      </c>
    </row>
    <row r="12" spans="1:9" x14ac:dyDescent="0.25">
      <c r="A12" s="74"/>
      <c r="B12" s="2"/>
      <c r="C12" s="15"/>
      <c r="D12" s="395"/>
      <c r="E12" s="231"/>
      <c r="F12" s="1417">
        <f t="shared" si="0"/>
        <v>0</v>
      </c>
      <c r="G12" s="1418"/>
      <c r="H12" s="1394"/>
      <c r="I12" s="1400">
        <f t="shared" si="1"/>
        <v>0</v>
      </c>
    </row>
    <row r="13" spans="1:9" x14ac:dyDescent="0.25">
      <c r="A13" s="74"/>
      <c r="B13" s="2"/>
      <c r="C13" s="15"/>
      <c r="D13" s="395"/>
      <c r="E13" s="231"/>
      <c r="F13" s="1417">
        <f t="shared" si="0"/>
        <v>0</v>
      </c>
      <c r="G13" s="1418"/>
      <c r="H13" s="1394"/>
      <c r="I13" s="1400">
        <f t="shared" si="1"/>
        <v>0</v>
      </c>
    </row>
    <row r="14" spans="1:9" x14ac:dyDescent="0.25">
      <c r="B14" s="2"/>
      <c r="C14" s="15"/>
      <c r="D14" s="395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5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5"/>
      <c r="E16" s="396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397"/>
      <c r="E17" s="396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5"/>
      <c r="E18" s="396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5"/>
      <c r="E19" s="396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5"/>
      <c r="E20" s="396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5"/>
      <c r="E21" s="396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5"/>
      <c r="E22" s="396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5"/>
      <c r="E23" s="396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5"/>
      <c r="E24" s="396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5"/>
      <c r="E25" s="396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5"/>
      <c r="E26" s="396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8"/>
      <c r="F31" s="75"/>
      <c r="G31" s="24"/>
    </row>
    <row r="32" spans="1:9" ht="16.5" thickTop="1" thickBot="1" x14ac:dyDescent="0.3">
      <c r="A32" s="74"/>
      <c r="B32" s="74"/>
      <c r="C32" s="123">
        <f>SUM(C8:C31)</f>
        <v>40</v>
      </c>
      <c r="D32" s="102">
        <f>SUM(D8:D31)</f>
        <v>1168.33</v>
      </c>
      <c r="E32" s="74"/>
      <c r="F32" s="102">
        <f>SUM(F8:F31)</f>
        <v>1168.33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14" t="s">
        <v>219</v>
      </c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9" t="s">
        <v>221</v>
      </c>
      <c r="C4" s="99"/>
      <c r="D4" s="131"/>
      <c r="E4" s="85"/>
      <c r="F4" s="72"/>
      <c r="G4" s="224"/>
    </row>
    <row r="5" spans="1:9" x14ac:dyDescent="0.25">
      <c r="A5" s="1519"/>
      <c r="B5" s="163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19"/>
      <c r="C6" s="355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5"/>
      <c r="E22" s="396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5"/>
      <c r="E23" s="396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5"/>
      <c r="E24" s="396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5"/>
      <c r="E25" s="396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5"/>
      <c r="E26" s="396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5"/>
      <c r="E27" s="396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5"/>
      <c r="E28" s="396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8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14"/>
      <c r="B1" s="1514"/>
      <c r="C1" s="1514"/>
      <c r="D1" s="1514"/>
      <c r="E1" s="1514"/>
      <c r="F1" s="1514"/>
      <c r="G1" s="151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614"/>
      <c r="B5" s="1627" t="s">
        <v>119</v>
      </c>
      <c r="C5" s="475"/>
      <c r="D5" s="114"/>
      <c r="E5" s="658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615"/>
      <c r="B6" s="1628"/>
      <c r="C6" s="212"/>
      <c r="D6" s="114"/>
      <c r="E6" s="140"/>
      <c r="F6" s="227"/>
      <c r="I6" s="1600" t="s">
        <v>3</v>
      </c>
      <c r="J6" s="159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01"/>
      <c r="J7" s="1596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35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73" t="s">
        <v>11</v>
      </c>
      <c r="D33" s="1574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19"/>
      <c r="B5" s="1519" t="s">
        <v>121</v>
      </c>
      <c r="C5" s="354"/>
      <c r="D5" s="130"/>
      <c r="E5" s="197"/>
      <c r="F5" s="61"/>
      <c r="G5" s="5"/>
    </row>
    <row r="6" spans="1:9" ht="20.25" customHeight="1" x14ac:dyDescent="0.25">
      <c r="A6" s="1519"/>
      <c r="B6" s="1519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0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0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16" t="s">
        <v>11</v>
      </c>
      <c r="D83" s="1517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14"/>
      <c r="B1" s="1514"/>
      <c r="C1" s="1514"/>
      <c r="D1" s="1514"/>
      <c r="E1" s="1514"/>
      <c r="F1" s="1514"/>
      <c r="G1" s="151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10" ht="15" customHeight="1" x14ac:dyDescent="0.25">
      <c r="A5" s="1520"/>
      <c r="B5" s="1524" t="s">
        <v>173</v>
      </c>
      <c r="C5" s="354"/>
      <c r="D5" s="130"/>
      <c r="E5" s="696"/>
      <c r="F5" s="61"/>
      <c r="G5" s="102">
        <f>F35</f>
        <v>0</v>
      </c>
    </row>
    <row r="6" spans="1:10" x14ac:dyDescent="0.25">
      <c r="A6" s="1520"/>
      <c r="B6" s="1524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3"/>
      <c r="D7" s="130"/>
      <c r="E7" s="58"/>
      <c r="F7" s="61"/>
    </row>
    <row r="8" spans="1:10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040"/>
      <c r="F11" s="923"/>
      <c r="G11" s="895"/>
      <c r="H11" s="912"/>
      <c r="I11" s="1041">
        <f t="shared" ref="I11" si="0">G7-F11</f>
        <v>0</v>
      </c>
      <c r="J11" s="843"/>
    </row>
    <row r="12" spans="1:10" x14ac:dyDescent="0.25">
      <c r="A12" s="174"/>
      <c r="B12" s="174"/>
      <c r="C12" s="15"/>
      <c r="D12" s="68"/>
      <c r="E12" s="1040"/>
      <c r="F12" s="923"/>
      <c r="G12" s="895"/>
      <c r="H12" s="912"/>
      <c r="I12" s="1041">
        <f>I11-F12</f>
        <v>0</v>
      </c>
      <c r="J12" s="843"/>
    </row>
    <row r="13" spans="1:10" x14ac:dyDescent="0.25">
      <c r="A13" s="81"/>
      <c r="B13" s="174"/>
      <c r="C13" s="15"/>
      <c r="D13" s="68"/>
      <c r="E13" s="1040"/>
      <c r="F13" s="923"/>
      <c r="G13" s="895"/>
      <c r="H13" s="912"/>
      <c r="I13" s="1041">
        <f t="shared" ref="I13:I33" si="1">I12-F13</f>
        <v>0</v>
      </c>
      <c r="J13" s="843"/>
    </row>
    <row r="14" spans="1:10" x14ac:dyDescent="0.25">
      <c r="A14" s="72"/>
      <c r="B14" s="174"/>
      <c r="C14" s="15"/>
      <c r="D14" s="68"/>
      <c r="E14" s="1040"/>
      <c r="F14" s="923"/>
      <c r="G14" s="895"/>
      <c r="H14" s="912"/>
      <c r="I14" s="1041">
        <f t="shared" si="1"/>
        <v>0</v>
      </c>
      <c r="J14" s="843"/>
    </row>
    <row r="15" spans="1:10" x14ac:dyDescent="0.25">
      <c r="A15" s="72"/>
      <c r="B15" s="174"/>
      <c r="C15" s="15"/>
      <c r="D15" s="68"/>
      <c r="E15" s="1040"/>
      <c r="F15" s="923"/>
      <c r="G15" s="895"/>
      <c r="H15" s="912"/>
      <c r="I15" s="1041">
        <f t="shared" si="1"/>
        <v>0</v>
      </c>
      <c r="J15" s="843"/>
    </row>
    <row r="16" spans="1:10" x14ac:dyDescent="0.25">
      <c r="B16" s="174"/>
      <c r="C16" s="15"/>
      <c r="D16" s="68"/>
      <c r="E16" s="1040"/>
      <c r="F16" s="923"/>
      <c r="G16" s="895"/>
      <c r="H16" s="912"/>
      <c r="I16" s="1041">
        <f t="shared" si="1"/>
        <v>0</v>
      </c>
      <c r="J16" s="843"/>
    </row>
    <row r="17" spans="1:10" x14ac:dyDescent="0.25">
      <c r="B17" s="174"/>
      <c r="C17" s="15"/>
      <c r="D17" s="68"/>
      <c r="E17" s="1040"/>
      <c r="F17" s="923"/>
      <c r="G17" s="895"/>
      <c r="H17" s="912"/>
      <c r="I17" s="1041">
        <f t="shared" si="1"/>
        <v>0</v>
      </c>
      <c r="J17" s="843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16" t="s">
        <v>11</v>
      </c>
      <c r="D40" s="1517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activeCell="K1" sqref="K1"/>
      <selection pane="bottomLeft" activeCell="D28" sqref="D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22" t="s">
        <v>316</v>
      </c>
      <c r="B1" s="1522"/>
      <c r="C1" s="1522"/>
      <c r="D1" s="1522"/>
      <c r="E1" s="1522"/>
      <c r="F1" s="1522"/>
      <c r="G1" s="1522"/>
      <c r="H1" s="11">
        <v>1</v>
      </c>
      <c r="K1" s="1514" t="s">
        <v>314</v>
      </c>
      <c r="L1" s="1514"/>
      <c r="M1" s="1514"/>
      <c r="N1" s="1514"/>
      <c r="O1" s="1514"/>
      <c r="P1" s="1514"/>
      <c r="Q1" s="151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4">
        <v>85</v>
      </c>
      <c r="D4" s="130">
        <v>45206</v>
      </c>
      <c r="E4" s="128">
        <v>493.12</v>
      </c>
      <c r="F4" s="72">
        <v>41</v>
      </c>
      <c r="G4" s="151"/>
      <c r="H4" s="151"/>
      <c r="K4" s="12"/>
      <c r="L4" s="12"/>
      <c r="M4" s="354">
        <v>80</v>
      </c>
      <c r="N4" s="130">
        <v>45253</v>
      </c>
      <c r="O4" s="128">
        <v>595.49</v>
      </c>
      <c r="P4" s="72">
        <v>49</v>
      </c>
      <c r="Q4" s="151"/>
      <c r="R4" s="151"/>
    </row>
    <row r="5" spans="1:19" ht="15" customHeight="1" x14ac:dyDescent="0.25">
      <c r="A5" s="1519" t="s">
        <v>93</v>
      </c>
      <c r="B5" s="1525" t="s">
        <v>61</v>
      </c>
      <c r="C5" s="363">
        <v>85</v>
      </c>
      <c r="D5" s="130">
        <v>45210</v>
      </c>
      <c r="E5" s="68">
        <v>504.4</v>
      </c>
      <c r="F5" s="72">
        <v>43</v>
      </c>
      <c r="G5" s="5"/>
      <c r="K5" s="1519" t="s">
        <v>93</v>
      </c>
      <c r="L5" s="1525" t="s">
        <v>61</v>
      </c>
      <c r="M5" s="363"/>
      <c r="N5" s="130"/>
      <c r="O5" s="68"/>
      <c r="P5" s="72"/>
      <c r="Q5" s="5"/>
    </row>
    <row r="6" spans="1:19" x14ac:dyDescent="0.25">
      <c r="A6" s="1519"/>
      <c r="B6" s="1525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1753.1299999999997</v>
      </c>
      <c r="H6" s="7">
        <f>E6-G6+E7+E5-G5</f>
        <v>-256.58999999999958</v>
      </c>
      <c r="K6" s="1519"/>
      <c r="L6" s="1525"/>
      <c r="M6" s="230"/>
      <c r="N6" s="130"/>
      <c r="O6" s="102"/>
      <c r="P6" s="72"/>
      <c r="Q6" s="47">
        <f>P48</f>
        <v>0</v>
      </c>
      <c r="R6" s="7">
        <f>O6-Q6+O7+O5-Q5</f>
        <v>0</v>
      </c>
    </row>
    <row r="7" spans="1:1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  <c r="L7" s="19"/>
      <c r="M7" s="230"/>
      <c r="N7" s="130"/>
      <c r="O7" s="68"/>
      <c r="P7" s="72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82">
        <f>F6-C9+F5+F7+F4</f>
        <v>156</v>
      </c>
      <c r="C9" s="736">
        <v>10</v>
      </c>
      <c r="D9" s="713">
        <v>120.82</v>
      </c>
      <c r="E9" s="714">
        <v>45206</v>
      </c>
      <c r="F9" s="713">
        <f t="shared" ref="F9:F10" si="0">D9</f>
        <v>120.82</v>
      </c>
      <c r="G9" s="715" t="s">
        <v>242</v>
      </c>
      <c r="H9" s="210">
        <v>0</v>
      </c>
      <c r="I9" s="102">
        <f>E6-F9+E5+E7+E4</f>
        <v>1868.8400000000001</v>
      </c>
      <c r="K9" s="79" t="s">
        <v>32</v>
      </c>
      <c r="L9" s="557">
        <f>P6-M9+P5+P7+P4</f>
        <v>49</v>
      </c>
      <c r="M9" s="736"/>
      <c r="N9" s="713"/>
      <c r="O9" s="714"/>
      <c r="P9" s="713">
        <f t="shared" ref="P9:P10" si="1">N9</f>
        <v>0</v>
      </c>
      <c r="Q9" s="715"/>
      <c r="R9" s="210"/>
      <c r="S9" s="556">
        <f>O6-P9+O5+O7+O4</f>
        <v>595.49</v>
      </c>
    </row>
    <row r="10" spans="1:19" x14ac:dyDescent="0.25">
      <c r="A10" s="185"/>
      <c r="B10" s="82">
        <f>B9-C10</f>
        <v>148</v>
      </c>
      <c r="C10" s="736">
        <v>8</v>
      </c>
      <c r="D10" s="713">
        <v>94.69</v>
      </c>
      <c r="E10" s="714">
        <v>45208</v>
      </c>
      <c r="F10" s="713">
        <f t="shared" si="0"/>
        <v>94.69</v>
      </c>
      <c r="G10" s="715" t="s">
        <v>245</v>
      </c>
      <c r="H10" s="210">
        <v>0</v>
      </c>
      <c r="I10" s="102">
        <f>I9-F10</f>
        <v>1774.15</v>
      </c>
      <c r="K10" s="185"/>
      <c r="L10" s="82">
        <f>L9-M10</f>
        <v>49</v>
      </c>
      <c r="M10" s="736"/>
      <c r="N10" s="713"/>
      <c r="O10" s="714"/>
      <c r="P10" s="713">
        <f t="shared" si="1"/>
        <v>0</v>
      </c>
      <c r="Q10" s="715"/>
      <c r="R10" s="210"/>
      <c r="S10" s="102">
        <f>S9-P10</f>
        <v>595.49</v>
      </c>
    </row>
    <row r="11" spans="1:19" x14ac:dyDescent="0.25">
      <c r="A11" s="174"/>
      <c r="B11" s="82">
        <f t="shared" ref="B11:B45" si="2">B10-C11</f>
        <v>133</v>
      </c>
      <c r="C11" s="736">
        <v>15</v>
      </c>
      <c r="D11" s="713">
        <v>181.01</v>
      </c>
      <c r="E11" s="714">
        <v>45208</v>
      </c>
      <c r="F11" s="713">
        <f>D11</f>
        <v>181.01</v>
      </c>
      <c r="G11" s="715" t="s">
        <v>247</v>
      </c>
      <c r="H11" s="210">
        <v>90</v>
      </c>
      <c r="I11" s="102">
        <f t="shared" ref="I11:I45" si="3">I10-F11</f>
        <v>1593.14</v>
      </c>
      <c r="K11" s="174"/>
      <c r="L11" s="82">
        <f t="shared" ref="L11:L45" si="4">L10-M11</f>
        <v>49</v>
      </c>
      <c r="M11" s="736"/>
      <c r="N11" s="713"/>
      <c r="O11" s="714"/>
      <c r="P11" s="713">
        <f>N11</f>
        <v>0</v>
      </c>
      <c r="Q11" s="715"/>
      <c r="R11" s="210"/>
      <c r="S11" s="102">
        <f t="shared" ref="S11:S45" si="5">S10-P11</f>
        <v>595.49</v>
      </c>
    </row>
    <row r="12" spans="1:19" x14ac:dyDescent="0.25">
      <c r="A12" s="174"/>
      <c r="B12" s="82">
        <f t="shared" si="2"/>
        <v>128</v>
      </c>
      <c r="C12" s="736">
        <v>5</v>
      </c>
      <c r="D12" s="713">
        <v>60.36</v>
      </c>
      <c r="E12" s="714">
        <v>45215</v>
      </c>
      <c r="F12" s="713">
        <f t="shared" ref="F12:F46" si="6">D12</f>
        <v>60.36</v>
      </c>
      <c r="G12" s="715" t="s">
        <v>264</v>
      </c>
      <c r="H12" s="210">
        <v>0</v>
      </c>
      <c r="I12" s="102">
        <f t="shared" si="3"/>
        <v>1532.7800000000002</v>
      </c>
      <c r="K12" s="174"/>
      <c r="L12" s="82">
        <f t="shared" si="4"/>
        <v>49</v>
      </c>
      <c r="M12" s="736"/>
      <c r="N12" s="713"/>
      <c r="O12" s="714"/>
      <c r="P12" s="713">
        <f t="shared" ref="P12:P46" si="7">N12</f>
        <v>0</v>
      </c>
      <c r="Q12" s="715"/>
      <c r="R12" s="210"/>
      <c r="S12" s="102">
        <f t="shared" si="5"/>
        <v>595.49</v>
      </c>
    </row>
    <row r="13" spans="1:19" x14ac:dyDescent="0.25">
      <c r="A13" s="81" t="s">
        <v>33</v>
      </c>
      <c r="B13" s="82">
        <f t="shared" si="2"/>
        <v>127</v>
      </c>
      <c r="C13" s="736">
        <v>1</v>
      </c>
      <c r="D13" s="713">
        <v>12.33</v>
      </c>
      <c r="E13" s="714">
        <v>45217</v>
      </c>
      <c r="F13" s="713">
        <f t="shared" si="6"/>
        <v>12.33</v>
      </c>
      <c r="G13" s="715" t="s">
        <v>269</v>
      </c>
      <c r="H13" s="210">
        <v>89</v>
      </c>
      <c r="I13" s="683">
        <f t="shared" si="3"/>
        <v>1520.4500000000003</v>
      </c>
      <c r="K13" s="81" t="s">
        <v>33</v>
      </c>
      <c r="L13" s="82">
        <f t="shared" si="4"/>
        <v>49</v>
      </c>
      <c r="M13" s="736"/>
      <c r="N13" s="713"/>
      <c r="O13" s="714"/>
      <c r="P13" s="713">
        <f t="shared" si="7"/>
        <v>0</v>
      </c>
      <c r="Q13" s="715"/>
      <c r="R13" s="210"/>
      <c r="S13" s="683">
        <f t="shared" si="5"/>
        <v>595.49</v>
      </c>
    </row>
    <row r="14" spans="1:19" x14ac:dyDescent="0.25">
      <c r="A14" s="72"/>
      <c r="B14" s="82">
        <f t="shared" si="2"/>
        <v>118</v>
      </c>
      <c r="C14" s="736">
        <v>9</v>
      </c>
      <c r="D14" s="713">
        <v>109.83</v>
      </c>
      <c r="E14" s="714">
        <v>45218</v>
      </c>
      <c r="F14" s="713">
        <f t="shared" si="6"/>
        <v>109.83</v>
      </c>
      <c r="G14" s="715" t="s">
        <v>271</v>
      </c>
      <c r="H14" s="210">
        <v>90</v>
      </c>
      <c r="I14" s="683">
        <f t="shared" si="3"/>
        <v>1410.6200000000003</v>
      </c>
      <c r="K14" s="72"/>
      <c r="L14" s="82">
        <f t="shared" si="4"/>
        <v>49</v>
      </c>
      <c r="M14" s="736"/>
      <c r="N14" s="713"/>
      <c r="O14" s="714"/>
      <c r="P14" s="713">
        <f t="shared" si="7"/>
        <v>0</v>
      </c>
      <c r="Q14" s="715"/>
      <c r="R14" s="210"/>
      <c r="S14" s="683">
        <f t="shared" si="5"/>
        <v>595.49</v>
      </c>
    </row>
    <row r="15" spans="1:19" x14ac:dyDescent="0.25">
      <c r="A15" s="72"/>
      <c r="B15" s="82">
        <f t="shared" si="2"/>
        <v>108</v>
      </c>
      <c r="C15" s="736">
        <v>10</v>
      </c>
      <c r="D15" s="713">
        <v>122.34</v>
      </c>
      <c r="E15" s="714">
        <v>45218</v>
      </c>
      <c r="F15" s="713">
        <f t="shared" si="6"/>
        <v>122.34</v>
      </c>
      <c r="G15" s="715" t="s">
        <v>273</v>
      </c>
      <c r="H15" s="210">
        <v>0</v>
      </c>
      <c r="I15" s="683">
        <f t="shared" si="3"/>
        <v>1288.2800000000004</v>
      </c>
      <c r="K15" s="72"/>
      <c r="L15" s="82">
        <f t="shared" si="4"/>
        <v>49</v>
      </c>
      <c r="M15" s="736"/>
      <c r="N15" s="713"/>
      <c r="O15" s="714"/>
      <c r="P15" s="713">
        <f t="shared" si="7"/>
        <v>0</v>
      </c>
      <c r="Q15" s="715"/>
      <c r="R15" s="210"/>
      <c r="S15" s="683">
        <f t="shared" si="5"/>
        <v>595.49</v>
      </c>
    </row>
    <row r="16" spans="1:19" x14ac:dyDescent="0.25">
      <c r="B16" s="82">
        <f t="shared" si="2"/>
        <v>98</v>
      </c>
      <c r="C16" s="736">
        <v>10</v>
      </c>
      <c r="D16" s="713">
        <v>114.01</v>
      </c>
      <c r="E16" s="714">
        <v>45220</v>
      </c>
      <c r="F16" s="713">
        <f t="shared" si="6"/>
        <v>114.01</v>
      </c>
      <c r="G16" s="715" t="s">
        <v>280</v>
      </c>
      <c r="H16" s="210">
        <v>90</v>
      </c>
      <c r="I16" s="683">
        <f t="shared" si="3"/>
        <v>1174.2700000000004</v>
      </c>
      <c r="L16" s="1125">
        <f t="shared" si="4"/>
        <v>49</v>
      </c>
      <c r="M16" s="1318"/>
      <c r="N16" s="1043"/>
      <c r="O16" s="1042"/>
      <c r="P16" s="1043">
        <f t="shared" si="7"/>
        <v>0</v>
      </c>
      <c r="Q16" s="1044"/>
      <c r="R16" s="1045"/>
      <c r="S16" s="1046">
        <f t="shared" si="5"/>
        <v>595.49</v>
      </c>
    </row>
    <row r="17" spans="1:19" x14ac:dyDescent="0.25">
      <c r="B17" s="82">
        <f t="shared" si="2"/>
        <v>90</v>
      </c>
      <c r="C17" s="736">
        <v>8</v>
      </c>
      <c r="D17" s="713">
        <v>90.74</v>
      </c>
      <c r="E17" s="714">
        <v>45222</v>
      </c>
      <c r="F17" s="713">
        <f t="shared" si="6"/>
        <v>90.74</v>
      </c>
      <c r="G17" s="715" t="s">
        <v>287</v>
      </c>
      <c r="H17" s="210">
        <v>0</v>
      </c>
      <c r="I17" s="683">
        <f t="shared" si="3"/>
        <v>1083.5300000000004</v>
      </c>
      <c r="L17" s="1125">
        <f t="shared" si="4"/>
        <v>49</v>
      </c>
      <c r="M17" s="1318"/>
      <c r="N17" s="1043"/>
      <c r="O17" s="1042"/>
      <c r="P17" s="1043">
        <f t="shared" si="7"/>
        <v>0</v>
      </c>
      <c r="Q17" s="1044"/>
      <c r="R17" s="1045"/>
      <c r="S17" s="1046">
        <f t="shared" si="5"/>
        <v>595.49</v>
      </c>
    </row>
    <row r="18" spans="1:19" x14ac:dyDescent="0.25">
      <c r="A18" s="118"/>
      <c r="B18" s="557">
        <f t="shared" si="2"/>
        <v>90</v>
      </c>
      <c r="C18" s="736"/>
      <c r="D18" s="713"/>
      <c r="E18" s="714"/>
      <c r="F18" s="713">
        <f t="shared" si="6"/>
        <v>0</v>
      </c>
      <c r="G18" s="715"/>
      <c r="H18" s="210"/>
      <c r="I18" s="1154">
        <f t="shared" si="3"/>
        <v>1083.5300000000004</v>
      </c>
      <c r="K18" s="118"/>
      <c r="L18" s="1125">
        <f t="shared" si="4"/>
        <v>49</v>
      </c>
      <c r="M18" s="1318"/>
      <c r="N18" s="1043"/>
      <c r="O18" s="1042"/>
      <c r="P18" s="1043">
        <f t="shared" si="7"/>
        <v>0</v>
      </c>
      <c r="Q18" s="1044"/>
      <c r="R18" s="1045"/>
      <c r="S18" s="1046">
        <f t="shared" si="5"/>
        <v>595.49</v>
      </c>
    </row>
    <row r="19" spans="1:19" x14ac:dyDescent="0.25">
      <c r="A19" s="118"/>
      <c r="B19" s="82">
        <f t="shared" si="2"/>
        <v>89</v>
      </c>
      <c r="C19" s="736">
        <v>1</v>
      </c>
      <c r="D19" s="1360">
        <v>11.39</v>
      </c>
      <c r="E19" s="1361">
        <v>45232</v>
      </c>
      <c r="F19" s="1360">
        <f t="shared" si="6"/>
        <v>11.39</v>
      </c>
      <c r="G19" s="1362" t="s">
        <v>523</v>
      </c>
      <c r="H19" s="1363">
        <v>84</v>
      </c>
      <c r="I19" s="683">
        <f t="shared" si="3"/>
        <v>1072.1400000000003</v>
      </c>
      <c r="K19" s="118"/>
      <c r="L19" s="1125">
        <f t="shared" si="4"/>
        <v>49</v>
      </c>
      <c r="M19" s="1318"/>
      <c r="N19" s="1043"/>
      <c r="O19" s="1042"/>
      <c r="P19" s="1043">
        <f t="shared" si="7"/>
        <v>0</v>
      </c>
      <c r="Q19" s="1044"/>
      <c r="R19" s="1045"/>
      <c r="S19" s="1046">
        <f t="shared" si="5"/>
        <v>595.49</v>
      </c>
    </row>
    <row r="20" spans="1:19" x14ac:dyDescent="0.25">
      <c r="A20" s="118"/>
      <c r="B20" s="82">
        <f t="shared" si="2"/>
        <v>79</v>
      </c>
      <c r="C20" s="736">
        <v>10</v>
      </c>
      <c r="D20" s="1360">
        <v>119.24</v>
      </c>
      <c r="E20" s="1364">
        <v>45232</v>
      </c>
      <c r="F20" s="1365">
        <f t="shared" si="6"/>
        <v>119.24</v>
      </c>
      <c r="G20" s="1366" t="s">
        <v>524</v>
      </c>
      <c r="H20" s="1367">
        <v>0</v>
      </c>
      <c r="I20" s="1046">
        <f t="shared" si="3"/>
        <v>952.90000000000032</v>
      </c>
      <c r="K20" s="118"/>
      <c r="L20" s="1125">
        <f t="shared" si="4"/>
        <v>49</v>
      </c>
      <c r="M20" s="1318"/>
      <c r="N20" s="1043"/>
      <c r="O20" s="1042"/>
      <c r="P20" s="1043">
        <f t="shared" si="7"/>
        <v>0</v>
      </c>
      <c r="Q20" s="1044"/>
      <c r="R20" s="1045"/>
      <c r="S20" s="1046">
        <f t="shared" si="5"/>
        <v>595.49</v>
      </c>
    </row>
    <row r="21" spans="1:19" x14ac:dyDescent="0.25">
      <c r="A21" s="118"/>
      <c r="B21" s="82">
        <f t="shared" si="2"/>
        <v>69</v>
      </c>
      <c r="C21" s="736">
        <v>10</v>
      </c>
      <c r="D21" s="1360">
        <v>121.75</v>
      </c>
      <c r="E21" s="1364">
        <v>45234</v>
      </c>
      <c r="F21" s="1365">
        <f t="shared" si="6"/>
        <v>121.75</v>
      </c>
      <c r="G21" s="1366" t="s">
        <v>544</v>
      </c>
      <c r="H21" s="1367">
        <v>0</v>
      </c>
      <c r="I21" s="1041">
        <f t="shared" si="3"/>
        <v>831.15000000000032</v>
      </c>
      <c r="K21" s="118"/>
      <c r="L21" s="1125">
        <f t="shared" si="4"/>
        <v>49</v>
      </c>
      <c r="M21" s="1318"/>
      <c r="N21" s="1043"/>
      <c r="O21" s="1042"/>
      <c r="P21" s="1043">
        <f t="shared" si="7"/>
        <v>0</v>
      </c>
      <c r="Q21" s="1044"/>
      <c r="R21" s="1045"/>
      <c r="S21" s="1041">
        <f t="shared" si="5"/>
        <v>595.49</v>
      </c>
    </row>
    <row r="22" spans="1:19" x14ac:dyDescent="0.25">
      <c r="A22" s="118"/>
      <c r="B22" s="219">
        <f t="shared" si="2"/>
        <v>68</v>
      </c>
      <c r="C22" s="736">
        <v>1</v>
      </c>
      <c r="D22" s="1360">
        <v>11.84</v>
      </c>
      <c r="E22" s="1364">
        <v>45238</v>
      </c>
      <c r="F22" s="1365">
        <f t="shared" si="6"/>
        <v>11.84</v>
      </c>
      <c r="G22" s="1366" t="s">
        <v>570</v>
      </c>
      <c r="H22" s="1367">
        <v>90</v>
      </c>
      <c r="I22" s="1041">
        <f t="shared" si="3"/>
        <v>819.31000000000029</v>
      </c>
      <c r="K22" s="118"/>
      <c r="L22" s="1126">
        <f t="shared" si="4"/>
        <v>49</v>
      </c>
      <c r="M22" s="1318"/>
      <c r="N22" s="1043"/>
      <c r="O22" s="1042"/>
      <c r="P22" s="1043">
        <f t="shared" si="7"/>
        <v>0</v>
      </c>
      <c r="Q22" s="1044"/>
      <c r="R22" s="1045"/>
      <c r="S22" s="1041">
        <f t="shared" si="5"/>
        <v>595.49</v>
      </c>
    </row>
    <row r="23" spans="1:19" x14ac:dyDescent="0.25">
      <c r="A23" s="119"/>
      <c r="B23" s="219">
        <f t="shared" si="2"/>
        <v>67</v>
      </c>
      <c r="C23" s="736">
        <v>1</v>
      </c>
      <c r="D23" s="1360">
        <v>12.26</v>
      </c>
      <c r="E23" s="1364">
        <v>45241</v>
      </c>
      <c r="F23" s="1365">
        <f t="shared" si="6"/>
        <v>12.26</v>
      </c>
      <c r="G23" s="1366" t="s">
        <v>597</v>
      </c>
      <c r="H23" s="1367">
        <v>84</v>
      </c>
      <c r="I23" s="1041">
        <f t="shared" si="3"/>
        <v>807.0500000000003</v>
      </c>
      <c r="K23" s="119"/>
      <c r="L23" s="1126">
        <f t="shared" si="4"/>
        <v>49</v>
      </c>
      <c r="M23" s="1318"/>
      <c r="N23" s="1043"/>
      <c r="O23" s="1042"/>
      <c r="P23" s="1043">
        <f t="shared" si="7"/>
        <v>0</v>
      </c>
      <c r="Q23" s="1044"/>
      <c r="R23" s="1045"/>
      <c r="S23" s="1041">
        <f t="shared" si="5"/>
        <v>595.49</v>
      </c>
    </row>
    <row r="24" spans="1:19" x14ac:dyDescent="0.25">
      <c r="A24" s="118"/>
      <c r="B24" s="219">
        <f t="shared" si="2"/>
        <v>57</v>
      </c>
      <c r="C24" s="736">
        <v>10</v>
      </c>
      <c r="D24" s="1360">
        <v>124.96</v>
      </c>
      <c r="E24" s="1364">
        <v>45241</v>
      </c>
      <c r="F24" s="1365">
        <f t="shared" si="6"/>
        <v>124.96</v>
      </c>
      <c r="G24" s="1366" t="s">
        <v>600</v>
      </c>
      <c r="H24" s="1367">
        <v>0</v>
      </c>
      <c r="I24" s="1041">
        <f t="shared" si="3"/>
        <v>682.09000000000026</v>
      </c>
      <c r="K24" s="118"/>
      <c r="L24" s="219">
        <f t="shared" si="4"/>
        <v>49</v>
      </c>
      <c r="M24" s="736"/>
      <c r="N24" s="713"/>
      <c r="O24" s="1042"/>
      <c r="P24" s="1043">
        <f t="shared" si="7"/>
        <v>0</v>
      </c>
      <c r="Q24" s="1044"/>
      <c r="R24" s="1045"/>
      <c r="S24" s="1041">
        <f t="shared" si="5"/>
        <v>595.49</v>
      </c>
    </row>
    <row r="25" spans="1:19" x14ac:dyDescent="0.25">
      <c r="A25" s="118"/>
      <c r="B25" s="219">
        <f t="shared" si="2"/>
        <v>47</v>
      </c>
      <c r="C25" s="736">
        <v>10</v>
      </c>
      <c r="D25" s="1360">
        <v>122.54</v>
      </c>
      <c r="E25" s="1364">
        <v>45244</v>
      </c>
      <c r="F25" s="1365">
        <f t="shared" si="6"/>
        <v>122.54</v>
      </c>
      <c r="G25" s="1366" t="s">
        <v>612</v>
      </c>
      <c r="H25" s="1367">
        <v>0</v>
      </c>
      <c r="I25" s="1041">
        <f t="shared" si="3"/>
        <v>559.5500000000003</v>
      </c>
      <c r="K25" s="118"/>
      <c r="L25" s="219">
        <f t="shared" si="4"/>
        <v>49</v>
      </c>
      <c r="M25" s="736"/>
      <c r="N25" s="713"/>
      <c r="O25" s="1042"/>
      <c r="P25" s="1043">
        <f t="shared" si="7"/>
        <v>0</v>
      </c>
      <c r="Q25" s="1044"/>
      <c r="R25" s="1045"/>
      <c r="S25" s="1041">
        <f t="shared" si="5"/>
        <v>595.49</v>
      </c>
    </row>
    <row r="26" spans="1:19" x14ac:dyDescent="0.25">
      <c r="A26" s="118"/>
      <c r="B26" s="174">
        <f t="shared" si="2"/>
        <v>45</v>
      </c>
      <c r="C26" s="736">
        <v>2</v>
      </c>
      <c r="D26" s="1360">
        <v>24.07</v>
      </c>
      <c r="E26" s="1364">
        <v>45246</v>
      </c>
      <c r="F26" s="1365">
        <f t="shared" si="6"/>
        <v>24.07</v>
      </c>
      <c r="G26" s="1366" t="s">
        <v>635</v>
      </c>
      <c r="H26" s="1367">
        <v>84</v>
      </c>
      <c r="I26" s="1041">
        <f t="shared" si="3"/>
        <v>535.48000000000025</v>
      </c>
      <c r="K26" s="118"/>
      <c r="L26" s="174">
        <f t="shared" si="4"/>
        <v>49</v>
      </c>
      <c r="M26" s="736"/>
      <c r="N26" s="713"/>
      <c r="O26" s="1042"/>
      <c r="P26" s="1043">
        <f t="shared" si="7"/>
        <v>0</v>
      </c>
      <c r="Q26" s="1044"/>
      <c r="R26" s="1045"/>
      <c r="S26" s="1041">
        <f t="shared" si="5"/>
        <v>595.49</v>
      </c>
    </row>
    <row r="27" spans="1:19" x14ac:dyDescent="0.25">
      <c r="A27" s="118"/>
      <c r="B27" s="219">
        <f t="shared" si="2"/>
        <v>35</v>
      </c>
      <c r="C27" s="736">
        <v>10</v>
      </c>
      <c r="D27" s="1360">
        <v>120.56</v>
      </c>
      <c r="E27" s="1364">
        <v>45247</v>
      </c>
      <c r="F27" s="1365">
        <f t="shared" si="6"/>
        <v>120.56</v>
      </c>
      <c r="G27" s="1366" t="s">
        <v>640</v>
      </c>
      <c r="H27" s="1367">
        <v>0</v>
      </c>
      <c r="I27" s="1041">
        <f t="shared" si="3"/>
        <v>414.92000000000024</v>
      </c>
      <c r="K27" s="118"/>
      <c r="L27" s="219">
        <f t="shared" si="4"/>
        <v>49</v>
      </c>
      <c r="M27" s="736"/>
      <c r="N27" s="713"/>
      <c r="O27" s="1042"/>
      <c r="P27" s="1043">
        <f t="shared" si="7"/>
        <v>0</v>
      </c>
      <c r="Q27" s="1044"/>
      <c r="R27" s="1045"/>
      <c r="S27" s="1041">
        <f t="shared" si="5"/>
        <v>595.49</v>
      </c>
    </row>
    <row r="28" spans="1:19" x14ac:dyDescent="0.25">
      <c r="A28" s="118"/>
      <c r="B28" s="174">
        <f t="shared" si="2"/>
        <v>30</v>
      </c>
      <c r="C28" s="736">
        <v>5</v>
      </c>
      <c r="D28" s="1360">
        <v>59.37</v>
      </c>
      <c r="E28" s="1364">
        <v>45248</v>
      </c>
      <c r="F28" s="1365">
        <f t="shared" si="6"/>
        <v>59.37</v>
      </c>
      <c r="G28" s="1366" t="s">
        <v>649</v>
      </c>
      <c r="H28" s="1367">
        <v>0</v>
      </c>
      <c r="I28" s="1041">
        <f t="shared" si="3"/>
        <v>355.55000000000024</v>
      </c>
      <c r="K28" s="118"/>
      <c r="L28" s="174">
        <f t="shared" si="4"/>
        <v>49</v>
      </c>
      <c r="M28" s="736"/>
      <c r="N28" s="713"/>
      <c r="O28" s="1042"/>
      <c r="P28" s="1043">
        <f t="shared" si="7"/>
        <v>0</v>
      </c>
      <c r="Q28" s="1044"/>
      <c r="R28" s="1045"/>
      <c r="S28" s="1041">
        <f t="shared" si="5"/>
        <v>595.49</v>
      </c>
    </row>
    <row r="29" spans="1:19" x14ac:dyDescent="0.25">
      <c r="A29" s="118"/>
      <c r="B29" s="219">
        <f t="shared" si="2"/>
        <v>20</v>
      </c>
      <c r="C29" s="736">
        <v>10</v>
      </c>
      <c r="D29" s="1360">
        <v>119.02</v>
      </c>
      <c r="E29" s="1361">
        <v>45254</v>
      </c>
      <c r="F29" s="1360">
        <f t="shared" si="6"/>
        <v>119.02</v>
      </c>
      <c r="G29" s="1362" t="s">
        <v>693</v>
      </c>
      <c r="H29" s="1363">
        <v>90</v>
      </c>
      <c r="I29" s="102">
        <f t="shared" si="3"/>
        <v>236.53000000000026</v>
      </c>
      <c r="K29" s="118"/>
      <c r="L29" s="219">
        <f t="shared" si="4"/>
        <v>49</v>
      </c>
      <c r="M29" s="736"/>
      <c r="N29" s="713"/>
      <c r="O29" s="714"/>
      <c r="P29" s="713">
        <f t="shared" si="7"/>
        <v>0</v>
      </c>
      <c r="Q29" s="715"/>
      <c r="R29" s="210"/>
      <c r="S29" s="102">
        <f t="shared" si="5"/>
        <v>595.49</v>
      </c>
    </row>
    <row r="30" spans="1:19" x14ac:dyDescent="0.25">
      <c r="A30" s="118"/>
      <c r="B30" s="1074">
        <f t="shared" si="2"/>
        <v>20</v>
      </c>
      <c r="C30" s="736"/>
      <c r="D30" s="1360"/>
      <c r="E30" s="1361"/>
      <c r="F30" s="1360">
        <f t="shared" si="6"/>
        <v>0</v>
      </c>
      <c r="G30" s="1362"/>
      <c r="H30" s="1363"/>
      <c r="I30" s="556">
        <f t="shared" si="3"/>
        <v>236.53000000000026</v>
      </c>
      <c r="K30" s="118"/>
      <c r="L30" s="219">
        <f t="shared" si="4"/>
        <v>49</v>
      </c>
      <c r="M30" s="736"/>
      <c r="N30" s="713"/>
      <c r="O30" s="714"/>
      <c r="P30" s="713">
        <f t="shared" si="7"/>
        <v>0</v>
      </c>
      <c r="Q30" s="715"/>
      <c r="R30" s="210"/>
      <c r="S30" s="102">
        <f t="shared" si="5"/>
        <v>595.49</v>
      </c>
    </row>
    <row r="31" spans="1:19" x14ac:dyDescent="0.25">
      <c r="A31" s="118"/>
      <c r="B31" s="219">
        <f t="shared" si="2"/>
        <v>20</v>
      </c>
      <c r="C31" s="736"/>
      <c r="D31" s="1360"/>
      <c r="E31" s="1361"/>
      <c r="F31" s="1360">
        <f t="shared" si="6"/>
        <v>0</v>
      </c>
      <c r="G31" s="1362"/>
      <c r="H31" s="1363"/>
      <c r="I31" s="102">
        <f t="shared" si="3"/>
        <v>236.53000000000026</v>
      </c>
      <c r="K31" s="118"/>
      <c r="L31" s="219">
        <f t="shared" si="4"/>
        <v>49</v>
      </c>
      <c r="M31" s="736"/>
      <c r="N31" s="713"/>
      <c r="O31" s="714"/>
      <c r="P31" s="713">
        <f t="shared" si="7"/>
        <v>0</v>
      </c>
      <c r="Q31" s="715"/>
      <c r="R31" s="210"/>
      <c r="S31" s="102">
        <f t="shared" si="5"/>
        <v>595.49</v>
      </c>
    </row>
    <row r="32" spans="1:19" x14ac:dyDescent="0.25">
      <c r="A32" s="118"/>
      <c r="B32" s="219">
        <f t="shared" si="2"/>
        <v>20</v>
      </c>
      <c r="C32" s="736"/>
      <c r="D32" s="1360"/>
      <c r="E32" s="1361"/>
      <c r="F32" s="1360">
        <f t="shared" si="6"/>
        <v>0</v>
      </c>
      <c r="G32" s="1362"/>
      <c r="H32" s="1363"/>
      <c r="I32" s="102">
        <f t="shared" si="3"/>
        <v>236.53000000000026</v>
      </c>
      <c r="K32" s="118"/>
      <c r="L32" s="219">
        <f t="shared" si="4"/>
        <v>49</v>
      </c>
      <c r="M32" s="736"/>
      <c r="N32" s="713"/>
      <c r="O32" s="714"/>
      <c r="P32" s="713">
        <f t="shared" si="7"/>
        <v>0</v>
      </c>
      <c r="Q32" s="715"/>
      <c r="R32" s="210"/>
      <c r="S32" s="102">
        <f t="shared" si="5"/>
        <v>595.49</v>
      </c>
    </row>
    <row r="33" spans="1:19" x14ac:dyDescent="0.25">
      <c r="A33" s="118"/>
      <c r="B33" s="219">
        <f t="shared" si="2"/>
        <v>20</v>
      </c>
      <c r="C33" s="736"/>
      <c r="D33" s="1360"/>
      <c r="E33" s="1361"/>
      <c r="F33" s="1360">
        <f t="shared" si="6"/>
        <v>0</v>
      </c>
      <c r="G33" s="1362"/>
      <c r="H33" s="1363"/>
      <c r="I33" s="102">
        <f t="shared" si="3"/>
        <v>236.53000000000026</v>
      </c>
      <c r="K33" s="118"/>
      <c r="L33" s="219">
        <f t="shared" si="4"/>
        <v>49</v>
      </c>
      <c r="M33" s="736"/>
      <c r="N33" s="713"/>
      <c r="O33" s="714"/>
      <c r="P33" s="713">
        <f t="shared" si="7"/>
        <v>0</v>
      </c>
      <c r="Q33" s="715"/>
      <c r="R33" s="210"/>
      <c r="S33" s="102">
        <f t="shared" si="5"/>
        <v>595.49</v>
      </c>
    </row>
    <row r="34" spans="1:19" x14ac:dyDescent="0.25">
      <c r="A34" s="118"/>
      <c r="B34" s="219">
        <f t="shared" si="2"/>
        <v>20</v>
      </c>
      <c r="C34" s="736"/>
      <c r="D34" s="1360"/>
      <c r="E34" s="1361"/>
      <c r="F34" s="1360">
        <f t="shared" si="6"/>
        <v>0</v>
      </c>
      <c r="G34" s="1362"/>
      <c r="H34" s="1363"/>
      <c r="I34" s="102">
        <f t="shared" si="3"/>
        <v>236.53000000000026</v>
      </c>
      <c r="K34" s="118"/>
      <c r="L34" s="219">
        <f t="shared" si="4"/>
        <v>49</v>
      </c>
      <c r="M34" s="736"/>
      <c r="N34" s="713"/>
      <c r="O34" s="714"/>
      <c r="P34" s="713">
        <f t="shared" si="7"/>
        <v>0</v>
      </c>
      <c r="Q34" s="715"/>
      <c r="R34" s="210"/>
      <c r="S34" s="102">
        <f t="shared" si="5"/>
        <v>595.49</v>
      </c>
    </row>
    <row r="35" spans="1:19" x14ac:dyDescent="0.25">
      <c r="A35" s="118"/>
      <c r="B35" s="219">
        <f t="shared" si="2"/>
        <v>20</v>
      </c>
      <c r="C35" s="736"/>
      <c r="D35" s="713"/>
      <c r="E35" s="714"/>
      <c r="F35" s="713">
        <f t="shared" si="6"/>
        <v>0</v>
      </c>
      <c r="G35" s="715"/>
      <c r="H35" s="210"/>
      <c r="I35" s="102">
        <f t="shared" si="3"/>
        <v>236.53000000000026</v>
      </c>
      <c r="K35" s="118"/>
      <c r="L35" s="219">
        <f t="shared" si="4"/>
        <v>49</v>
      </c>
      <c r="M35" s="736"/>
      <c r="N35" s="713"/>
      <c r="O35" s="714"/>
      <c r="P35" s="713">
        <f t="shared" si="7"/>
        <v>0</v>
      </c>
      <c r="Q35" s="715"/>
      <c r="R35" s="210"/>
      <c r="S35" s="102">
        <f t="shared" si="5"/>
        <v>595.49</v>
      </c>
    </row>
    <row r="36" spans="1:19" x14ac:dyDescent="0.25">
      <c r="A36" s="118" t="s">
        <v>22</v>
      </c>
      <c r="B36" s="219">
        <f t="shared" si="2"/>
        <v>20</v>
      </c>
      <c r="C36" s="736"/>
      <c r="D36" s="713"/>
      <c r="E36" s="714"/>
      <c r="F36" s="713">
        <f t="shared" si="6"/>
        <v>0</v>
      </c>
      <c r="G36" s="715"/>
      <c r="H36" s="210"/>
      <c r="I36" s="102">
        <f t="shared" si="3"/>
        <v>236.53000000000026</v>
      </c>
      <c r="K36" s="118" t="s">
        <v>22</v>
      </c>
      <c r="L36" s="219">
        <f t="shared" si="4"/>
        <v>49</v>
      </c>
      <c r="M36" s="736"/>
      <c r="N36" s="713"/>
      <c r="O36" s="714"/>
      <c r="P36" s="713">
        <f t="shared" si="7"/>
        <v>0</v>
      </c>
      <c r="Q36" s="715"/>
      <c r="R36" s="210"/>
      <c r="S36" s="102">
        <f t="shared" si="5"/>
        <v>595.49</v>
      </c>
    </row>
    <row r="37" spans="1:19" x14ac:dyDescent="0.25">
      <c r="A37" s="119"/>
      <c r="B37" s="219">
        <f t="shared" si="2"/>
        <v>20</v>
      </c>
      <c r="C37" s="736"/>
      <c r="D37" s="713"/>
      <c r="E37" s="714"/>
      <c r="F37" s="713">
        <f t="shared" si="6"/>
        <v>0</v>
      </c>
      <c r="G37" s="715"/>
      <c r="H37" s="210"/>
      <c r="I37" s="102">
        <f t="shared" si="3"/>
        <v>236.53000000000026</v>
      </c>
      <c r="K37" s="119"/>
      <c r="L37" s="219">
        <f t="shared" si="4"/>
        <v>49</v>
      </c>
      <c r="M37" s="736"/>
      <c r="N37" s="713"/>
      <c r="O37" s="714"/>
      <c r="P37" s="713">
        <f t="shared" si="7"/>
        <v>0</v>
      </c>
      <c r="Q37" s="715"/>
      <c r="R37" s="210"/>
      <c r="S37" s="102">
        <f t="shared" si="5"/>
        <v>595.49</v>
      </c>
    </row>
    <row r="38" spans="1:19" x14ac:dyDescent="0.25">
      <c r="A38" s="118"/>
      <c r="B38" s="219">
        <f t="shared" si="2"/>
        <v>20</v>
      </c>
      <c r="C38" s="736"/>
      <c r="D38" s="713"/>
      <c r="E38" s="714"/>
      <c r="F38" s="713">
        <f t="shared" si="6"/>
        <v>0</v>
      </c>
      <c r="G38" s="715"/>
      <c r="H38" s="210"/>
      <c r="I38" s="102">
        <f t="shared" si="3"/>
        <v>236.53000000000026</v>
      </c>
      <c r="K38" s="118"/>
      <c r="L38" s="219">
        <f t="shared" si="4"/>
        <v>49</v>
      </c>
      <c r="M38" s="736"/>
      <c r="N38" s="713"/>
      <c r="O38" s="714"/>
      <c r="P38" s="713">
        <f t="shared" si="7"/>
        <v>0</v>
      </c>
      <c r="Q38" s="715"/>
      <c r="R38" s="210"/>
      <c r="S38" s="102">
        <f t="shared" si="5"/>
        <v>595.49</v>
      </c>
    </row>
    <row r="39" spans="1:19" x14ac:dyDescent="0.25">
      <c r="A39" s="118"/>
      <c r="B39" s="82">
        <f t="shared" si="2"/>
        <v>20</v>
      </c>
      <c r="C39" s="736"/>
      <c r="D39" s="713"/>
      <c r="E39" s="714"/>
      <c r="F39" s="713">
        <f t="shared" si="6"/>
        <v>0</v>
      </c>
      <c r="G39" s="715"/>
      <c r="H39" s="210"/>
      <c r="I39" s="102">
        <f t="shared" si="3"/>
        <v>236.53000000000026</v>
      </c>
      <c r="K39" s="118"/>
      <c r="L39" s="82">
        <f t="shared" si="4"/>
        <v>49</v>
      </c>
      <c r="M39" s="736"/>
      <c r="N39" s="713"/>
      <c r="O39" s="714"/>
      <c r="P39" s="713">
        <f t="shared" si="7"/>
        <v>0</v>
      </c>
      <c r="Q39" s="715"/>
      <c r="R39" s="210"/>
      <c r="S39" s="102">
        <f t="shared" si="5"/>
        <v>595.49</v>
      </c>
    </row>
    <row r="40" spans="1:19" x14ac:dyDescent="0.25">
      <c r="A40" s="118"/>
      <c r="B40" s="82">
        <f t="shared" si="2"/>
        <v>20</v>
      </c>
      <c r="C40" s="736"/>
      <c r="D40" s="713"/>
      <c r="E40" s="714"/>
      <c r="F40" s="713">
        <f t="shared" si="6"/>
        <v>0</v>
      </c>
      <c r="G40" s="715"/>
      <c r="H40" s="210"/>
      <c r="I40" s="102">
        <f t="shared" si="3"/>
        <v>236.53000000000026</v>
      </c>
      <c r="K40" s="118"/>
      <c r="L40" s="82">
        <f t="shared" si="4"/>
        <v>49</v>
      </c>
      <c r="M40" s="736"/>
      <c r="N40" s="713"/>
      <c r="O40" s="714"/>
      <c r="P40" s="713">
        <f t="shared" si="7"/>
        <v>0</v>
      </c>
      <c r="Q40" s="715"/>
      <c r="R40" s="210"/>
      <c r="S40" s="102">
        <f t="shared" si="5"/>
        <v>595.49</v>
      </c>
    </row>
    <row r="41" spans="1:19" x14ac:dyDescent="0.25">
      <c r="A41" s="118"/>
      <c r="B41" s="82">
        <f t="shared" si="2"/>
        <v>20</v>
      </c>
      <c r="C41" s="736"/>
      <c r="D41" s="713"/>
      <c r="E41" s="714"/>
      <c r="F41" s="713">
        <f t="shared" si="6"/>
        <v>0</v>
      </c>
      <c r="G41" s="715"/>
      <c r="H41" s="210"/>
      <c r="I41" s="102">
        <f t="shared" si="3"/>
        <v>236.53000000000026</v>
      </c>
      <c r="K41" s="118"/>
      <c r="L41" s="82">
        <f t="shared" si="4"/>
        <v>49</v>
      </c>
      <c r="M41" s="736"/>
      <c r="N41" s="713"/>
      <c r="O41" s="714"/>
      <c r="P41" s="713">
        <f t="shared" si="7"/>
        <v>0</v>
      </c>
      <c r="Q41" s="715"/>
      <c r="R41" s="210"/>
      <c r="S41" s="102">
        <f t="shared" si="5"/>
        <v>595.49</v>
      </c>
    </row>
    <row r="42" spans="1:19" x14ac:dyDescent="0.25">
      <c r="A42" s="118"/>
      <c r="B42" s="82">
        <f t="shared" si="2"/>
        <v>20</v>
      </c>
      <c r="C42" s="736"/>
      <c r="D42" s="713"/>
      <c r="E42" s="714"/>
      <c r="F42" s="713">
        <f t="shared" si="6"/>
        <v>0</v>
      </c>
      <c r="G42" s="715"/>
      <c r="H42" s="210"/>
      <c r="I42" s="102">
        <f t="shared" si="3"/>
        <v>236.53000000000026</v>
      </c>
      <c r="K42" s="118"/>
      <c r="L42" s="82">
        <f t="shared" si="4"/>
        <v>49</v>
      </c>
      <c r="M42" s="736"/>
      <c r="N42" s="713"/>
      <c r="O42" s="714"/>
      <c r="P42" s="713">
        <f t="shared" si="7"/>
        <v>0</v>
      </c>
      <c r="Q42" s="715"/>
      <c r="R42" s="210"/>
      <c r="S42" s="102">
        <f t="shared" si="5"/>
        <v>595.49</v>
      </c>
    </row>
    <row r="43" spans="1:19" x14ac:dyDescent="0.25">
      <c r="A43" s="118"/>
      <c r="B43" s="82">
        <f t="shared" si="2"/>
        <v>20</v>
      </c>
      <c r="C43" s="736"/>
      <c r="D43" s="713"/>
      <c r="E43" s="714"/>
      <c r="F43" s="713">
        <f t="shared" si="6"/>
        <v>0</v>
      </c>
      <c r="G43" s="715"/>
      <c r="H43" s="210"/>
      <c r="I43" s="102">
        <f t="shared" si="3"/>
        <v>236.53000000000026</v>
      </c>
      <c r="K43" s="118"/>
      <c r="L43" s="82">
        <f t="shared" si="4"/>
        <v>49</v>
      </c>
      <c r="M43" s="736"/>
      <c r="N43" s="713"/>
      <c r="O43" s="714"/>
      <c r="P43" s="713">
        <f t="shared" si="7"/>
        <v>0</v>
      </c>
      <c r="Q43" s="715"/>
      <c r="R43" s="210"/>
      <c r="S43" s="102">
        <f t="shared" si="5"/>
        <v>595.49</v>
      </c>
    </row>
    <row r="44" spans="1:19" x14ac:dyDescent="0.25">
      <c r="A44" s="118"/>
      <c r="B44" s="82">
        <f t="shared" si="2"/>
        <v>20</v>
      </c>
      <c r="C44" s="736"/>
      <c r="D44" s="68"/>
      <c r="E44" s="191"/>
      <c r="F44" s="713">
        <f t="shared" si="6"/>
        <v>0</v>
      </c>
      <c r="G44" s="69"/>
      <c r="H44" s="70"/>
      <c r="I44" s="102">
        <f t="shared" si="3"/>
        <v>236.53000000000026</v>
      </c>
      <c r="K44" s="118"/>
      <c r="L44" s="82">
        <f t="shared" si="4"/>
        <v>49</v>
      </c>
      <c r="M44" s="736"/>
      <c r="N44" s="68"/>
      <c r="O44" s="191"/>
      <c r="P44" s="713">
        <f t="shared" si="7"/>
        <v>0</v>
      </c>
      <c r="Q44" s="69"/>
      <c r="R44" s="70"/>
      <c r="S44" s="102">
        <f t="shared" si="5"/>
        <v>595.49</v>
      </c>
    </row>
    <row r="45" spans="1:19" ht="14.25" customHeight="1" x14ac:dyDescent="0.25">
      <c r="A45" s="118"/>
      <c r="B45" s="82">
        <f t="shared" si="2"/>
        <v>20</v>
      </c>
      <c r="C45" s="736"/>
      <c r="D45" s="68"/>
      <c r="E45" s="191"/>
      <c r="F45" s="713">
        <f t="shared" si="6"/>
        <v>0</v>
      </c>
      <c r="G45" s="69"/>
      <c r="H45" s="70"/>
      <c r="I45" s="102">
        <f t="shared" si="3"/>
        <v>236.53000000000026</v>
      </c>
      <c r="K45" s="118"/>
      <c r="L45" s="82">
        <f t="shared" si="4"/>
        <v>49</v>
      </c>
      <c r="M45" s="736"/>
      <c r="N45" s="68"/>
      <c r="O45" s="191"/>
      <c r="P45" s="713">
        <f t="shared" si="7"/>
        <v>0</v>
      </c>
      <c r="Q45" s="69"/>
      <c r="R45" s="70"/>
      <c r="S45" s="102">
        <f t="shared" si="5"/>
        <v>595.49</v>
      </c>
    </row>
    <row r="46" spans="1:19" x14ac:dyDescent="0.25">
      <c r="A46" s="118"/>
      <c r="C46" s="736"/>
      <c r="D46" s="58"/>
      <c r="E46" s="198"/>
      <c r="F46" s="713">
        <f t="shared" si="6"/>
        <v>0</v>
      </c>
      <c r="G46" s="69"/>
      <c r="H46" s="70"/>
      <c r="I46" s="102" t="e">
        <f>#REF!-F46</f>
        <v>#REF!</v>
      </c>
      <c r="K46" s="118"/>
      <c r="M46" s="736"/>
      <c r="N46" s="58"/>
      <c r="O46" s="198"/>
      <c r="P46" s="713">
        <f t="shared" si="7"/>
        <v>0</v>
      </c>
      <c r="Q46" s="69"/>
      <c r="R46" s="70"/>
      <c r="S46" s="102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146</v>
      </c>
      <c r="D48" s="6">
        <f>SUM(D9:D47)</f>
        <v>1753.1299999999997</v>
      </c>
      <c r="F48" s="6">
        <f>SUM(F9:F47)</f>
        <v>1753.1299999999997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-21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516" t="s">
        <v>11</v>
      </c>
      <c r="D53" s="1517"/>
      <c r="E53" s="56">
        <f>E5+E6-F48+E7</f>
        <v>-256.58999999999963</v>
      </c>
      <c r="F53" s="72"/>
      <c r="M53" s="1516" t="s">
        <v>11</v>
      </c>
      <c r="N53" s="1517"/>
      <c r="O53" s="56">
        <f>O5+O6-P48+O7</f>
        <v>0</v>
      </c>
      <c r="P53" s="72"/>
    </row>
  </sheetData>
  <sortState ref="C4:F7">
    <sortCondition ref="D4:D7"/>
  </sortState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2024-01-02T17:33:33Z</dcterms:modified>
</cp:coreProperties>
</file>