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GASTOS POR SEMANA  " sheetId="1" r:id="rId2"/>
    <sheet name="CONSENTRADO X SEMANAS   " sheetId="5" r:id="rId3"/>
    <sheet name="Hoja4" sheetId="6" r:id="rId4"/>
    <sheet name="Hoja7" sheetId="10" r:id="rId5"/>
    <sheet name="   GASTOS  POR MES        02   " sheetId="11" r:id="rId6"/>
    <sheet name="GASTOS POR MES          01     " sheetId="2" r:id="rId7"/>
    <sheet name="Hoja3" sheetId="3" r:id="rId8"/>
    <sheet name="Hoja1" sheetId="8" r:id="rId9"/>
    <sheet name="Hoja6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5" l="1"/>
  <c r="N22" i="5"/>
  <c r="N21" i="5"/>
  <c r="N20" i="5"/>
  <c r="N19" i="5"/>
  <c r="N11" i="5"/>
  <c r="N6" i="5"/>
  <c r="N7" i="5"/>
  <c r="N8" i="5"/>
  <c r="N9" i="5"/>
  <c r="N5" i="5"/>
  <c r="N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5" i="1"/>
  <c r="S20" i="11" l="1"/>
  <c r="F20" i="11"/>
  <c r="V13" i="1"/>
  <c r="V12" i="1"/>
  <c r="V18" i="1" s="1"/>
  <c r="W10" i="1"/>
  <c r="W18" i="1" s="1"/>
  <c r="Q6" i="1"/>
  <c r="Q18" i="1"/>
  <c r="S18" i="1"/>
  <c r="X4" i="1"/>
  <c r="X18" i="1"/>
  <c r="F5" i="1"/>
  <c r="K4" i="1"/>
  <c r="H12" i="1"/>
  <c r="H13" i="1"/>
  <c r="J10" i="1"/>
  <c r="D6" i="1"/>
  <c r="D18" i="1"/>
  <c r="K18" i="1"/>
  <c r="U18" i="1"/>
  <c r="R18" i="1"/>
  <c r="L18" i="1"/>
  <c r="J18" i="1"/>
  <c r="I18" i="1"/>
  <c r="G18" i="1"/>
  <c r="E18" i="1"/>
  <c r="T18" i="1"/>
  <c r="F18" i="1"/>
  <c r="H18" i="1" l="1"/>
  <c r="F20" i="1" s="1"/>
  <c r="S20" i="1"/>
  <c r="L14" i="2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5" i="1" l="1"/>
  <c r="V74" i="1"/>
  <c r="W70" i="1"/>
  <c r="Q69" i="1"/>
  <c r="S67" i="1"/>
  <c r="T68" i="1"/>
  <c r="X66" i="1"/>
  <c r="H74" i="1"/>
  <c r="F67" i="1"/>
  <c r="D68" i="1"/>
  <c r="H75" i="1"/>
  <c r="K66" i="1"/>
  <c r="U80" i="1" l="1"/>
  <c r="T80" i="1"/>
  <c r="R80" i="1"/>
  <c r="Q80" i="1"/>
  <c r="L80" i="1"/>
  <c r="I80" i="1"/>
  <c r="G80" i="1"/>
  <c r="F80" i="1"/>
  <c r="E80" i="1"/>
  <c r="V80" i="1"/>
  <c r="H80" i="1"/>
  <c r="J80" i="1"/>
  <c r="S80" i="1"/>
  <c r="W80" i="1"/>
  <c r="K80" i="1"/>
  <c r="X80" i="1"/>
  <c r="D80" i="1"/>
  <c r="F82" i="1" l="1"/>
  <c r="S82" i="1"/>
  <c r="S103" i="1"/>
  <c r="R111" i="1" l="1"/>
  <c r="S111" i="1"/>
  <c r="T111" i="1"/>
  <c r="U111" i="1"/>
  <c r="W98" i="1"/>
  <c r="W111" i="1" s="1"/>
  <c r="X97" i="1"/>
  <c r="X111" i="1" s="1"/>
  <c r="V105" i="1"/>
  <c r="V106" i="1"/>
  <c r="Q99" i="1"/>
  <c r="Q111" i="1" s="1"/>
  <c r="V111" i="1" l="1"/>
  <c r="S113" i="1"/>
  <c r="K98" i="1"/>
  <c r="K111" i="1" s="1"/>
  <c r="J103" i="1"/>
  <c r="H108" i="1"/>
  <c r="H106" i="1"/>
  <c r="J104" i="1"/>
  <c r="F105" i="1"/>
  <c r="F111" i="1" s="1"/>
  <c r="D97" i="1"/>
  <c r="S28" i="8"/>
  <c r="R10" i="8"/>
  <c r="R28" i="8" s="1"/>
  <c r="F10" i="8"/>
  <c r="F28" i="8" s="1"/>
  <c r="V9" i="8"/>
  <c r="C9" i="8"/>
  <c r="U8" i="8"/>
  <c r="U28" i="8" s="1"/>
  <c r="D8" i="8"/>
  <c r="D28" i="8" s="1"/>
  <c r="L111" i="1"/>
  <c r="I111" i="1"/>
  <c r="H111" i="1"/>
  <c r="G111" i="1"/>
  <c r="E111" i="1"/>
  <c r="D111" i="1"/>
  <c r="J111" i="1"/>
  <c r="F113" i="1" l="1"/>
  <c r="X130" i="1"/>
  <c r="W5" i="8" s="1"/>
  <c r="W28" i="8" s="1"/>
  <c r="V139" i="1"/>
  <c r="T14" i="8" s="1"/>
  <c r="S136" i="1"/>
  <c r="Q11" i="8" s="1"/>
  <c r="Q28" i="8" s="1"/>
  <c r="R134" i="1"/>
  <c r="P12" i="8" s="1"/>
  <c r="P28" i="8" s="1"/>
  <c r="W131" i="1"/>
  <c r="V6" i="8" s="1"/>
  <c r="V28" i="8" s="1"/>
  <c r="K131" i="1"/>
  <c r="J6" i="8" s="1"/>
  <c r="J28" i="8" s="1"/>
  <c r="J136" i="1"/>
  <c r="F138" i="1"/>
  <c r="E13" i="8" s="1"/>
  <c r="E28" i="8" s="1"/>
  <c r="H132" i="1"/>
  <c r="G7" i="8" s="1"/>
  <c r="L140" i="1"/>
  <c r="K15" i="8" s="1"/>
  <c r="K28" i="8" s="1"/>
  <c r="Q158" i="1" l="1"/>
  <c r="S162" i="1"/>
  <c r="I133" i="1"/>
  <c r="L17" i="2"/>
  <c r="L144" i="1"/>
  <c r="H8" i="8" l="1"/>
  <c r="H28" i="8" s="1"/>
  <c r="V138" i="1"/>
  <c r="Q132" i="1"/>
  <c r="H139" i="1"/>
  <c r="J137" i="1"/>
  <c r="D130" i="1"/>
  <c r="O7" i="8" l="1"/>
  <c r="O28" i="8" s="1"/>
  <c r="C5" i="8"/>
  <c r="C28" i="8" s="1"/>
  <c r="G14" i="8"/>
  <c r="G28" i="8" s="1"/>
  <c r="T13" i="8"/>
  <c r="T28" i="8" s="1"/>
  <c r="I11" i="8"/>
  <c r="I28" i="8" s="1"/>
  <c r="U144" i="1"/>
  <c r="T144" i="1"/>
  <c r="R144" i="1"/>
  <c r="K144" i="1"/>
  <c r="G144" i="1"/>
  <c r="E144" i="1"/>
  <c r="D144" i="1"/>
  <c r="V144" i="1"/>
  <c r="S144" i="1"/>
  <c r="J144" i="1"/>
  <c r="F144" i="1"/>
  <c r="I144" i="1"/>
  <c r="Q144" i="1"/>
  <c r="H144" i="1"/>
  <c r="W144" i="1"/>
  <c r="X144" i="1"/>
  <c r="F164" i="1"/>
  <c r="H165" i="1"/>
  <c r="V164" i="1"/>
  <c r="V165" i="1"/>
  <c r="F160" i="1"/>
  <c r="E30" i="8" l="1"/>
  <c r="Q30" i="8"/>
  <c r="F146" i="1"/>
  <c r="S146" i="1"/>
  <c r="U179" i="1"/>
  <c r="S179" i="1"/>
  <c r="R179" i="1"/>
  <c r="E179" i="1"/>
  <c r="D179" i="1"/>
  <c r="V179" i="1"/>
  <c r="J162" i="1"/>
  <c r="J179" i="1" s="1"/>
  <c r="T161" i="1"/>
  <c r="T179" i="1" s="1"/>
  <c r="G161" i="1"/>
  <c r="G179" i="1" s="1"/>
  <c r="W160" i="1"/>
  <c r="I159" i="1"/>
  <c r="I179" i="1" s="1"/>
  <c r="Q179" i="1"/>
  <c r="H158" i="1"/>
  <c r="W157" i="1"/>
  <c r="W179" i="1" s="1"/>
  <c r="K157" i="1"/>
  <c r="K179" i="1" s="1"/>
  <c r="X156" i="1"/>
  <c r="X179" i="1" s="1"/>
  <c r="S181" i="1" l="1"/>
  <c r="F179" i="1"/>
  <c r="H179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1" i="1"/>
</calcChain>
</file>

<file path=xl/sharedStrings.xml><?xml version="1.0" encoding="utf-8"?>
<sst xmlns="http://schemas.openxmlformats.org/spreadsheetml/2006/main" count="612" uniqueCount="149">
  <si>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</si>
  <si>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</si>
  <si>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</si>
  <si>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</si>
  <si>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</si>
  <si>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</si>
  <si>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</si>
  <si>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</si>
  <si>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</si>
  <si>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</si>
  <si>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</si>
  <si>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</si>
  <si>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</si>
  <si>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</si>
  <si>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</si>
  <si>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</si>
  <si>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</si>
  <si>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</si>
  <si>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</si>
  <si>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</si>
  <si>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</si>
  <si>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</si>
  <si>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</si>
  <si>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</si>
  <si>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</si>
  <si>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</si>
  <si>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</si>
  <si>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</si>
  <si>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</si>
  <si>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</si>
  <si>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</si>
  <si>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</si>
  <si>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</si>
  <si>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</si>
  <si>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</si>
  <si>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</si>
  <si>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</si>
  <si>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</si>
  <si>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</si>
  <si>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</si>
  <si>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</si>
  <si>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</si>
  <si>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</si>
  <si>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</si>
  <si>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</si>
  <si>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</si>
  <si>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</si>
  <si>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</si>
  <si>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</si>
  <si>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</si>
  <si>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</si>
  <si>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</si>
  <si>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</si>
  <si>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</si>
  <si>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</si>
  <si>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</si>
  <si>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</si>
  <si>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</si>
  <si>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</si>
  <si>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</si>
  <si>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</si>
  <si>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</si>
  <si>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</si>
  <si>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</si>
  <si>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</si>
  <si>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</si>
  <si>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</si>
  <si>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</si>
  <si>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</si>
  <si>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</si>
  <si>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</si>
  <si>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</si>
  <si>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</si>
  <si>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</si>
  <si>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</si>
  <si>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</si>
  <si>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</si>
  <si>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</si>
  <si>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</si>
  <si>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</si>
  <si>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</si>
  <si>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</si>
  <si>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</si>
  <si>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</si>
  <si>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</si>
  <si>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</si>
  <si>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</si>
  <si>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</si>
  <si>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</si>
  <si>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</si>
  <si>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</si>
  <si>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</si>
  <si>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</si>
  <si>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</si>
  <si>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</si>
  <si>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</si>
  <si>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</si>
  <si>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</si>
  <si>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</si>
  <si>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</si>
  <si>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</si>
  <si>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</si>
  <si>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</si>
  <si>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</si>
  <si>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</si>
  <si>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</si>
  <si>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</si>
  <si>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</si>
  <si>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</si>
  <si>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</si>
  <si>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</si>
  <si>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</si>
  <si>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</si>
  <si>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</si>
  <si>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</si>
  <si>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</si>
  <si>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</si>
  <si>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</si>
  <si>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</si>
  <si>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</si>
  <si>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</si>
  <si>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</si>
  <si>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</si>
  <si>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</si>
  <si>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</si>
  <si>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</si>
  <si>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</si>
  <si>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</si>
  <si>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</si>
  <si>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</si>
  <si>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</si>
  <si>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</si>
  <si>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</si>
  <si>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</si>
  <si>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</si>
  <si>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</si>
  <si>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</si>
  <si>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</si>
  <si>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</si>
  <si>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</si>
  <si>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</si>
  <si>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</si>
  <si>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</si>
  <si>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</si>
  <si>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</si>
  <si>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semana  # 05</t>
  </si>
  <si>
    <t>26-Ago- al  01-SEPT</t>
  </si>
  <si>
    <t xml:space="preserve">AGUA </t>
  </si>
  <si>
    <t>2--al  -8-Sept-23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</si>
</sst>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0" borderId="49" xfId="0" applyFont="1" applyBorder="1" applyAlignment="1">
      <alignment horizont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00FFFF"/>
      <color rgb="FFFFCCFF"/>
      <color rgb="FF99FF99"/>
      <color rgb="FF800000"/>
      <color rgb="FF990033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88"/>
  <sheetViews>
    <sheetView topLeftCell="G160" zoomScaleNormal="100" workbookViewId="0">
      <selection activeCell="U179" sqref="U179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42578125" customWidth="1"/>
    <col min="9" max="9" width="9.85546875" bestFit="1" customWidth="1"/>
    <col min="10" max="10" width="12.42578125" bestFit="1" customWidth="1"/>
    <col min="11" max="12" width="11.57031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7" ht="22.5" thickTop="1" thickBot="1" x14ac:dyDescent="0.4">
      <c r="C1" s="145" t="s">
        <v>36</v>
      </c>
      <c r="D1" s="146"/>
      <c r="E1" s="146"/>
      <c r="F1" s="146"/>
      <c r="G1" s="146"/>
      <c r="H1" s="146"/>
      <c r="I1" s="146"/>
      <c r="J1" s="146"/>
      <c r="K1" s="146"/>
      <c r="L1" s="127" t="s">
        <v>41</v>
      </c>
      <c r="M1" s="133"/>
      <c r="N1" s="81"/>
      <c r="O1" s="147" t="s">
        <v>19</v>
      </c>
      <c r="P1" s="148"/>
      <c r="Q1" s="148"/>
      <c r="R1" s="148"/>
      <c r="S1" s="148"/>
      <c r="T1" s="148"/>
      <c r="U1" s="148"/>
      <c r="V1" s="148"/>
      <c r="W1" s="148"/>
      <c r="X1" s="128" t="s">
        <v>41</v>
      </c>
    </row>
    <row r="2" spans="2:27" ht="16.5" thickBot="1" x14ac:dyDescent="0.3">
      <c r="I2" s="149" t="s">
        <v>129</v>
      </c>
      <c r="J2" s="150"/>
      <c r="K2" s="151"/>
      <c r="L2" s="68"/>
      <c r="M2" s="134"/>
      <c r="N2" s="74"/>
      <c r="V2" s="149" t="s">
        <v>107</v>
      </c>
      <c r="W2" s="150"/>
      <c r="X2" s="151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4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51.7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0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152">
        <f>K18+J18+I18+H18+G18+F18+E18+D18+L18</f>
        <v>14572.5</v>
      </c>
      <c r="G20" s="153"/>
      <c r="H20" s="154"/>
      <c r="I20" s="5"/>
      <c r="J20" s="5"/>
      <c r="K20" s="5"/>
      <c r="L20" s="71"/>
      <c r="M20" s="74"/>
      <c r="N20" s="74"/>
      <c r="Q20" s="5"/>
      <c r="R20" s="5"/>
      <c r="S20" s="155">
        <f>Q18+R18+S18+T18+U18+V18+W18+X18</f>
        <v>21274</v>
      </c>
      <c r="T20" s="156"/>
      <c r="U20" s="157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L24" s="130"/>
      <c r="M24" s="130"/>
      <c r="N24" s="74"/>
    </row>
    <row r="62" spans="3:24" ht="15.75" thickBot="1" x14ac:dyDescent="0.3"/>
    <row r="63" spans="3:24" ht="22.5" thickTop="1" thickBot="1" x14ac:dyDescent="0.4">
      <c r="C63" s="145" t="s">
        <v>36</v>
      </c>
      <c r="D63" s="146"/>
      <c r="E63" s="146"/>
      <c r="F63" s="146"/>
      <c r="G63" s="146"/>
      <c r="H63" s="146"/>
      <c r="I63" s="146"/>
      <c r="J63" s="146"/>
      <c r="K63" s="146"/>
      <c r="L63" s="84" t="s">
        <v>88</v>
      </c>
      <c r="M63" s="83"/>
      <c r="N63" s="81"/>
      <c r="O63" s="147" t="s">
        <v>19</v>
      </c>
      <c r="P63" s="148"/>
      <c r="Q63" s="148"/>
      <c r="R63" s="148"/>
      <c r="S63" s="148"/>
      <c r="T63" s="148"/>
      <c r="U63" s="148"/>
      <c r="V63" s="148"/>
      <c r="W63" s="148"/>
      <c r="X63" s="85" t="s">
        <v>88</v>
      </c>
    </row>
    <row r="64" spans="3:24" ht="16.5" thickBot="1" x14ac:dyDescent="0.3">
      <c r="I64" s="149" t="s">
        <v>107</v>
      </c>
      <c r="J64" s="150"/>
      <c r="K64" s="151"/>
      <c r="L64" s="68"/>
      <c r="M64" s="59"/>
      <c r="N64" s="74"/>
      <c r="V64" s="149" t="s">
        <v>107</v>
      </c>
      <c r="W64" s="150"/>
      <c r="X64" s="151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60" t="s">
        <v>4</v>
      </c>
      <c r="J65" s="61" t="s">
        <v>8</v>
      </c>
      <c r="K65" s="62" t="s">
        <v>5</v>
      </c>
      <c r="L65" s="99" t="s">
        <v>46</v>
      </c>
      <c r="M65" s="38"/>
      <c r="N65" s="82"/>
      <c r="O65" s="36" t="s">
        <v>0</v>
      </c>
      <c r="P65" s="18" t="s">
        <v>1</v>
      </c>
      <c r="Q65" s="64" t="s">
        <v>2</v>
      </c>
      <c r="R65" s="19" t="s">
        <v>16</v>
      </c>
      <c r="S65" s="54" t="s">
        <v>38</v>
      </c>
      <c r="T65" s="14" t="s">
        <v>3</v>
      </c>
      <c r="U65" s="14" t="s">
        <v>4</v>
      </c>
      <c r="V65" s="55" t="s">
        <v>25</v>
      </c>
      <c r="W65" s="57" t="s">
        <v>8</v>
      </c>
      <c r="X65" s="58" t="s">
        <v>5</v>
      </c>
    </row>
    <row r="66" spans="2:27" ht="30" x14ac:dyDescent="0.25">
      <c r="B66" s="93" t="s">
        <v>89</v>
      </c>
      <c r="C66" s="107" t="s">
        <v>90</v>
      </c>
      <c r="D66" s="72"/>
      <c r="E66" s="72"/>
      <c r="F66" s="72"/>
      <c r="G66" s="72"/>
      <c r="H66" s="72"/>
      <c r="I66" s="72"/>
      <c r="J66" s="72"/>
      <c r="K66" s="72">
        <f>899+759+1031</f>
        <v>2689</v>
      </c>
      <c r="L66" s="70"/>
      <c r="M66" s="74"/>
      <c r="N66" s="74"/>
      <c r="O66" s="93" t="s">
        <v>89</v>
      </c>
      <c r="P66" s="86" t="s">
        <v>97</v>
      </c>
      <c r="Q66" s="72"/>
      <c r="R66" s="72"/>
      <c r="S66" s="72"/>
      <c r="T66" s="72"/>
      <c r="U66" s="72"/>
      <c r="V66" s="72"/>
      <c r="W66" s="72"/>
      <c r="X66" s="72">
        <f>1196+1463</f>
        <v>2659</v>
      </c>
    </row>
    <row r="67" spans="2:27" ht="51.75" customHeight="1" x14ac:dyDescent="0.25">
      <c r="B67" s="93" t="s">
        <v>89</v>
      </c>
      <c r="C67" s="44" t="s">
        <v>93</v>
      </c>
      <c r="D67" s="67"/>
      <c r="E67" s="67"/>
      <c r="F67" s="67">
        <f>2439+120+100+72+45</f>
        <v>2776</v>
      </c>
      <c r="G67" s="67"/>
      <c r="H67" s="67"/>
      <c r="I67" s="67"/>
      <c r="J67" s="67"/>
      <c r="K67" s="67"/>
      <c r="L67" s="67"/>
      <c r="M67" s="74"/>
      <c r="N67" s="74"/>
      <c r="O67" s="93" t="s">
        <v>89</v>
      </c>
      <c r="P67" s="89" t="s">
        <v>99</v>
      </c>
      <c r="Q67" s="72"/>
      <c r="R67" s="72"/>
      <c r="S67" s="72">
        <f>79+3580</f>
        <v>3659</v>
      </c>
      <c r="T67" s="72"/>
      <c r="U67" s="72"/>
      <c r="V67" s="72"/>
      <c r="W67" s="72"/>
      <c r="X67" s="67"/>
    </row>
    <row r="68" spans="2:27" ht="36.75" x14ac:dyDescent="0.25">
      <c r="B68" s="93" t="s">
        <v>89</v>
      </c>
      <c r="C68" s="43" t="s">
        <v>91</v>
      </c>
      <c r="D68" s="67">
        <f>131+221</f>
        <v>352</v>
      </c>
      <c r="E68" s="67"/>
      <c r="F68" s="67"/>
      <c r="G68" s="67"/>
      <c r="H68" s="67"/>
      <c r="I68" s="67"/>
      <c r="J68" s="67"/>
      <c r="K68" s="67"/>
      <c r="L68" s="11"/>
      <c r="M68" s="74"/>
      <c r="N68" s="74"/>
      <c r="O68" s="93" t="s">
        <v>89</v>
      </c>
      <c r="P68" s="89" t="s">
        <v>98</v>
      </c>
      <c r="Q68" s="72"/>
      <c r="R68" s="72"/>
      <c r="S68" s="72"/>
      <c r="T68" s="72">
        <f>40+85</f>
        <v>125</v>
      </c>
      <c r="U68" s="72"/>
      <c r="V68" s="72"/>
      <c r="W68" s="72"/>
      <c r="X68" s="67"/>
    </row>
    <row r="69" spans="2:27" ht="30" customHeight="1" x14ac:dyDescent="0.25">
      <c r="B69" s="93" t="s">
        <v>89</v>
      </c>
      <c r="C69" s="96" t="s">
        <v>92</v>
      </c>
      <c r="D69" s="67"/>
      <c r="E69" s="67"/>
      <c r="F69" s="67"/>
      <c r="G69" s="67">
        <v>45</v>
      </c>
      <c r="H69" s="67" t="s">
        <v>26</v>
      </c>
      <c r="I69" s="67"/>
      <c r="J69" s="67"/>
      <c r="K69" s="67"/>
      <c r="L69" s="11"/>
      <c r="M69" s="74"/>
      <c r="N69" s="74"/>
      <c r="O69" s="93" t="s">
        <v>89</v>
      </c>
      <c r="P69" s="87" t="s">
        <v>100</v>
      </c>
      <c r="Q69" s="72">
        <f>144+460+166</f>
        <v>770</v>
      </c>
      <c r="R69" s="72"/>
      <c r="S69" s="72"/>
      <c r="T69" s="72"/>
      <c r="U69" s="72"/>
      <c r="V69" s="72"/>
      <c r="W69" s="72"/>
      <c r="X69" s="67"/>
    </row>
    <row r="70" spans="2:27" ht="48.75" x14ac:dyDescent="0.25">
      <c r="B70" s="93" t="s">
        <v>89</v>
      </c>
      <c r="C70" s="44" t="s">
        <v>46</v>
      </c>
      <c r="D70" s="67"/>
      <c r="E70" s="67"/>
      <c r="F70" s="67"/>
      <c r="G70" s="67"/>
      <c r="H70" s="67"/>
      <c r="I70" s="67"/>
      <c r="J70" s="67"/>
      <c r="K70" s="67"/>
      <c r="L70" s="11">
        <v>500</v>
      </c>
      <c r="M70" s="74"/>
      <c r="N70" s="74"/>
      <c r="O70" s="93" t="s">
        <v>89</v>
      </c>
      <c r="P70" s="89" t="s">
        <v>104</v>
      </c>
      <c r="Q70" s="72"/>
      <c r="R70" s="72"/>
      <c r="S70" s="72"/>
      <c r="T70" s="72"/>
      <c r="U70" s="72"/>
      <c r="V70" s="72"/>
      <c r="W70" s="72">
        <f>610+60.5+856+50+1164</f>
        <v>2740.5</v>
      </c>
      <c r="X70" s="67"/>
    </row>
    <row r="71" spans="2:27" x14ac:dyDescent="0.25">
      <c r="B71" s="93" t="s">
        <v>89</v>
      </c>
      <c r="C71" s="44" t="s">
        <v>12</v>
      </c>
      <c r="D71" s="67"/>
      <c r="E71" s="67"/>
      <c r="F71" s="67"/>
      <c r="G71" s="67"/>
      <c r="H71" s="67"/>
      <c r="I71" s="67">
        <v>381</v>
      </c>
      <c r="J71" s="67"/>
      <c r="K71" s="67"/>
      <c r="L71" s="11"/>
      <c r="M71" s="74"/>
      <c r="N71" s="74"/>
      <c r="O71" s="93" t="s">
        <v>89</v>
      </c>
      <c r="P71" s="89" t="s">
        <v>4</v>
      </c>
      <c r="Q71" s="72"/>
      <c r="R71" s="72"/>
      <c r="S71" s="72"/>
      <c r="T71" s="72"/>
      <c r="U71" s="72">
        <v>728</v>
      </c>
      <c r="V71" s="72"/>
      <c r="W71" s="72"/>
      <c r="X71" s="67"/>
    </row>
    <row r="72" spans="2:27" ht="24" x14ac:dyDescent="0.25">
      <c r="B72" s="93" t="s">
        <v>89</v>
      </c>
      <c r="C72" s="44" t="s">
        <v>94</v>
      </c>
      <c r="D72" s="67"/>
      <c r="E72" s="67"/>
      <c r="F72" s="67"/>
      <c r="G72" s="67"/>
      <c r="H72" s="67"/>
      <c r="I72" s="67"/>
      <c r="J72" s="94">
        <v>1223</v>
      </c>
      <c r="K72" s="67"/>
      <c r="L72" s="11"/>
      <c r="M72" s="74"/>
      <c r="N72" s="74"/>
      <c r="O72" s="93" t="s">
        <v>89</v>
      </c>
      <c r="P72" s="87" t="s">
        <v>101</v>
      </c>
      <c r="Q72" s="72"/>
      <c r="R72" s="72"/>
      <c r="S72" s="72"/>
      <c r="T72" s="72"/>
      <c r="U72" s="72"/>
      <c r="V72" s="72"/>
      <c r="W72" s="72">
        <v>1390</v>
      </c>
      <c r="X72" s="67"/>
      <c r="Y72" s="109" t="s">
        <v>102</v>
      </c>
      <c r="Z72" s="110"/>
      <c r="AA72" s="80"/>
    </row>
    <row r="73" spans="2:27" ht="26.25" x14ac:dyDescent="0.25">
      <c r="B73" s="93" t="s">
        <v>89</v>
      </c>
      <c r="C73" s="42" t="s">
        <v>95</v>
      </c>
      <c r="D73" s="67"/>
      <c r="E73" s="67">
        <v>180</v>
      </c>
      <c r="F73" s="67"/>
      <c r="G73" s="67"/>
      <c r="H73" s="67"/>
      <c r="I73" s="67"/>
      <c r="J73" s="67"/>
      <c r="K73" s="67"/>
      <c r="L73" s="11"/>
      <c r="M73" s="74"/>
      <c r="N73" s="74"/>
      <c r="O73" s="93" t="s">
        <v>89</v>
      </c>
      <c r="P73" s="90" t="s">
        <v>103</v>
      </c>
      <c r="Q73" s="72"/>
      <c r="R73" s="72">
        <v>1462</v>
      </c>
      <c r="S73" s="72"/>
      <c r="T73" s="72"/>
      <c r="U73" s="72"/>
      <c r="V73" s="72"/>
      <c r="W73" s="72"/>
      <c r="X73" s="67"/>
    </row>
    <row r="74" spans="2:27" ht="22.5" customHeight="1" x14ac:dyDescent="0.25">
      <c r="B74" s="93" t="s">
        <v>89</v>
      </c>
      <c r="C74" s="95" t="s">
        <v>96</v>
      </c>
      <c r="D74" s="67"/>
      <c r="E74" s="67"/>
      <c r="F74" s="67"/>
      <c r="G74" s="67"/>
      <c r="H74" s="67">
        <f>85+85+102+68+68</f>
        <v>408</v>
      </c>
      <c r="I74" s="67"/>
      <c r="J74" s="67"/>
      <c r="K74" s="67"/>
      <c r="L74" s="11"/>
      <c r="M74" s="74"/>
      <c r="N74" s="74"/>
      <c r="O74" s="93" t="s">
        <v>89</v>
      </c>
      <c r="P74" s="98" t="s">
        <v>105</v>
      </c>
      <c r="Q74" s="72"/>
      <c r="R74" s="72"/>
      <c r="S74" s="72"/>
      <c r="T74" s="72"/>
      <c r="U74" s="72"/>
      <c r="V74" s="72">
        <f>700+710+700+669+1754</f>
        <v>4533</v>
      </c>
      <c r="W74" s="72"/>
      <c r="X74" s="67"/>
    </row>
    <row r="75" spans="2:27" ht="18.75" customHeight="1" x14ac:dyDescent="0.25">
      <c r="B75" s="93" t="s">
        <v>89</v>
      </c>
      <c r="C75" s="42" t="s">
        <v>11</v>
      </c>
      <c r="D75" s="67"/>
      <c r="E75" s="67"/>
      <c r="F75" s="67"/>
      <c r="G75" s="67"/>
      <c r="H75" s="67">
        <f>380+380+470</f>
        <v>1230</v>
      </c>
      <c r="I75" s="67"/>
      <c r="J75" s="67"/>
      <c r="K75" s="67"/>
      <c r="L75" s="11"/>
      <c r="M75" s="74"/>
      <c r="N75" s="74"/>
      <c r="O75" s="93" t="s">
        <v>89</v>
      </c>
      <c r="P75" s="88" t="s">
        <v>106</v>
      </c>
      <c r="Q75" s="72"/>
      <c r="R75" s="72"/>
      <c r="S75" s="72"/>
      <c r="T75" s="72"/>
      <c r="U75" s="72"/>
      <c r="V75" s="72">
        <f>170+170+204+204+170</f>
        <v>918</v>
      </c>
      <c r="W75" s="72"/>
      <c r="X75" s="67"/>
    </row>
    <row r="76" spans="2:27" ht="18.75" customHeight="1" x14ac:dyDescent="0.25">
      <c r="B76" s="93" t="s">
        <v>89</v>
      </c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8.75" customHeight="1" x14ac:dyDescent="0.25">
      <c r="B77" s="93" t="s">
        <v>89</v>
      </c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74"/>
      <c r="N77" s="74"/>
      <c r="O77" s="93" t="s">
        <v>89</v>
      </c>
      <c r="P77" s="91"/>
      <c r="Q77" s="67"/>
      <c r="R77" s="67"/>
      <c r="S77" s="67"/>
      <c r="T77" s="67"/>
      <c r="U77" s="67"/>
      <c r="V77" s="67"/>
      <c r="W77" s="67"/>
      <c r="X77" s="67"/>
    </row>
    <row r="78" spans="2:27" x14ac:dyDescent="0.25">
      <c r="B78" s="93" t="s">
        <v>89</v>
      </c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74"/>
      <c r="N78" s="74"/>
      <c r="O78" s="93" t="s">
        <v>89</v>
      </c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thickBot="1" x14ac:dyDescent="0.3">
      <c r="B79" s="9"/>
      <c r="C79" s="34"/>
      <c r="D79" s="73">
        <v>0</v>
      </c>
      <c r="E79" s="73"/>
      <c r="F79" s="73"/>
      <c r="G79" s="73"/>
      <c r="H79" s="73"/>
      <c r="I79" s="73"/>
      <c r="J79" s="73"/>
      <c r="K79" s="73"/>
      <c r="L79" s="20"/>
      <c r="M79" s="74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C80" s="35" t="s">
        <v>18</v>
      </c>
      <c r="D80" s="30">
        <f t="shared" ref="D80" si="3">SUM(D66:D79)</f>
        <v>352</v>
      </c>
      <c r="E80" s="31">
        <f t="shared" ref="E80" si="4">SUM(E66:E79)</f>
        <v>180</v>
      </c>
      <c r="F80" s="31">
        <f t="shared" ref="F80" si="5">SUM(F66:F79)</f>
        <v>2776</v>
      </c>
      <c r="G80" s="31">
        <f t="shared" ref="G80" si="6">SUM(G66:G79)</f>
        <v>45</v>
      </c>
      <c r="H80" s="31">
        <f t="shared" ref="H80" si="7">SUM(H66:H79)</f>
        <v>1638</v>
      </c>
      <c r="I80" s="31">
        <f t="shared" ref="I80" si="8">SUM(I66:I79)</f>
        <v>381</v>
      </c>
      <c r="J80" s="22">
        <f t="shared" ref="J80" si="9">SUM(J66:J79)</f>
        <v>1223</v>
      </c>
      <c r="K80" s="32">
        <f t="shared" ref="K80" si="10">SUM(K66:K79)</f>
        <v>2689</v>
      </c>
      <c r="L80" s="100">
        <f t="shared" ref="L80" si="11">SUM(L66:L79)</f>
        <v>500</v>
      </c>
      <c r="M80" s="75"/>
      <c r="N80" s="74"/>
      <c r="P80" s="33" t="s">
        <v>18</v>
      </c>
      <c r="Q80" s="21">
        <f t="shared" ref="Q80" si="12">SUM(Q66:Q79)</f>
        <v>770</v>
      </c>
      <c r="R80" s="21">
        <f t="shared" ref="R80" si="13">SUM(R66:R79)</f>
        <v>1462</v>
      </c>
      <c r="S80" s="21">
        <f t="shared" ref="S80" si="14">SUM(S66:S79)</f>
        <v>3659</v>
      </c>
      <c r="T80" s="21">
        <f t="shared" ref="T80" si="15">SUM(T66:T79)</f>
        <v>125</v>
      </c>
      <c r="U80" s="21">
        <f t="shared" ref="U80" si="16">SUM(U66:U79)</f>
        <v>728</v>
      </c>
      <c r="V80" s="21">
        <f t="shared" ref="V80" si="17">SUM(V66:V79)</f>
        <v>5451</v>
      </c>
      <c r="W80" s="21">
        <f t="shared" ref="W80" si="18">SUM(W66:W79)</f>
        <v>4130.5</v>
      </c>
      <c r="X80" s="21">
        <f t="shared" ref="X80" si="19">SUM(X66:X79)</f>
        <v>2659</v>
      </c>
    </row>
    <row r="81" spans="2:24" ht="15.75" thickBot="1" x14ac:dyDescent="0.3"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Q81" s="5"/>
      <c r="R81" s="5"/>
      <c r="S81" s="5"/>
      <c r="T81" s="5"/>
      <c r="U81" s="5"/>
      <c r="V81" s="5"/>
      <c r="W81" s="5"/>
      <c r="X81" s="5"/>
    </row>
    <row r="82" spans="2:24" ht="21.75" thickBot="1" x14ac:dyDescent="0.4">
      <c r="D82" s="5"/>
      <c r="E82" s="5"/>
      <c r="F82" s="152">
        <f>K80+J80+I80+H80+G80+F80+E80+D80+L80</f>
        <v>9784</v>
      </c>
      <c r="G82" s="153"/>
      <c r="H82" s="154"/>
      <c r="I82" s="5"/>
      <c r="J82" s="5"/>
      <c r="K82" s="5"/>
      <c r="L82" s="78"/>
      <c r="M82" s="76"/>
      <c r="N82" s="74"/>
      <c r="Q82" s="5"/>
      <c r="R82" s="5"/>
      <c r="S82" s="155">
        <f>Q80+R80+S80+T80+U80+V80+W80+X80</f>
        <v>18984.5</v>
      </c>
      <c r="T82" s="156"/>
      <c r="U82" s="157"/>
      <c r="V82" s="5"/>
      <c r="W82" s="5"/>
      <c r="X82" s="5"/>
    </row>
    <row r="83" spans="2:24" x14ac:dyDescent="0.25">
      <c r="D83" s="5"/>
      <c r="E83" s="5"/>
      <c r="F83" s="5"/>
      <c r="G83" s="5"/>
      <c r="H83" s="5"/>
      <c r="J83" s="5"/>
      <c r="K83" s="5"/>
      <c r="L83" s="78"/>
      <c r="M83" s="76"/>
      <c r="N83" s="74"/>
      <c r="Q83" s="5"/>
      <c r="R83" s="5"/>
      <c r="S83" s="5"/>
      <c r="T83" s="5"/>
      <c r="U83" s="5"/>
      <c r="V83" s="5"/>
      <c r="W83" s="5"/>
      <c r="X83" s="5"/>
    </row>
    <row r="84" spans="2:24" x14ac:dyDescent="0.25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</row>
    <row r="85" spans="2:24" ht="15.75" thickBot="1" x14ac:dyDescent="0.3">
      <c r="D85" s="5"/>
      <c r="E85" s="5"/>
      <c r="F85" s="5"/>
      <c r="G85" s="5"/>
      <c r="H85" s="5"/>
      <c r="I85" s="5"/>
      <c r="J85" s="5"/>
      <c r="K85" s="5"/>
      <c r="L85" s="78"/>
      <c r="M85" s="79"/>
      <c r="N85" s="74"/>
    </row>
    <row r="93" spans="2:24" ht="15.75" thickBot="1" x14ac:dyDescent="0.3"/>
    <row r="94" spans="2:24" ht="22.5" thickTop="1" thickBot="1" x14ac:dyDescent="0.4">
      <c r="C94" s="145" t="s">
        <v>36</v>
      </c>
      <c r="D94" s="146"/>
      <c r="E94" s="146"/>
      <c r="F94" s="146"/>
      <c r="G94" s="146"/>
      <c r="H94" s="146"/>
      <c r="I94" s="146"/>
      <c r="J94" s="146"/>
      <c r="K94" s="146"/>
      <c r="L94" s="84" t="s">
        <v>66</v>
      </c>
      <c r="M94" s="83"/>
      <c r="N94" s="81"/>
      <c r="O94" s="147" t="s">
        <v>19</v>
      </c>
      <c r="P94" s="148"/>
      <c r="Q94" s="148"/>
      <c r="R94" s="148"/>
      <c r="S94" s="148"/>
      <c r="T94" s="148"/>
      <c r="U94" s="148"/>
      <c r="V94" s="148"/>
      <c r="W94" s="148"/>
      <c r="X94" s="85" t="s">
        <v>66</v>
      </c>
    </row>
    <row r="95" spans="2:24" ht="16.5" thickBot="1" x14ac:dyDescent="0.3">
      <c r="I95" s="149" t="s">
        <v>68</v>
      </c>
      <c r="J95" s="150"/>
      <c r="K95" s="151"/>
      <c r="L95" s="68"/>
      <c r="M95" s="59"/>
      <c r="N95" s="74"/>
      <c r="V95" s="149" t="s">
        <v>68</v>
      </c>
      <c r="W95" s="150"/>
      <c r="X95" s="151"/>
    </row>
    <row r="96" spans="2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60" t="s">
        <v>4</v>
      </c>
      <c r="J96" s="61" t="s">
        <v>8</v>
      </c>
      <c r="K96" s="62" t="s">
        <v>5</v>
      </c>
      <c r="L96" s="99" t="s">
        <v>46</v>
      </c>
      <c r="M96" s="38"/>
      <c r="N96" s="82"/>
      <c r="O96" s="36" t="s">
        <v>0</v>
      </c>
      <c r="P96" s="18" t="s">
        <v>1</v>
      </c>
      <c r="Q96" s="64" t="s">
        <v>2</v>
      </c>
      <c r="R96" s="19" t="s">
        <v>16</v>
      </c>
      <c r="S96" s="54" t="s">
        <v>38</v>
      </c>
      <c r="T96" s="14" t="s">
        <v>3</v>
      </c>
      <c r="U96" s="14" t="s">
        <v>4</v>
      </c>
      <c r="V96" s="55" t="s">
        <v>25</v>
      </c>
      <c r="W96" s="57" t="s">
        <v>8</v>
      </c>
      <c r="X96" s="58" t="s">
        <v>5</v>
      </c>
    </row>
    <row r="97" spans="2:24" ht="36.75" x14ac:dyDescent="0.25">
      <c r="B97" s="93" t="s">
        <v>69</v>
      </c>
      <c r="C97" s="107" t="s">
        <v>70</v>
      </c>
      <c r="D97" s="72">
        <f>121+213+135</f>
        <v>469</v>
      </c>
      <c r="E97" s="72"/>
      <c r="F97" s="72"/>
      <c r="G97" s="72"/>
      <c r="H97" s="72"/>
      <c r="I97" s="72"/>
      <c r="J97" s="72"/>
      <c r="K97" s="72"/>
      <c r="L97" s="70"/>
      <c r="M97" s="74"/>
      <c r="N97" s="74"/>
      <c r="O97" s="93" t="s">
        <v>69</v>
      </c>
      <c r="P97" s="86" t="s">
        <v>84</v>
      </c>
      <c r="Q97" s="72"/>
      <c r="R97" s="72"/>
      <c r="S97" s="72"/>
      <c r="T97" s="72"/>
      <c r="U97" s="72"/>
      <c r="V97" s="72"/>
      <c r="W97" s="72"/>
      <c r="X97" s="72">
        <f>69+2445+1943+325+1621</f>
        <v>6403</v>
      </c>
    </row>
    <row r="98" spans="2:24" ht="36" x14ac:dyDescent="0.25">
      <c r="B98" s="93" t="s">
        <v>69</v>
      </c>
      <c r="C98" s="44" t="s">
        <v>79</v>
      </c>
      <c r="D98" s="67"/>
      <c r="E98" s="67"/>
      <c r="F98" s="67"/>
      <c r="G98" s="67"/>
      <c r="H98" s="67"/>
      <c r="I98" s="67"/>
      <c r="J98" s="67"/>
      <c r="K98" s="67">
        <f>1031+1026+1603+547+2029</f>
        <v>6236</v>
      </c>
      <c r="L98" s="67"/>
      <c r="M98" s="74"/>
      <c r="N98" s="74"/>
      <c r="O98" s="93" t="s">
        <v>69</v>
      </c>
      <c r="P98" s="89" t="s">
        <v>86</v>
      </c>
      <c r="Q98" s="72"/>
      <c r="R98" s="72"/>
      <c r="S98" s="72"/>
      <c r="T98" s="72"/>
      <c r="U98" s="72"/>
      <c r="V98" s="72"/>
      <c r="W98" s="72">
        <f>1500+380</f>
        <v>1880</v>
      </c>
      <c r="X98" s="67"/>
    </row>
    <row r="99" spans="2:24" ht="30" x14ac:dyDescent="0.25">
      <c r="B99" s="93" t="s">
        <v>69</v>
      </c>
      <c r="C99" s="43" t="s">
        <v>76</v>
      </c>
      <c r="D99" s="67"/>
      <c r="E99" s="67">
        <v>188</v>
      </c>
      <c r="F99" s="67"/>
      <c r="G99" s="67"/>
      <c r="H99" s="67"/>
      <c r="I99" s="67"/>
      <c r="J99" s="67"/>
      <c r="K99" s="67"/>
      <c r="L99" s="11"/>
      <c r="M99" s="74"/>
      <c r="N99" s="74"/>
      <c r="O99" s="93" t="s">
        <v>69</v>
      </c>
      <c r="P99" s="87" t="s">
        <v>81</v>
      </c>
      <c r="Q99" s="72">
        <f>78+342+635</f>
        <v>1055</v>
      </c>
      <c r="R99" s="72"/>
      <c r="S99" s="72"/>
      <c r="T99" s="72"/>
      <c r="U99" s="72"/>
      <c r="V99" s="72"/>
      <c r="W99" s="72"/>
      <c r="X99" s="67"/>
    </row>
    <row r="100" spans="2:24" ht="30" customHeight="1" x14ac:dyDescent="0.25">
      <c r="B100" s="93" t="s">
        <v>69</v>
      </c>
      <c r="C100" s="96" t="s">
        <v>74</v>
      </c>
      <c r="D100" s="67"/>
      <c r="E100" s="67"/>
      <c r="F100" s="67"/>
      <c r="G100" s="67"/>
      <c r="H100" s="67"/>
      <c r="I100" s="67">
        <v>829</v>
      </c>
      <c r="J100" s="67"/>
      <c r="K100" s="67"/>
      <c r="L100" s="11"/>
      <c r="M100" s="74"/>
      <c r="N100" s="74"/>
      <c r="O100" s="93" t="s">
        <v>69</v>
      </c>
      <c r="P100" s="88" t="s">
        <v>12</v>
      </c>
      <c r="Q100" s="72"/>
      <c r="R100" s="72"/>
      <c r="S100" s="72"/>
      <c r="T100" s="72"/>
      <c r="U100" s="72">
        <v>400</v>
      </c>
      <c r="V100" s="72"/>
      <c r="W100" s="72"/>
      <c r="X100" s="67"/>
    </row>
    <row r="101" spans="2:24" ht="24.75" x14ac:dyDescent="0.25">
      <c r="B101" s="93" t="s">
        <v>69</v>
      </c>
      <c r="C101" s="44" t="s">
        <v>72</v>
      </c>
      <c r="D101" s="67"/>
      <c r="E101" s="67"/>
      <c r="F101" s="67">
        <v>95</v>
      </c>
      <c r="G101" s="67"/>
      <c r="H101" s="67"/>
      <c r="I101" s="67"/>
      <c r="J101" s="67"/>
      <c r="K101" s="67"/>
      <c r="L101" s="11"/>
      <c r="M101" s="74"/>
      <c r="N101" s="74"/>
      <c r="O101" s="93" t="s">
        <v>69</v>
      </c>
      <c r="P101" s="89" t="s">
        <v>80</v>
      </c>
      <c r="Q101" s="72"/>
      <c r="R101" s="72">
        <v>776</v>
      </c>
      <c r="S101" s="72"/>
      <c r="T101" s="72"/>
      <c r="U101" s="72"/>
      <c r="V101" s="72"/>
      <c r="W101" s="72"/>
      <c r="X101" s="67"/>
    </row>
    <row r="102" spans="2:24" x14ac:dyDescent="0.25">
      <c r="B102" s="93" t="s">
        <v>69</v>
      </c>
      <c r="C102" s="44" t="s">
        <v>73</v>
      </c>
      <c r="D102" s="67"/>
      <c r="E102" s="67"/>
      <c r="F102" s="67"/>
      <c r="G102" s="67"/>
      <c r="H102" s="67"/>
      <c r="I102" s="67"/>
      <c r="J102" s="67">
        <v>624</v>
      </c>
      <c r="K102" s="67"/>
      <c r="L102" s="11"/>
      <c r="M102" s="74"/>
      <c r="N102" s="74"/>
      <c r="O102" s="93" t="s">
        <v>69</v>
      </c>
      <c r="P102" s="89" t="s">
        <v>82</v>
      </c>
      <c r="Q102" s="72"/>
      <c r="R102" s="72"/>
      <c r="S102" s="72"/>
      <c r="T102" s="72">
        <v>40</v>
      </c>
      <c r="U102" s="72"/>
      <c r="V102" s="72"/>
      <c r="W102" s="72"/>
      <c r="X102" s="67"/>
    </row>
    <row r="103" spans="2:24" ht="60.75" x14ac:dyDescent="0.25">
      <c r="B103" s="93" t="s">
        <v>69</v>
      </c>
      <c r="C103" s="44" t="s">
        <v>78</v>
      </c>
      <c r="D103" s="67"/>
      <c r="E103" s="67"/>
      <c r="F103" s="67"/>
      <c r="G103" s="67"/>
      <c r="H103" s="67"/>
      <c r="I103" s="67"/>
      <c r="J103" s="94">
        <f>413+68+84</f>
        <v>565</v>
      </c>
      <c r="K103" s="67"/>
      <c r="L103" s="11"/>
      <c r="M103" s="74"/>
      <c r="N103" s="74"/>
      <c r="O103" s="93" t="s">
        <v>69</v>
      </c>
      <c r="P103" s="89" t="s">
        <v>83</v>
      </c>
      <c r="Q103" s="72"/>
      <c r="R103" s="72"/>
      <c r="S103" s="72">
        <f>20+90+375+2010+280+252</f>
        <v>3027</v>
      </c>
      <c r="T103" s="72"/>
      <c r="U103" s="72"/>
      <c r="V103" s="72"/>
      <c r="W103" s="72"/>
      <c r="X103" s="67"/>
    </row>
    <row r="104" spans="2:24" x14ac:dyDescent="0.25">
      <c r="B104" s="93" t="s">
        <v>69</v>
      </c>
      <c r="C104" s="42" t="s">
        <v>75</v>
      </c>
      <c r="D104" s="67"/>
      <c r="E104" s="67"/>
      <c r="F104" s="67"/>
      <c r="G104" s="67"/>
      <c r="H104" s="67"/>
      <c r="I104" s="67"/>
      <c r="J104" s="67">
        <f>116+35.5</f>
        <v>151.5</v>
      </c>
      <c r="K104" s="67"/>
      <c r="L104" s="11"/>
      <c r="M104" s="74"/>
      <c r="N104" s="74"/>
      <c r="O104" s="93" t="s">
        <v>69</v>
      </c>
      <c r="P104" s="90" t="s">
        <v>87</v>
      </c>
      <c r="Q104" s="72"/>
      <c r="R104" s="72">
        <v>400</v>
      </c>
      <c r="S104" s="72"/>
      <c r="T104" s="72"/>
      <c r="U104" s="72"/>
      <c r="V104" s="72"/>
      <c r="W104" s="72"/>
      <c r="X104" s="67"/>
    </row>
    <row r="105" spans="2:24" ht="48" x14ac:dyDescent="0.25">
      <c r="B105" s="93" t="s">
        <v>69</v>
      </c>
      <c r="C105" s="44" t="s">
        <v>71</v>
      </c>
      <c r="D105" s="67"/>
      <c r="E105" s="67"/>
      <c r="F105" s="67">
        <f>1489+350+300+25</f>
        <v>2164</v>
      </c>
      <c r="G105" s="67"/>
      <c r="H105" s="67"/>
      <c r="I105" s="67"/>
      <c r="J105" s="67"/>
      <c r="K105" s="67"/>
      <c r="L105" s="11"/>
      <c r="M105" s="74"/>
      <c r="N105" s="74"/>
      <c r="O105" s="93" t="s">
        <v>69</v>
      </c>
      <c r="P105" s="98" t="s">
        <v>85</v>
      </c>
      <c r="Q105" s="72"/>
      <c r="R105" s="72"/>
      <c r="S105" s="72"/>
      <c r="T105" s="72"/>
      <c r="U105" s="72"/>
      <c r="V105" s="72">
        <f>700+700+700+2224</f>
        <v>4324</v>
      </c>
      <c r="W105" s="72"/>
      <c r="X105" s="67"/>
    </row>
    <row r="106" spans="2:24" ht="18.75" customHeight="1" thickBot="1" x14ac:dyDescent="0.3">
      <c r="B106" s="93" t="s">
        <v>69</v>
      </c>
      <c r="C106" s="42" t="s">
        <v>11</v>
      </c>
      <c r="D106" s="67"/>
      <c r="E106" s="67"/>
      <c r="F106" s="67"/>
      <c r="G106" s="67"/>
      <c r="H106" s="67">
        <f>380+380+470</f>
        <v>1230</v>
      </c>
      <c r="I106" s="67"/>
      <c r="J106" s="67"/>
      <c r="K106" s="67"/>
      <c r="L106" s="11"/>
      <c r="M106" s="74"/>
      <c r="N106" s="74"/>
      <c r="O106" s="93" t="s">
        <v>69</v>
      </c>
      <c r="P106" s="88" t="s">
        <v>34</v>
      </c>
      <c r="Q106" s="72"/>
      <c r="R106" s="72"/>
      <c r="S106" s="72"/>
      <c r="T106" s="72"/>
      <c r="U106" s="72"/>
      <c r="V106" s="72">
        <f>170+136+238+204+170+360</f>
        <v>1278</v>
      </c>
      <c r="W106" s="72"/>
      <c r="X106" s="67"/>
    </row>
    <row r="107" spans="2:24" ht="18.75" customHeight="1" x14ac:dyDescent="0.25">
      <c r="B107" s="93" t="s">
        <v>69</v>
      </c>
      <c r="C107" s="95" t="s">
        <v>46</v>
      </c>
      <c r="D107" s="67"/>
      <c r="E107" s="67"/>
      <c r="F107" s="67"/>
      <c r="G107" s="67"/>
      <c r="H107" s="67"/>
      <c r="I107" s="67"/>
      <c r="J107" s="67"/>
      <c r="K107" s="67"/>
      <c r="L107" s="11">
        <v>500</v>
      </c>
      <c r="M107" s="74"/>
      <c r="N107" s="74"/>
      <c r="O107" s="97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4" ht="18.75" customHeight="1" x14ac:dyDescent="0.25">
      <c r="B108" s="108" t="s">
        <v>69</v>
      </c>
      <c r="C108" s="10" t="s">
        <v>77</v>
      </c>
      <c r="D108" s="67"/>
      <c r="E108" s="67"/>
      <c r="F108" s="67"/>
      <c r="G108" s="67"/>
      <c r="H108" s="67">
        <f>102+68+102+204+85+90</f>
        <v>651</v>
      </c>
      <c r="I108" s="67"/>
      <c r="J108" s="67"/>
      <c r="K108" s="67"/>
      <c r="L108" s="11"/>
      <c r="M108" s="74"/>
      <c r="N108" s="74"/>
      <c r="O108" s="92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4" x14ac:dyDescent="0.25">
      <c r="B109" s="9"/>
      <c r="C109" s="10"/>
      <c r="D109" s="67">
        <v>0</v>
      </c>
      <c r="E109" s="67"/>
      <c r="F109" s="67"/>
      <c r="G109" s="67"/>
      <c r="H109" s="67"/>
      <c r="I109" s="67"/>
      <c r="J109" s="67"/>
      <c r="K109" s="67"/>
      <c r="L109" s="11"/>
      <c r="M109" s="74"/>
      <c r="N109" s="74"/>
      <c r="O109" s="92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4" ht="15.75" thickBot="1" x14ac:dyDescent="0.3">
      <c r="B110" s="9"/>
      <c r="C110" s="34"/>
      <c r="D110" s="73">
        <v>0</v>
      </c>
      <c r="E110" s="73"/>
      <c r="F110" s="73"/>
      <c r="G110" s="73"/>
      <c r="H110" s="73"/>
      <c r="I110" s="73"/>
      <c r="J110" s="73"/>
      <c r="K110" s="73"/>
      <c r="L110" s="20"/>
      <c r="M110" s="74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4" ht="24" thickBot="1" x14ac:dyDescent="0.3">
      <c r="C111" s="35" t="s">
        <v>18</v>
      </c>
      <c r="D111" s="30">
        <f t="shared" ref="D111:L111" si="20">SUM(D97:D110)</f>
        <v>469</v>
      </c>
      <c r="E111" s="31">
        <f t="shared" si="20"/>
        <v>188</v>
      </c>
      <c r="F111" s="31">
        <f t="shared" si="20"/>
        <v>2259</v>
      </c>
      <c r="G111" s="31">
        <f t="shared" si="20"/>
        <v>0</v>
      </c>
      <c r="H111" s="31">
        <f t="shared" si="20"/>
        <v>1881</v>
      </c>
      <c r="I111" s="31">
        <f t="shared" si="20"/>
        <v>829</v>
      </c>
      <c r="J111" s="22">
        <f t="shared" si="20"/>
        <v>1340.5</v>
      </c>
      <c r="K111" s="32">
        <f t="shared" si="20"/>
        <v>6236</v>
      </c>
      <c r="L111" s="100">
        <f t="shared" si="20"/>
        <v>500</v>
      </c>
      <c r="M111" s="75"/>
      <c r="N111" s="74"/>
      <c r="P111" s="33" t="s">
        <v>18</v>
      </c>
      <c r="Q111" s="21">
        <f t="shared" ref="Q111:X111" si="21">SUM(Q97:Q110)</f>
        <v>1055</v>
      </c>
      <c r="R111" s="21">
        <f t="shared" si="21"/>
        <v>1176</v>
      </c>
      <c r="S111" s="21">
        <f t="shared" si="21"/>
        <v>3027</v>
      </c>
      <c r="T111" s="21">
        <f t="shared" si="21"/>
        <v>40</v>
      </c>
      <c r="U111" s="21">
        <f t="shared" si="21"/>
        <v>400</v>
      </c>
      <c r="V111" s="21">
        <f t="shared" si="21"/>
        <v>5602</v>
      </c>
      <c r="W111" s="21">
        <f t="shared" si="21"/>
        <v>1880</v>
      </c>
      <c r="X111" s="21">
        <f t="shared" si="21"/>
        <v>6403</v>
      </c>
    </row>
    <row r="112" spans="2:24" ht="15.75" thickBot="1" x14ac:dyDescent="0.3"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Q112" s="5"/>
      <c r="R112" s="5"/>
      <c r="S112" s="5"/>
      <c r="T112" s="5"/>
      <c r="U112" s="5"/>
      <c r="V112" s="5"/>
      <c r="W112" s="5"/>
      <c r="X112" s="5"/>
    </row>
    <row r="113" spans="3:24" ht="21.75" thickBot="1" x14ac:dyDescent="0.4">
      <c r="D113" s="5"/>
      <c r="E113" s="5"/>
      <c r="F113" s="152">
        <f>K111+J111+I111+H111+G111+F111+E111+D111+L111</f>
        <v>13702.5</v>
      </c>
      <c r="G113" s="153"/>
      <c r="H113" s="154"/>
      <c r="I113" s="5"/>
      <c r="J113" s="5"/>
      <c r="K113" s="5"/>
      <c r="L113" s="78"/>
      <c r="M113" s="76"/>
      <c r="N113" s="74"/>
      <c r="Q113" s="5"/>
      <c r="R113" s="5"/>
      <c r="S113" s="155">
        <f>Q111+R111+S111+T111+U111+V111+W111+X111</f>
        <v>19583</v>
      </c>
      <c r="T113" s="156"/>
      <c r="U113" s="157"/>
      <c r="V113" s="5">
        <v>19583</v>
      </c>
      <c r="W113" s="5"/>
      <c r="X113" s="5"/>
    </row>
    <row r="114" spans="3:24" x14ac:dyDescent="0.25">
      <c r="D114" s="5"/>
      <c r="E114" s="5"/>
      <c r="F114" s="5"/>
      <c r="G114" s="5"/>
      <c r="H114" s="5"/>
      <c r="J114" s="5"/>
      <c r="K114" s="5"/>
      <c r="L114" s="78"/>
      <c r="M114" s="76"/>
      <c r="N114" s="74"/>
      <c r="Q114" s="5"/>
      <c r="R114" s="5"/>
      <c r="S114" s="5"/>
      <c r="T114" s="5"/>
      <c r="U114" s="5"/>
      <c r="V114" s="5"/>
      <c r="W114" s="5"/>
      <c r="X114" s="5"/>
    </row>
    <row r="115" spans="3:24" x14ac:dyDescent="0.25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</row>
    <row r="116" spans="3:24" ht="15.75" thickBot="1" x14ac:dyDescent="0.3">
      <c r="D116" s="5"/>
      <c r="E116" s="5"/>
      <c r="F116" s="5"/>
      <c r="G116" s="5"/>
      <c r="H116" s="5"/>
      <c r="I116" s="5"/>
      <c r="J116" s="5"/>
      <c r="K116" s="5"/>
      <c r="L116" s="78"/>
      <c r="M116" s="79"/>
      <c r="N116" s="74"/>
    </row>
    <row r="126" spans="3:24" ht="15.75" thickBot="1" x14ac:dyDescent="0.3"/>
    <row r="127" spans="3:24" ht="22.5" thickTop="1" thickBot="1" x14ac:dyDescent="0.4">
      <c r="C127" s="145" t="s">
        <v>36</v>
      </c>
      <c r="D127" s="146"/>
      <c r="E127" s="146"/>
      <c r="F127" s="146"/>
      <c r="G127" s="146"/>
      <c r="H127" s="146"/>
      <c r="I127" s="146"/>
      <c r="J127" s="146"/>
      <c r="K127" s="146"/>
      <c r="L127" s="84" t="s">
        <v>42</v>
      </c>
      <c r="M127" s="83"/>
      <c r="N127" s="81"/>
      <c r="O127" s="147" t="s">
        <v>19</v>
      </c>
      <c r="P127" s="148"/>
      <c r="Q127" s="148"/>
      <c r="R127" s="148"/>
      <c r="S127" s="148"/>
      <c r="T127" s="148"/>
      <c r="U127" s="148"/>
      <c r="V127" s="148"/>
      <c r="W127" s="148"/>
      <c r="X127" s="85" t="s">
        <v>42</v>
      </c>
    </row>
    <row r="128" spans="3:24" ht="16.5" thickBot="1" x14ac:dyDescent="0.3">
      <c r="I128" s="149" t="s">
        <v>67</v>
      </c>
      <c r="J128" s="150"/>
      <c r="K128" s="151"/>
      <c r="L128" s="68"/>
      <c r="M128" s="59"/>
      <c r="N128" s="74"/>
      <c r="W128" s="150"/>
      <c r="X128" s="151"/>
    </row>
    <row r="129" spans="2:24" ht="64.5" thickTop="1" thickBot="1" x14ac:dyDescent="0.3">
      <c r="B129" s="6" t="s">
        <v>0</v>
      </c>
      <c r="C129" s="24" t="s">
        <v>1</v>
      </c>
      <c r="D129" s="25" t="s">
        <v>2</v>
      </c>
      <c r="E129" s="26" t="s">
        <v>7</v>
      </c>
      <c r="F129" s="56" t="s">
        <v>38</v>
      </c>
      <c r="G129" s="25" t="s">
        <v>3</v>
      </c>
      <c r="H129" s="27" t="s">
        <v>22</v>
      </c>
      <c r="I129" s="60" t="s">
        <v>4</v>
      </c>
      <c r="J129" s="61" t="s">
        <v>8</v>
      </c>
      <c r="K129" s="62" t="s">
        <v>5</v>
      </c>
      <c r="L129" s="99" t="s">
        <v>46</v>
      </c>
      <c r="M129" s="38"/>
      <c r="N129" s="82"/>
      <c r="O129" s="36" t="s">
        <v>0</v>
      </c>
      <c r="P129" s="18" t="s">
        <v>1</v>
      </c>
      <c r="Q129" s="64" t="s">
        <v>2</v>
      </c>
      <c r="R129" s="19" t="s">
        <v>16</v>
      </c>
      <c r="S129" s="54" t="s">
        <v>38</v>
      </c>
      <c r="T129" s="14" t="s">
        <v>3</v>
      </c>
      <c r="U129" s="14" t="s">
        <v>4</v>
      </c>
      <c r="V129" s="55" t="s">
        <v>25</v>
      </c>
      <c r="W129" s="57" t="s">
        <v>8</v>
      </c>
      <c r="X129" s="58" t="s">
        <v>5</v>
      </c>
    </row>
    <row r="130" spans="2:24" ht="37.5" thickBot="1" x14ac:dyDescent="0.3">
      <c r="B130" s="93" t="s">
        <v>43</v>
      </c>
      <c r="C130" s="41" t="s">
        <v>6</v>
      </c>
      <c r="D130" s="72">
        <f>170</f>
        <v>170</v>
      </c>
      <c r="E130" s="72"/>
      <c r="F130" s="72"/>
      <c r="G130" s="72"/>
      <c r="H130" s="72"/>
      <c r="I130" s="72"/>
      <c r="J130" s="72"/>
      <c r="K130" s="72"/>
      <c r="L130" s="70"/>
      <c r="M130" s="74"/>
      <c r="N130" s="74"/>
      <c r="O130" s="97" t="s">
        <v>43</v>
      </c>
      <c r="P130" s="86" t="s">
        <v>63</v>
      </c>
      <c r="Q130" s="72"/>
      <c r="R130" s="72"/>
      <c r="S130" s="72"/>
      <c r="T130" s="72"/>
      <c r="U130" s="72"/>
      <c r="V130" s="72"/>
      <c r="W130" s="72"/>
      <c r="X130" s="72">
        <f>725+922+1369+794+1333</f>
        <v>5143</v>
      </c>
    </row>
    <row r="131" spans="2:24" ht="61.5" thickBot="1" x14ac:dyDescent="0.3">
      <c r="B131" s="93" t="s">
        <v>43</v>
      </c>
      <c r="C131" s="44" t="s">
        <v>59</v>
      </c>
      <c r="D131" s="67"/>
      <c r="E131" s="67"/>
      <c r="F131" s="67"/>
      <c r="G131" s="67"/>
      <c r="H131" s="67"/>
      <c r="I131" s="67"/>
      <c r="J131" s="67"/>
      <c r="K131" s="67">
        <f>636+788+1081+941+1337</f>
        <v>4783</v>
      </c>
      <c r="L131" s="67"/>
      <c r="M131" s="74"/>
      <c r="N131" s="74"/>
      <c r="O131" s="97" t="s">
        <v>43</v>
      </c>
      <c r="P131" s="89" t="s">
        <v>64</v>
      </c>
      <c r="Q131" s="72"/>
      <c r="R131" s="72"/>
      <c r="S131" s="72"/>
      <c r="T131" s="72"/>
      <c r="U131" s="72"/>
      <c r="V131" s="72"/>
      <c r="W131" s="72">
        <f>1900+239+144+218+805+355+251.5+250+287</f>
        <v>4449.5</v>
      </c>
      <c r="X131" s="67"/>
    </row>
    <row r="132" spans="2:24" ht="30.75" thickBot="1" x14ac:dyDescent="0.3">
      <c r="B132" s="93" t="s">
        <v>43</v>
      </c>
      <c r="C132" s="43" t="s">
        <v>56</v>
      </c>
      <c r="D132" s="67"/>
      <c r="E132" s="67"/>
      <c r="F132" s="67"/>
      <c r="G132" s="67"/>
      <c r="H132" s="67">
        <f>51+68+68+140+84+90+68</f>
        <v>569</v>
      </c>
      <c r="I132" s="67"/>
      <c r="J132" s="67"/>
      <c r="K132" s="67"/>
      <c r="L132" s="11"/>
      <c r="M132" s="74"/>
      <c r="N132" s="74"/>
      <c r="O132" s="97" t="s">
        <v>43</v>
      </c>
      <c r="P132" s="87" t="s">
        <v>48</v>
      </c>
      <c r="Q132" s="72">
        <f>117+540+250</f>
        <v>907</v>
      </c>
      <c r="R132" s="72"/>
      <c r="S132" s="72"/>
      <c r="T132" s="72"/>
      <c r="U132" s="72"/>
      <c r="V132" s="72"/>
      <c r="W132" s="72"/>
      <c r="X132" s="67"/>
    </row>
    <row r="133" spans="2:24" ht="26.25" thickBot="1" x14ac:dyDescent="0.3">
      <c r="B133" s="93" t="s">
        <v>43</v>
      </c>
      <c r="C133" s="96" t="s">
        <v>45</v>
      </c>
      <c r="D133" s="67"/>
      <c r="E133" s="67">
        <v>369</v>
      </c>
      <c r="F133" s="67"/>
      <c r="G133" s="67"/>
      <c r="H133" s="67"/>
      <c r="I133" s="67">
        <f>403</f>
        <v>403</v>
      </c>
      <c r="J133" s="67"/>
      <c r="K133" s="67"/>
      <c r="L133" s="11"/>
      <c r="M133" s="74"/>
      <c r="N133" s="74"/>
      <c r="O133" s="97" t="s">
        <v>43</v>
      </c>
      <c r="P133" s="88" t="s">
        <v>12</v>
      </c>
      <c r="Q133" s="72"/>
      <c r="R133" s="72"/>
      <c r="S133" s="72"/>
      <c r="T133" s="72"/>
      <c r="U133" s="72">
        <v>403</v>
      </c>
      <c r="V133" s="72"/>
      <c r="W133" s="72"/>
      <c r="X133" s="67"/>
    </row>
    <row r="134" spans="2:24" ht="25.5" thickBot="1" x14ac:dyDescent="0.3">
      <c r="B134" s="93" t="s">
        <v>43</v>
      </c>
      <c r="C134" s="43" t="s">
        <v>27</v>
      </c>
      <c r="D134" s="67"/>
      <c r="E134" s="67"/>
      <c r="F134" s="67"/>
      <c r="G134" s="67"/>
      <c r="H134" s="67"/>
      <c r="I134" s="67"/>
      <c r="J134" s="67"/>
      <c r="K134" s="67"/>
      <c r="L134" s="11"/>
      <c r="M134" s="74"/>
      <c r="N134" s="74"/>
      <c r="O134" s="97" t="s">
        <v>43</v>
      </c>
      <c r="P134" s="89" t="s">
        <v>62</v>
      </c>
      <c r="Q134" s="72"/>
      <c r="R134" s="72">
        <f>38+42+9</f>
        <v>89</v>
      </c>
      <c r="S134" s="72"/>
      <c r="T134" s="72"/>
      <c r="U134" s="72"/>
      <c r="V134" s="72"/>
      <c r="W134" s="72"/>
      <c r="X134" s="67"/>
    </row>
    <row r="135" spans="2:24" ht="36.75" thickBot="1" x14ac:dyDescent="0.3">
      <c r="B135" s="93" t="s">
        <v>43</v>
      </c>
      <c r="C135" s="44" t="s">
        <v>31</v>
      </c>
      <c r="D135" s="67"/>
      <c r="E135" s="67"/>
      <c r="F135" s="67"/>
      <c r="G135" s="67"/>
      <c r="H135" s="67"/>
      <c r="I135" s="67"/>
      <c r="J135" s="67"/>
      <c r="K135" s="67"/>
      <c r="L135" s="11"/>
      <c r="M135" s="74"/>
      <c r="N135" s="74"/>
      <c r="O135" s="97" t="s">
        <v>43</v>
      </c>
      <c r="P135" s="89" t="s">
        <v>47</v>
      </c>
      <c r="Q135" s="72"/>
      <c r="R135" s="72"/>
      <c r="S135" s="72"/>
      <c r="T135" s="72">
        <v>58</v>
      </c>
      <c r="U135" s="72"/>
      <c r="V135" s="72"/>
      <c r="W135" s="72"/>
      <c r="X135" s="67"/>
    </row>
    <row r="136" spans="2:24" ht="49.5" thickBot="1" x14ac:dyDescent="0.3">
      <c r="B136" s="93" t="s">
        <v>43</v>
      </c>
      <c r="C136" s="44" t="s">
        <v>58</v>
      </c>
      <c r="D136" s="67"/>
      <c r="E136" s="67"/>
      <c r="F136" s="67"/>
      <c r="G136" s="67"/>
      <c r="H136" s="67"/>
      <c r="I136" s="67"/>
      <c r="J136" s="94">
        <f>1511+444+20+287+262.5</f>
        <v>2524.5</v>
      </c>
      <c r="K136" s="67"/>
      <c r="L136" s="11"/>
      <c r="M136" s="74"/>
      <c r="N136" s="74"/>
      <c r="O136" s="97" t="s">
        <v>43</v>
      </c>
      <c r="P136" s="89" t="s">
        <v>65</v>
      </c>
      <c r="Q136" s="72"/>
      <c r="R136" s="72"/>
      <c r="S136" s="72">
        <f>50+45+14+2300+35</f>
        <v>2444</v>
      </c>
      <c r="T136" s="72"/>
      <c r="U136" s="72"/>
      <c r="V136" s="72"/>
      <c r="W136" s="72"/>
      <c r="X136" s="67"/>
    </row>
    <row r="137" spans="2:24" ht="27" thickBot="1" x14ac:dyDescent="0.3">
      <c r="B137" s="93" t="s">
        <v>43</v>
      </c>
      <c r="C137" s="42" t="s">
        <v>44</v>
      </c>
      <c r="D137" s="67"/>
      <c r="E137" s="67"/>
      <c r="F137" s="67"/>
      <c r="G137" s="67"/>
      <c r="H137" s="67"/>
      <c r="I137" s="67"/>
      <c r="J137" s="67">
        <f>127</f>
        <v>127</v>
      </c>
      <c r="K137" s="67"/>
      <c r="L137" s="11"/>
      <c r="M137" s="74"/>
      <c r="N137" s="74"/>
      <c r="O137" s="97" t="s">
        <v>43</v>
      </c>
      <c r="P137" s="90" t="s">
        <v>15</v>
      </c>
      <c r="Q137" s="72"/>
      <c r="R137" s="72"/>
      <c r="S137" s="72"/>
      <c r="T137" s="72"/>
      <c r="U137" s="72"/>
      <c r="V137" s="72"/>
      <c r="W137" s="72"/>
      <c r="X137" s="67"/>
    </row>
    <row r="138" spans="2:24" ht="48.75" thickBot="1" x14ac:dyDescent="0.3">
      <c r="B138" s="93" t="s">
        <v>43</v>
      </c>
      <c r="C138" s="44" t="s">
        <v>57</v>
      </c>
      <c r="D138" s="67"/>
      <c r="E138" s="67"/>
      <c r="F138" s="67">
        <f>40+70+2070+30+54</f>
        <v>2264</v>
      </c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98" t="s">
        <v>49</v>
      </c>
      <c r="Q138" s="72"/>
      <c r="R138" s="72"/>
      <c r="S138" s="72"/>
      <c r="T138" s="72"/>
      <c r="U138" s="72"/>
      <c r="V138" s="72">
        <f>700+700+710+2258+140</f>
        <v>4508</v>
      </c>
      <c r="W138" s="72"/>
      <c r="X138" s="67"/>
    </row>
    <row r="139" spans="2:24" ht="24.75" thickBot="1" x14ac:dyDescent="0.3">
      <c r="B139" s="93" t="s">
        <v>43</v>
      </c>
      <c r="C139" s="42" t="s">
        <v>11</v>
      </c>
      <c r="D139" s="67"/>
      <c r="E139" s="67"/>
      <c r="F139" s="67"/>
      <c r="G139" s="67"/>
      <c r="H139" s="67">
        <f>380+380+470</f>
        <v>1230</v>
      </c>
      <c r="I139" s="67"/>
      <c r="J139" s="67"/>
      <c r="K139" s="67"/>
      <c r="L139" s="11"/>
      <c r="M139" s="74"/>
      <c r="N139" s="74"/>
      <c r="O139" s="97" t="s">
        <v>43</v>
      </c>
      <c r="P139" s="88" t="s">
        <v>34</v>
      </c>
      <c r="Q139" s="72"/>
      <c r="R139" s="72"/>
      <c r="S139" s="72"/>
      <c r="T139" s="72"/>
      <c r="U139" s="72"/>
      <c r="V139" s="72">
        <f>68+170+170+170+280+221</f>
        <v>1079</v>
      </c>
      <c r="W139" s="72"/>
      <c r="X139" s="67"/>
    </row>
    <row r="140" spans="2:24" ht="24" x14ac:dyDescent="0.25">
      <c r="B140" s="93" t="s">
        <v>43</v>
      </c>
      <c r="C140" s="95" t="s">
        <v>46</v>
      </c>
      <c r="D140" s="67"/>
      <c r="E140" s="67"/>
      <c r="F140" s="67"/>
      <c r="G140" s="67"/>
      <c r="H140" s="67"/>
      <c r="I140" s="67"/>
      <c r="J140" s="67"/>
      <c r="K140" s="67"/>
      <c r="L140" s="11">
        <f>765+243</f>
        <v>1008</v>
      </c>
      <c r="M140" s="74"/>
      <c r="N140" s="74"/>
      <c r="O140" s="97" t="s">
        <v>43</v>
      </c>
      <c r="P140" s="88"/>
      <c r="Q140" s="72"/>
      <c r="R140" s="72"/>
      <c r="S140" s="72"/>
      <c r="T140" s="72"/>
      <c r="U140" s="72"/>
      <c r="V140" s="72"/>
      <c r="W140" s="72"/>
      <c r="X140" s="67"/>
    </row>
    <row r="141" spans="2:24" x14ac:dyDescent="0.25">
      <c r="B141" s="9"/>
      <c r="C141" s="10"/>
      <c r="D141" s="67"/>
      <c r="E141" s="67"/>
      <c r="F141" s="67"/>
      <c r="G141" s="67"/>
      <c r="H141" s="67"/>
      <c r="I141" s="67"/>
      <c r="J141" s="67"/>
      <c r="K141" s="67"/>
      <c r="L141" s="11"/>
      <c r="M141" s="74"/>
      <c r="N141" s="74"/>
      <c r="O141" s="92"/>
      <c r="P141" s="91"/>
      <c r="Q141" s="67"/>
      <c r="R141" s="67"/>
      <c r="S141" s="67"/>
      <c r="T141" s="67"/>
      <c r="U141" s="67"/>
      <c r="V141" s="67"/>
      <c r="W141" s="67"/>
      <c r="X141" s="67"/>
    </row>
    <row r="142" spans="2:24" x14ac:dyDescent="0.25">
      <c r="B142" s="9"/>
      <c r="C142" s="10"/>
      <c r="D142" s="67">
        <v>0</v>
      </c>
      <c r="E142" s="67"/>
      <c r="F142" s="67"/>
      <c r="G142" s="67"/>
      <c r="H142" s="67"/>
      <c r="I142" s="67"/>
      <c r="J142" s="67"/>
      <c r="K142" s="67"/>
      <c r="L142" s="11"/>
      <c r="M142" s="74"/>
      <c r="N142" s="74"/>
      <c r="O142" s="92"/>
      <c r="P142" s="91"/>
      <c r="Q142" s="67"/>
      <c r="R142" s="67"/>
      <c r="S142" s="67"/>
      <c r="T142" s="67"/>
      <c r="U142" s="67"/>
      <c r="V142" s="67"/>
      <c r="W142" s="67"/>
      <c r="X142" s="67"/>
    </row>
    <row r="143" spans="2:24" ht="15.75" thickBot="1" x14ac:dyDescent="0.3">
      <c r="B143" s="9"/>
      <c r="C143" s="34"/>
      <c r="D143" s="73">
        <v>0</v>
      </c>
      <c r="E143" s="73"/>
      <c r="F143" s="73"/>
      <c r="G143" s="73"/>
      <c r="H143" s="73"/>
      <c r="I143" s="73"/>
      <c r="J143" s="73"/>
      <c r="K143" s="73"/>
      <c r="L143" s="20"/>
      <c r="M143" s="74"/>
      <c r="N143" s="74"/>
      <c r="O143" s="46"/>
      <c r="P143" s="51"/>
      <c r="Q143" s="73">
        <v>0</v>
      </c>
      <c r="R143" s="73"/>
      <c r="S143" s="73"/>
      <c r="T143" s="73"/>
      <c r="U143" s="73"/>
      <c r="V143" s="73"/>
      <c r="W143" s="73"/>
      <c r="X143" s="73"/>
    </row>
    <row r="144" spans="2:24" ht="24" thickBot="1" x14ac:dyDescent="0.3">
      <c r="C144" s="35" t="s">
        <v>18</v>
      </c>
      <c r="D144" s="30">
        <f t="shared" ref="D144:L144" si="22">SUM(D130:D143)</f>
        <v>170</v>
      </c>
      <c r="E144" s="31">
        <f t="shared" si="22"/>
        <v>369</v>
      </c>
      <c r="F144" s="31">
        <f t="shared" si="22"/>
        <v>2264</v>
      </c>
      <c r="G144" s="31">
        <f t="shared" si="22"/>
        <v>0</v>
      </c>
      <c r="H144" s="31">
        <f t="shared" si="22"/>
        <v>1799</v>
      </c>
      <c r="I144" s="31">
        <f t="shared" si="22"/>
        <v>403</v>
      </c>
      <c r="J144" s="22">
        <f t="shared" si="22"/>
        <v>2651.5</v>
      </c>
      <c r="K144" s="32">
        <f t="shared" si="22"/>
        <v>4783</v>
      </c>
      <c r="L144" s="100">
        <f t="shared" si="22"/>
        <v>1008</v>
      </c>
      <c r="M144" s="75"/>
      <c r="N144" s="74"/>
      <c r="P144" s="33" t="s">
        <v>18</v>
      </c>
      <c r="Q144" s="21">
        <f t="shared" ref="Q144:X144" si="23">SUM(Q130:Q143)</f>
        <v>907</v>
      </c>
      <c r="R144" s="22">
        <f t="shared" si="23"/>
        <v>89</v>
      </c>
      <c r="S144" s="22">
        <f t="shared" si="23"/>
        <v>2444</v>
      </c>
      <c r="T144" s="22">
        <f t="shared" si="23"/>
        <v>58</v>
      </c>
      <c r="U144" s="22">
        <f t="shared" si="23"/>
        <v>403</v>
      </c>
      <c r="V144" s="22">
        <f t="shared" si="23"/>
        <v>5587</v>
      </c>
      <c r="W144" s="22">
        <f t="shared" si="23"/>
        <v>4449.5</v>
      </c>
      <c r="X144" s="23">
        <f t="shared" si="23"/>
        <v>5143</v>
      </c>
    </row>
    <row r="145" spans="2:26" ht="15.75" thickBot="1" x14ac:dyDescent="0.3">
      <c r="D145" s="5"/>
      <c r="E145" s="5"/>
      <c r="F145" s="5"/>
      <c r="G145" s="5"/>
      <c r="H145" s="5"/>
      <c r="I145" s="5"/>
      <c r="J145" s="5"/>
      <c r="K145" s="5"/>
      <c r="L145" s="78"/>
      <c r="M145" s="76"/>
      <c r="N145" s="74"/>
      <c r="Q145" s="5"/>
      <c r="R145" s="5"/>
      <c r="S145" s="5"/>
      <c r="T145" s="5"/>
      <c r="U145" s="5"/>
      <c r="V145" s="5"/>
      <c r="W145" s="5"/>
      <c r="X145" s="5"/>
    </row>
    <row r="146" spans="2:26" ht="21.75" thickBot="1" x14ac:dyDescent="0.4">
      <c r="D146" s="5"/>
      <c r="E146" s="5"/>
      <c r="F146" s="152">
        <f>K144+J144+I144+H144+G144+F144+E144+D144+L144</f>
        <v>13447.5</v>
      </c>
      <c r="G146" s="153"/>
      <c r="H146" s="154"/>
      <c r="I146" s="5"/>
      <c r="J146" s="5">
        <v>13447.5</v>
      </c>
      <c r="K146" s="5"/>
      <c r="L146" s="78"/>
      <c r="M146" s="76"/>
      <c r="N146" s="74"/>
      <c r="Q146" s="5"/>
      <c r="R146" s="5"/>
      <c r="S146" s="155">
        <f>Q144+R144+S144+T144+U144+V144+W144+X144</f>
        <v>19080.5</v>
      </c>
      <c r="T146" s="156"/>
      <c r="U146" s="157"/>
      <c r="V146" s="5">
        <v>19080.5</v>
      </c>
      <c r="W146" s="5"/>
      <c r="X146" s="5"/>
    </row>
    <row r="147" spans="2:26" x14ac:dyDescent="0.25">
      <c r="D147" s="5"/>
      <c r="E147" s="5"/>
      <c r="F147" s="5"/>
      <c r="G147" s="5"/>
      <c r="H147" s="5"/>
      <c r="J147" s="5"/>
      <c r="K147" s="5"/>
      <c r="L147" s="78"/>
      <c r="M147" s="76"/>
      <c r="N147" s="74"/>
      <c r="Q147" s="5"/>
      <c r="R147" s="5"/>
      <c r="S147" s="5"/>
      <c r="T147" s="5"/>
      <c r="U147" s="5"/>
      <c r="V147" s="5"/>
      <c r="W147" s="5"/>
      <c r="X147" s="5"/>
    </row>
    <row r="148" spans="2:26" x14ac:dyDescent="0.25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15.75" thickBot="1" x14ac:dyDescent="0.3">
      <c r="D149" s="5"/>
      <c r="E149" s="5"/>
      <c r="F149" s="5"/>
      <c r="G149" s="5"/>
      <c r="H149" s="5"/>
      <c r="I149" s="5"/>
      <c r="J149" s="5"/>
      <c r="K149" s="5"/>
      <c r="L149" s="78"/>
      <c r="M149" s="79"/>
      <c r="N149" s="74"/>
      <c r="Q149" s="5"/>
      <c r="R149" s="5"/>
      <c r="S149" s="5"/>
      <c r="T149" s="5"/>
      <c r="U149" s="5"/>
      <c r="V149" s="5"/>
      <c r="W149" s="5"/>
      <c r="X149" s="5"/>
    </row>
    <row r="150" spans="2:26" x14ac:dyDescent="0.25">
      <c r="L150" s="80"/>
      <c r="M150" s="80"/>
    </row>
    <row r="151" spans="2:26" x14ac:dyDescent="0.25">
      <c r="L151" s="80"/>
      <c r="M151" s="80"/>
    </row>
    <row r="152" spans="2:26" ht="15.75" thickBot="1" x14ac:dyDescent="0.3"/>
    <row r="153" spans="2:26" ht="22.5" thickTop="1" thickBot="1" x14ac:dyDescent="0.4">
      <c r="C153" s="145" t="s">
        <v>36</v>
      </c>
      <c r="D153" s="146"/>
      <c r="E153" s="146"/>
      <c r="F153" s="146"/>
      <c r="G153" s="146"/>
      <c r="H153" s="146"/>
      <c r="I153" s="146"/>
      <c r="J153" s="146"/>
      <c r="K153" s="146"/>
      <c r="L153" s="84" t="s">
        <v>41</v>
      </c>
      <c r="M153" s="83"/>
      <c r="N153" s="81"/>
      <c r="O153" s="147" t="s">
        <v>19</v>
      </c>
      <c r="P153" s="148"/>
      <c r="Q153" s="148"/>
      <c r="R153" s="148"/>
      <c r="S153" s="148"/>
      <c r="T153" s="148"/>
      <c r="U153" s="148"/>
      <c r="V153" s="148"/>
      <c r="W153" s="148"/>
      <c r="X153" s="85" t="s">
        <v>41</v>
      </c>
    </row>
    <row r="154" spans="2:26" ht="16.5" thickBot="1" x14ac:dyDescent="0.3">
      <c r="I154" s="149" t="s">
        <v>37</v>
      </c>
      <c r="J154" s="150"/>
      <c r="K154" s="151"/>
      <c r="L154" s="68"/>
      <c r="M154" s="59"/>
      <c r="N154" s="74"/>
      <c r="W154" s="150"/>
      <c r="X154" s="151"/>
    </row>
    <row r="155" spans="2:26" s="2" customFormat="1" ht="64.5" thickTop="1" thickBot="1" x14ac:dyDescent="0.3">
      <c r="B155" s="6" t="s">
        <v>0</v>
      </c>
      <c r="C155" s="24" t="s">
        <v>1</v>
      </c>
      <c r="D155" s="25" t="s">
        <v>2</v>
      </c>
      <c r="E155" s="26" t="s">
        <v>7</v>
      </c>
      <c r="F155" s="56" t="s">
        <v>38</v>
      </c>
      <c r="G155" s="25" t="s">
        <v>3</v>
      </c>
      <c r="H155" s="27" t="s">
        <v>22</v>
      </c>
      <c r="I155" s="60" t="s">
        <v>4</v>
      </c>
      <c r="J155" s="61" t="s">
        <v>8</v>
      </c>
      <c r="K155" s="62" t="s">
        <v>5</v>
      </c>
      <c r="L155" s="69"/>
      <c r="M155" s="38"/>
      <c r="N155" s="82"/>
      <c r="O155" s="36" t="s">
        <v>0</v>
      </c>
      <c r="P155" s="18" t="s">
        <v>1</v>
      </c>
      <c r="Q155" s="64" t="s">
        <v>2</v>
      </c>
      <c r="R155" s="19" t="s">
        <v>16</v>
      </c>
      <c r="S155" s="54" t="s">
        <v>38</v>
      </c>
      <c r="T155" s="14" t="s">
        <v>3</v>
      </c>
      <c r="U155" s="14" t="s">
        <v>4</v>
      </c>
      <c r="V155" s="55" t="s">
        <v>25</v>
      </c>
      <c r="W155" s="57" t="s">
        <v>8</v>
      </c>
      <c r="X155" s="58" t="s">
        <v>5</v>
      </c>
    </row>
    <row r="156" spans="2:26" ht="48.75" x14ac:dyDescent="0.25">
      <c r="B156" s="40" t="s">
        <v>20</v>
      </c>
      <c r="C156" s="41" t="s">
        <v>6</v>
      </c>
      <c r="D156" s="72">
        <v>160</v>
      </c>
      <c r="E156" s="72">
        <v>0</v>
      </c>
      <c r="F156" s="72">
        <v>0</v>
      </c>
      <c r="G156" s="72">
        <v>0</v>
      </c>
      <c r="H156" s="72">
        <v>0</v>
      </c>
      <c r="I156" s="72">
        <v>0</v>
      </c>
      <c r="J156" s="72"/>
      <c r="K156" s="72">
        <v>0</v>
      </c>
      <c r="L156" s="70"/>
      <c r="M156" s="74"/>
      <c r="N156" s="74"/>
      <c r="O156" s="52" t="s">
        <v>20</v>
      </c>
      <c r="P156" s="53" t="s">
        <v>35</v>
      </c>
      <c r="Q156" s="72">
        <v>0</v>
      </c>
      <c r="R156" s="72">
        <v>0</v>
      </c>
      <c r="S156" s="72">
        <v>0</v>
      </c>
      <c r="T156" s="72">
        <v>0</v>
      </c>
      <c r="U156" s="72">
        <v>0</v>
      </c>
      <c r="V156" s="72">
        <v>0</v>
      </c>
      <c r="W156" s="72">
        <v>0</v>
      </c>
      <c r="X156" s="72">
        <f>109+1973+1400+1641+70+756+830</f>
        <v>6779</v>
      </c>
      <c r="Y156" s="65"/>
      <c r="Z156" s="65"/>
    </row>
    <row r="157" spans="2:26" ht="45.75" customHeight="1" x14ac:dyDescent="0.25">
      <c r="B157" s="40" t="s">
        <v>20</v>
      </c>
      <c r="C157" s="44" t="s">
        <v>29</v>
      </c>
      <c r="D157" s="67">
        <v>0</v>
      </c>
      <c r="E157" s="67">
        <v>0</v>
      </c>
      <c r="F157" s="67">
        <v>0</v>
      </c>
      <c r="G157" s="67">
        <v>0</v>
      </c>
      <c r="H157" s="67">
        <v>0</v>
      </c>
      <c r="I157" s="67">
        <v>0</v>
      </c>
      <c r="J157" s="67"/>
      <c r="K157" s="67">
        <f>542+680+1493+1388+806+1177</f>
        <v>6086</v>
      </c>
      <c r="L157" s="71"/>
      <c r="M157" s="74"/>
      <c r="N157" s="74"/>
      <c r="O157" s="52" t="s">
        <v>20</v>
      </c>
      <c r="P157" s="47" t="s">
        <v>23</v>
      </c>
      <c r="Q157" s="72">
        <v>0</v>
      </c>
      <c r="R157" s="72">
        <v>0</v>
      </c>
      <c r="S157" s="72">
        <v>0</v>
      </c>
      <c r="T157" s="72">
        <v>0</v>
      </c>
      <c r="U157" s="72">
        <v>0</v>
      </c>
      <c r="V157" s="72">
        <v>0</v>
      </c>
      <c r="W157" s="72">
        <f>127+896+100</f>
        <v>1123</v>
      </c>
      <c r="X157" s="67">
        <v>0</v>
      </c>
    </row>
    <row r="158" spans="2:26" ht="38.25" customHeight="1" x14ac:dyDescent="0.25">
      <c r="B158" s="40" t="s">
        <v>20</v>
      </c>
      <c r="C158" s="43" t="s">
        <v>21</v>
      </c>
      <c r="D158" s="67">
        <v>0</v>
      </c>
      <c r="E158" s="67">
        <v>0</v>
      </c>
      <c r="F158" s="67">
        <v>0</v>
      </c>
      <c r="G158" s="67">
        <v>0</v>
      </c>
      <c r="H158" s="67">
        <f>78+66+102+68+102+51+51</f>
        <v>518</v>
      </c>
      <c r="I158" s="67">
        <v>0</v>
      </c>
      <c r="J158" s="67"/>
      <c r="K158" s="67">
        <v>0</v>
      </c>
      <c r="L158" s="70"/>
      <c r="M158" s="74"/>
      <c r="N158" s="74"/>
      <c r="O158" s="52" t="s">
        <v>20</v>
      </c>
      <c r="P158" s="50" t="s">
        <v>40</v>
      </c>
      <c r="Q158" s="72">
        <f>144+287+180</f>
        <v>611</v>
      </c>
      <c r="R158" s="72">
        <v>0</v>
      </c>
      <c r="S158" s="72">
        <v>0</v>
      </c>
      <c r="T158" s="72">
        <v>0</v>
      </c>
      <c r="U158" s="72">
        <v>0</v>
      </c>
      <c r="V158" s="72">
        <v>0</v>
      </c>
      <c r="W158" s="72">
        <v>0</v>
      </c>
      <c r="X158" s="67">
        <v>0</v>
      </c>
    </row>
    <row r="159" spans="2:26" ht="22.5" customHeight="1" x14ac:dyDescent="0.25">
      <c r="B159" s="40" t="s">
        <v>20</v>
      </c>
      <c r="C159" s="42" t="s">
        <v>10</v>
      </c>
      <c r="D159" s="67">
        <v>0</v>
      </c>
      <c r="E159" s="67">
        <v>123</v>
      </c>
      <c r="F159" s="67">
        <v>0</v>
      </c>
      <c r="G159" s="67">
        <v>0</v>
      </c>
      <c r="H159" s="67">
        <v>0</v>
      </c>
      <c r="I159" s="67">
        <f>391+81</f>
        <v>472</v>
      </c>
      <c r="J159" s="67"/>
      <c r="K159" s="67">
        <v>0</v>
      </c>
      <c r="L159" s="70"/>
      <c r="M159" s="74"/>
      <c r="N159" s="74"/>
      <c r="O159" s="52" t="s">
        <v>20</v>
      </c>
      <c r="P159" s="48" t="s">
        <v>12</v>
      </c>
      <c r="Q159" s="72">
        <v>0</v>
      </c>
      <c r="R159" s="72">
        <v>0</v>
      </c>
      <c r="S159" s="72">
        <v>0</v>
      </c>
      <c r="T159" s="72">
        <v>0</v>
      </c>
      <c r="U159" s="72">
        <v>779</v>
      </c>
      <c r="V159" s="72">
        <v>0</v>
      </c>
      <c r="W159" s="72">
        <v>0</v>
      </c>
      <c r="X159" s="67">
        <v>0</v>
      </c>
    </row>
    <row r="160" spans="2:26" ht="22.5" customHeight="1" x14ac:dyDescent="0.25">
      <c r="B160" s="40" t="s">
        <v>20</v>
      </c>
      <c r="C160" s="43" t="s">
        <v>27</v>
      </c>
      <c r="D160" s="67">
        <v>242</v>
      </c>
      <c r="E160" s="67">
        <v>0</v>
      </c>
      <c r="F160" s="67">
        <f>60</f>
        <v>60</v>
      </c>
      <c r="G160" s="67">
        <v>0</v>
      </c>
      <c r="H160" s="67">
        <v>0</v>
      </c>
      <c r="I160" s="67">
        <v>0</v>
      </c>
      <c r="J160" s="67"/>
      <c r="K160" s="67">
        <v>0</v>
      </c>
      <c r="L160" s="70"/>
      <c r="M160" s="74"/>
      <c r="N160" s="74"/>
      <c r="O160" s="52" t="s">
        <v>20</v>
      </c>
      <c r="P160" s="48" t="s">
        <v>13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327+60</f>
        <v>387</v>
      </c>
      <c r="X160" s="67">
        <v>0</v>
      </c>
    </row>
    <row r="161" spans="2:24" ht="36" x14ac:dyDescent="0.25">
      <c r="B161" s="40" t="s">
        <v>20</v>
      </c>
      <c r="C161" s="44" t="s">
        <v>31</v>
      </c>
      <c r="D161" s="67">
        <v>0</v>
      </c>
      <c r="E161" s="67">
        <v>0</v>
      </c>
      <c r="F161" s="67">
        <v>0</v>
      </c>
      <c r="G161" s="67">
        <f>40+45</f>
        <v>85</v>
      </c>
      <c r="H161" s="67">
        <v>0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49" t="s">
        <v>33</v>
      </c>
      <c r="Q161" s="72">
        <v>0</v>
      </c>
      <c r="R161" s="72">
        <v>0</v>
      </c>
      <c r="S161" s="72">
        <v>0</v>
      </c>
      <c r="T161" s="72">
        <f>90+10+234</f>
        <v>334</v>
      </c>
      <c r="U161" s="72">
        <v>0</v>
      </c>
      <c r="V161" s="72">
        <v>0</v>
      </c>
      <c r="W161" s="72">
        <v>0</v>
      </c>
      <c r="X161" s="67">
        <v>0</v>
      </c>
    </row>
    <row r="162" spans="2:24" ht="36.75" x14ac:dyDescent="0.25">
      <c r="B162" s="40" t="s">
        <v>20</v>
      </c>
      <c r="C162" s="44" t="s">
        <v>28</v>
      </c>
      <c r="D162" s="67">
        <v>0</v>
      </c>
      <c r="E162" s="67">
        <v>0</v>
      </c>
      <c r="F162" s="67">
        <v>0</v>
      </c>
      <c r="G162" s="67">
        <v>0</v>
      </c>
      <c r="H162" s="67">
        <v>0</v>
      </c>
      <c r="I162" s="67">
        <v>0</v>
      </c>
      <c r="J162" s="67">
        <f>1013+1701</f>
        <v>2714</v>
      </c>
      <c r="K162" s="67">
        <v>0</v>
      </c>
      <c r="L162" s="70"/>
      <c r="M162" s="74"/>
      <c r="N162" s="74"/>
      <c r="O162" s="52" t="s">
        <v>20</v>
      </c>
      <c r="P162" s="49" t="s">
        <v>39</v>
      </c>
      <c r="Q162" s="72">
        <v>0</v>
      </c>
      <c r="R162" s="72">
        <v>0</v>
      </c>
      <c r="S162" s="72">
        <f>2200+118+30+82+36+338</f>
        <v>2804</v>
      </c>
      <c r="T162" s="72">
        <v>0</v>
      </c>
      <c r="U162" s="72">
        <v>0</v>
      </c>
      <c r="V162" s="72">
        <v>0</v>
      </c>
      <c r="W162" s="72">
        <v>0</v>
      </c>
      <c r="X162" s="67">
        <v>0</v>
      </c>
    </row>
    <row r="163" spans="2:24" ht="32.25" customHeight="1" x14ac:dyDescent="0.25">
      <c r="B163" s="40" t="s">
        <v>20</v>
      </c>
      <c r="C163" s="42" t="s">
        <v>9</v>
      </c>
      <c r="D163" s="67">
        <v>0</v>
      </c>
      <c r="E163" s="67">
        <v>180</v>
      </c>
      <c r="F163" s="67">
        <v>0</v>
      </c>
      <c r="G163" s="67">
        <v>0</v>
      </c>
      <c r="H163" s="67">
        <v>0</v>
      </c>
      <c r="I163" s="67">
        <v>0</v>
      </c>
      <c r="J163" s="67">
        <v>0</v>
      </c>
      <c r="K163" s="67">
        <v>0</v>
      </c>
      <c r="L163" s="70"/>
      <c r="M163" s="74"/>
      <c r="N163" s="74"/>
      <c r="O163" s="52" t="s">
        <v>20</v>
      </c>
      <c r="P163" s="66" t="s">
        <v>15</v>
      </c>
      <c r="Q163" s="72">
        <v>0</v>
      </c>
      <c r="R163" s="72">
        <v>1221</v>
      </c>
      <c r="S163" s="72" t="s">
        <v>26</v>
      </c>
      <c r="T163" s="72">
        <v>0</v>
      </c>
      <c r="U163" s="72">
        <v>0</v>
      </c>
      <c r="V163" s="72">
        <v>0</v>
      </c>
      <c r="W163" s="72">
        <v>0</v>
      </c>
      <c r="X163" s="67">
        <v>0</v>
      </c>
    </row>
    <row r="164" spans="2:24" ht="36" x14ac:dyDescent="0.25">
      <c r="B164" s="40" t="s">
        <v>20</v>
      </c>
      <c r="C164" s="44" t="s">
        <v>30</v>
      </c>
      <c r="D164" s="67">
        <v>0</v>
      </c>
      <c r="E164" s="67">
        <v>0</v>
      </c>
      <c r="F164" s="67">
        <f>1638+45+36</f>
        <v>1719</v>
      </c>
      <c r="G164" s="67">
        <v>0</v>
      </c>
      <c r="H164" s="67">
        <v>0</v>
      </c>
      <c r="I164" s="67">
        <v>0</v>
      </c>
      <c r="J164" s="67">
        <v>0</v>
      </c>
      <c r="K164" s="67">
        <v>0</v>
      </c>
      <c r="L164" s="70"/>
      <c r="M164" s="74"/>
      <c r="N164" s="74"/>
      <c r="O164" s="52" t="s">
        <v>20</v>
      </c>
      <c r="P164" s="63" t="s">
        <v>32</v>
      </c>
      <c r="Q164" s="72">
        <v>0</v>
      </c>
      <c r="R164" s="72">
        <v>0</v>
      </c>
      <c r="S164" s="72">
        <v>0</v>
      </c>
      <c r="T164" s="72">
        <v>0</v>
      </c>
      <c r="U164" s="72">
        <v>0</v>
      </c>
      <c r="V164" s="72">
        <f>700+700+3067+710</f>
        <v>5177</v>
      </c>
      <c r="W164" s="72">
        <v>0</v>
      </c>
      <c r="X164" s="67">
        <v>0</v>
      </c>
    </row>
    <row r="165" spans="2:24" ht="22.5" customHeight="1" x14ac:dyDescent="0.25">
      <c r="B165" s="40" t="s">
        <v>20</v>
      </c>
      <c r="C165" s="42" t="s">
        <v>11</v>
      </c>
      <c r="D165" s="67">
        <v>0</v>
      </c>
      <c r="E165" s="67">
        <v>0</v>
      </c>
      <c r="F165" s="67">
        <v>0</v>
      </c>
      <c r="G165" s="67">
        <v>0</v>
      </c>
      <c r="H165" s="67">
        <f>380+380+460</f>
        <v>1220</v>
      </c>
      <c r="I165" s="67">
        <v>0</v>
      </c>
      <c r="J165" s="67">
        <v>0</v>
      </c>
      <c r="K165" s="67">
        <v>0</v>
      </c>
      <c r="L165" s="70"/>
      <c r="M165" s="74"/>
      <c r="N165" s="74"/>
      <c r="O165" s="52" t="s">
        <v>20</v>
      </c>
      <c r="P165" s="48" t="s">
        <v>34</v>
      </c>
      <c r="Q165" s="72">
        <v>0</v>
      </c>
      <c r="R165" s="72">
        <v>0</v>
      </c>
      <c r="S165" s="72">
        <v>0</v>
      </c>
      <c r="T165" s="72">
        <v>0</v>
      </c>
      <c r="U165" s="72">
        <v>0</v>
      </c>
      <c r="V165" s="72">
        <f>170+238+170+153+170+336</f>
        <v>1237</v>
      </c>
      <c r="W165" s="72">
        <v>0</v>
      </c>
      <c r="X165" s="67">
        <v>0</v>
      </c>
    </row>
    <row r="166" spans="2:24" ht="22.5" customHeight="1" x14ac:dyDescent="0.25">
      <c r="B166" s="40" t="s">
        <v>20</v>
      </c>
      <c r="C166" s="45"/>
      <c r="D166" s="67">
        <v>0</v>
      </c>
      <c r="E166" s="67"/>
      <c r="F166" s="67"/>
      <c r="G166" s="67"/>
      <c r="H166" s="67"/>
      <c r="I166" s="67"/>
      <c r="J166" s="67"/>
      <c r="K166" s="67"/>
      <c r="L166" s="70"/>
      <c r="M166" s="74"/>
      <c r="N166" s="74"/>
      <c r="O166" s="52" t="s">
        <v>20</v>
      </c>
      <c r="P166" s="48"/>
      <c r="Q166" s="72">
        <v>0</v>
      </c>
      <c r="R166" s="72">
        <v>0</v>
      </c>
      <c r="S166" s="72">
        <v>0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22.5" hidden="1" customHeight="1" x14ac:dyDescent="0.25">
      <c r="B167" s="9"/>
      <c r="C167" s="10"/>
      <c r="D167" s="67">
        <v>0</v>
      </c>
      <c r="E167" s="67"/>
      <c r="F167" s="67"/>
      <c r="G167" s="67"/>
      <c r="H167" s="67"/>
      <c r="I167" s="67"/>
      <c r="J167" s="67"/>
      <c r="K167" s="67"/>
      <c r="L167" s="70"/>
      <c r="M167" s="74"/>
      <c r="N167" s="74"/>
      <c r="O167" s="46"/>
      <c r="P167" s="51"/>
      <c r="Q167" s="67">
        <v>0</v>
      </c>
      <c r="R167" s="67"/>
      <c r="S167" s="67"/>
      <c r="T167" s="67"/>
      <c r="U167" s="67"/>
      <c r="V167" s="67"/>
      <c r="W167" s="67"/>
      <c r="X167" s="67"/>
    </row>
    <row r="168" spans="2:24" ht="22.5" hidden="1" customHeight="1" x14ac:dyDescent="0.25">
      <c r="B168" s="9"/>
      <c r="C168" s="10"/>
      <c r="D168" s="67">
        <v>0</v>
      </c>
      <c r="E168" s="67"/>
      <c r="F168" s="67"/>
      <c r="G168" s="67"/>
      <c r="H168" s="67"/>
      <c r="I168" s="67"/>
      <c r="J168" s="67"/>
      <c r="K168" s="67"/>
      <c r="L168" s="70"/>
      <c r="M168" s="74"/>
      <c r="N168" s="74"/>
      <c r="O168" s="46"/>
      <c r="P168" s="51"/>
      <c r="Q168" s="67">
        <v>0</v>
      </c>
      <c r="R168" s="67"/>
      <c r="S168" s="67"/>
      <c r="T168" s="67"/>
      <c r="U168" s="67"/>
      <c r="V168" s="67"/>
      <c r="W168" s="67"/>
      <c r="X168" s="67"/>
    </row>
    <row r="169" spans="2:24" ht="22.5" hidden="1" customHeight="1" x14ac:dyDescent="0.25">
      <c r="B169" s="9"/>
      <c r="C169" s="10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46"/>
      <c r="P169" s="51"/>
      <c r="Q169" s="67">
        <v>0</v>
      </c>
      <c r="R169" s="67"/>
      <c r="S169" s="67"/>
      <c r="T169" s="67"/>
      <c r="U169" s="67"/>
      <c r="V169" s="67"/>
      <c r="W169" s="67"/>
      <c r="X169" s="67"/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customHeight="1" thickBot="1" x14ac:dyDescent="0.3">
      <c r="B178" s="9"/>
      <c r="C178" s="34"/>
      <c r="D178" s="73">
        <v>0</v>
      </c>
      <c r="E178" s="73"/>
      <c r="F178" s="73"/>
      <c r="G178" s="73"/>
      <c r="H178" s="73"/>
      <c r="I178" s="73"/>
      <c r="J178" s="73"/>
      <c r="K178" s="73"/>
      <c r="L178" s="70"/>
      <c r="M178" s="74"/>
      <c r="N178" s="74"/>
      <c r="O178" s="46"/>
      <c r="P178" s="51"/>
      <c r="Q178" s="73">
        <v>0</v>
      </c>
      <c r="R178" s="73"/>
      <c r="S178" s="73"/>
      <c r="T178" s="73"/>
      <c r="U178" s="73"/>
      <c r="V178" s="73"/>
      <c r="W178" s="73"/>
      <c r="X178" s="73"/>
    </row>
    <row r="179" spans="2:24" ht="31.5" customHeight="1" thickBot="1" x14ac:dyDescent="0.3">
      <c r="C179" s="35" t="s">
        <v>18</v>
      </c>
      <c r="D179" s="30">
        <f t="shared" ref="D179:K179" si="24">SUM(D156:D178)</f>
        <v>402</v>
      </c>
      <c r="E179" s="31">
        <f t="shared" si="24"/>
        <v>303</v>
      </c>
      <c r="F179" s="31">
        <f t="shared" si="24"/>
        <v>1779</v>
      </c>
      <c r="G179" s="31">
        <f t="shared" si="24"/>
        <v>85</v>
      </c>
      <c r="H179" s="31">
        <f t="shared" si="24"/>
        <v>1738</v>
      </c>
      <c r="I179" s="31">
        <f t="shared" si="24"/>
        <v>472</v>
      </c>
      <c r="J179" s="22">
        <f t="shared" si="24"/>
        <v>2714</v>
      </c>
      <c r="K179" s="32">
        <f t="shared" si="24"/>
        <v>6086</v>
      </c>
      <c r="L179" s="77"/>
      <c r="M179" s="75"/>
      <c r="N179" s="74"/>
      <c r="P179" s="33" t="s">
        <v>18</v>
      </c>
      <c r="Q179" s="21">
        <f>SUM(Q156:Q178)</f>
        <v>611</v>
      </c>
      <c r="R179" s="22">
        <f t="shared" ref="R179:X179" si="25">SUM(R156:R178)</f>
        <v>1221</v>
      </c>
      <c r="S179" s="22">
        <f t="shared" si="25"/>
        <v>2804</v>
      </c>
      <c r="T179" s="22">
        <f t="shared" si="25"/>
        <v>334</v>
      </c>
      <c r="U179" s="22">
        <f t="shared" si="25"/>
        <v>779</v>
      </c>
      <c r="V179" s="22">
        <f t="shared" si="25"/>
        <v>6414</v>
      </c>
      <c r="W179" s="22">
        <f t="shared" si="25"/>
        <v>1510</v>
      </c>
      <c r="X179" s="23">
        <f t="shared" si="25"/>
        <v>6779</v>
      </c>
    </row>
    <row r="180" spans="2:24" ht="22.5" customHeight="1" thickBot="1" x14ac:dyDescent="0.3">
      <c r="D180" s="5"/>
      <c r="E180" s="5"/>
      <c r="F180" s="5"/>
      <c r="G180" s="5"/>
      <c r="H180" s="5"/>
      <c r="I180" s="5"/>
      <c r="J180" s="5"/>
      <c r="K180" s="5"/>
      <c r="L180" s="78"/>
      <c r="M180" s="76"/>
      <c r="N180" s="74"/>
      <c r="Q180" s="5"/>
      <c r="R180" s="5"/>
      <c r="S180" s="5"/>
      <c r="T180" s="5"/>
      <c r="U180" s="5"/>
      <c r="V180" s="5"/>
      <c r="W180" s="5"/>
      <c r="X180" s="5"/>
    </row>
    <row r="181" spans="2:24" ht="22.5" customHeight="1" thickBot="1" x14ac:dyDescent="0.4">
      <c r="D181" s="5"/>
      <c r="E181" s="5"/>
      <c r="F181" s="158">
        <f>K179+J179+I179+H179+G179+F179+E179+D179</f>
        <v>13579</v>
      </c>
      <c r="G181" s="153"/>
      <c r="H181" s="154"/>
      <c r="I181" s="5"/>
      <c r="J181" s="5">
        <v>13579</v>
      </c>
      <c r="K181" s="5"/>
      <c r="L181" s="78"/>
      <c r="M181" s="76"/>
      <c r="N181" s="74"/>
      <c r="Q181" s="5"/>
      <c r="R181" s="5"/>
      <c r="S181" s="155">
        <f>Q179+R179+S179+T179+U179+V179+W179+X179</f>
        <v>20452</v>
      </c>
      <c r="T181" s="156"/>
      <c r="U181" s="157"/>
      <c r="V181" s="5">
        <v>20452</v>
      </c>
      <c r="W181" s="5"/>
      <c r="X181" s="5"/>
    </row>
    <row r="182" spans="2:24" ht="22.5" customHeight="1" x14ac:dyDescent="0.25">
      <c r="D182" s="5"/>
      <c r="E182" s="5"/>
      <c r="F182" s="5"/>
      <c r="G182" s="5"/>
      <c r="H182" s="5"/>
      <c r="J182" s="5"/>
      <c r="K182" s="5"/>
      <c r="L182" s="78"/>
      <c r="M182" s="76"/>
      <c r="N182" s="74"/>
      <c r="Q182" s="5"/>
      <c r="R182" s="5"/>
      <c r="S182" s="5"/>
      <c r="T182" s="5"/>
      <c r="U182" s="5"/>
      <c r="V182" s="5"/>
      <c r="W182" s="5"/>
      <c r="X182" s="5"/>
    </row>
    <row r="183" spans="2:24" x14ac:dyDescent="0.25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15.75" thickBot="1" x14ac:dyDescent="0.3">
      <c r="D184" s="5"/>
      <c r="E184" s="5"/>
      <c r="F184" s="5"/>
      <c r="G184" s="5"/>
      <c r="H184" s="5"/>
      <c r="I184" s="5"/>
      <c r="J184" s="5"/>
      <c r="K184" s="5"/>
      <c r="L184" s="78"/>
      <c r="M184" s="79"/>
      <c r="N184" s="74"/>
      <c r="Q184" s="5"/>
      <c r="R184" s="5"/>
      <c r="S184" s="5"/>
      <c r="T184" s="5"/>
      <c r="U184" s="5"/>
      <c r="V184" s="5"/>
      <c r="W184" s="5"/>
      <c r="X184" s="5"/>
    </row>
    <row r="185" spans="2:24" x14ac:dyDescent="0.25">
      <c r="L185" s="80"/>
      <c r="M185" s="80"/>
    </row>
    <row r="186" spans="2:24" x14ac:dyDescent="0.25">
      <c r="L186" s="80"/>
      <c r="M186" s="80"/>
    </row>
    <row r="187" spans="2:24" x14ac:dyDescent="0.25">
      <c r="L187" s="80"/>
      <c r="M187" s="80"/>
    </row>
    <row r="188" spans="2:24" x14ac:dyDescent="0.25">
      <c r="L188" s="80"/>
      <c r="M188" s="80"/>
    </row>
  </sheetData>
  <mergeCells count="30">
    <mergeCell ref="C63:K63"/>
    <mergeCell ref="O63:W63"/>
    <mergeCell ref="I64:K64"/>
    <mergeCell ref="V64:X64"/>
    <mergeCell ref="F82:H82"/>
    <mergeCell ref="S82:U82"/>
    <mergeCell ref="C127:K127"/>
    <mergeCell ref="O127:W127"/>
    <mergeCell ref="I128:K128"/>
    <mergeCell ref="W128:X128"/>
    <mergeCell ref="F146:H146"/>
    <mergeCell ref="S146:U146"/>
    <mergeCell ref="F181:H181"/>
    <mergeCell ref="C153:K153"/>
    <mergeCell ref="S181:U181"/>
    <mergeCell ref="I154:K154"/>
    <mergeCell ref="W154:X154"/>
    <mergeCell ref="O153:W153"/>
    <mergeCell ref="C94:K94"/>
    <mergeCell ref="I95:K95"/>
    <mergeCell ref="F113:H113"/>
    <mergeCell ref="O94:W94"/>
    <mergeCell ref="S113:U113"/>
    <mergeCell ref="V95:X95"/>
    <mergeCell ref="C1:K1"/>
    <mergeCell ref="O1:W1"/>
    <mergeCell ref="I2:K2"/>
    <mergeCell ref="V2:X2"/>
    <mergeCell ref="F20:H20"/>
    <mergeCell ref="S20:U20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O26"/>
  <sheetViews>
    <sheetView tabSelected="1" workbookViewId="0">
      <selection activeCell="H20" sqref="H20"/>
    </sheetView>
  </sheetViews>
  <sheetFormatPr baseColWidth="10" defaultRowHeight="15" x14ac:dyDescent="0.25"/>
  <cols>
    <col min="1" max="1" width="5.140625" customWidth="1"/>
    <col min="3" max="3" width="12.28515625" customWidth="1"/>
    <col min="4" max="4" width="2.28515625" customWidth="1"/>
    <col min="14" max="14" width="15.42578125" style="80" customWidth="1"/>
  </cols>
  <sheetData>
    <row r="1" spans="2:15" ht="14.25" customHeight="1" thickBot="1" x14ac:dyDescent="0.3"/>
    <row r="2" spans="2:15" ht="22.5" thickTop="1" thickBot="1" x14ac:dyDescent="0.4">
      <c r="C2" s="7"/>
      <c r="D2" s="145" t="s">
        <v>36</v>
      </c>
      <c r="E2" s="146"/>
      <c r="F2" s="146"/>
      <c r="G2" s="146"/>
      <c r="H2" s="146"/>
      <c r="I2" s="146"/>
      <c r="J2" s="146"/>
      <c r="K2" s="146"/>
      <c r="L2" s="146"/>
      <c r="M2" s="84"/>
      <c r="N2" s="171"/>
    </row>
    <row r="3" spans="2:15" ht="16.5" thickBot="1" x14ac:dyDescent="0.3">
      <c r="C3" s="7"/>
      <c r="D3" s="1"/>
      <c r="J3" s="149" t="s">
        <v>37</v>
      </c>
      <c r="K3" s="150"/>
      <c r="L3" s="151"/>
      <c r="M3" s="68"/>
      <c r="N3" s="172"/>
    </row>
    <row r="4" spans="2:15" ht="58.5" customHeight="1" thickTop="1" thickBot="1" x14ac:dyDescent="0.3">
      <c r="C4" s="184" t="s">
        <v>0</v>
      </c>
      <c r="D4" s="24"/>
      <c r="E4" s="165" t="s">
        <v>2</v>
      </c>
      <c r="F4" s="166" t="s">
        <v>7</v>
      </c>
      <c r="G4" s="167" t="s">
        <v>38</v>
      </c>
      <c r="H4" s="165" t="s">
        <v>3</v>
      </c>
      <c r="I4" s="166" t="s">
        <v>22</v>
      </c>
      <c r="J4" s="168" t="s">
        <v>4</v>
      </c>
      <c r="K4" s="169" t="s">
        <v>8</v>
      </c>
      <c r="L4" s="170" t="s">
        <v>5</v>
      </c>
      <c r="M4" s="185" t="s">
        <v>147</v>
      </c>
      <c r="N4" s="181" t="s">
        <v>18</v>
      </c>
    </row>
    <row r="5" spans="2:15" ht="42.75" customHeight="1" thickTop="1" thickBot="1" x14ac:dyDescent="0.35">
      <c r="B5" s="182" t="s">
        <v>141</v>
      </c>
      <c r="C5" s="189" t="s">
        <v>20</v>
      </c>
      <c r="D5" s="183"/>
      <c r="E5" s="30">
        <v>402</v>
      </c>
      <c r="F5" s="31">
        <v>303</v>
      </c>
      <c r="G5" s="31">
        <v>1779</v>
      </c>
      <c r="H5" s="31">
        <v>85</v>
      </c>
      <c r="I5" s="31">
        <v>1738</v>
      </c>
      <c r="J5" s="31">
        <v>472</v>
      </c>
      <c r="K5" s="22">
        <v>2714</v>
      </c>
      <c r="L5" s="32">
        <v>6086</v>
      </c>
      <c r="M5" s="186">
        <v>0</v>
      </c>
      <c r="N5" s="187">
        <f>SUM(E5:M5)</f>
        <v>13579</v>
      </c>
    </row>
    <row r="6" spans="2:15" ht="42.75" customHeight="1" thickBot="1" x14ac:dyDescent="0.35">
      <c r="B6" s="182" t="s">
        <v>142</v>
      </c>
      <c r="C6" s="189" t="s">
        <v>146</v>
      </c>
      <c r="D6" s="173"/>
      <c r="E6" s="30">
        <v>170</v>
      </c>
      <c r="F6" s="31">
        <v>369</v>
      </c>
      <c r="G6" s="31">
        <v>2264</v>
      </c>
      <c r="H6" s="31">
        <v>0</v>
      </c>
      <c r="I6" s="31">
        <v>1799</v>
      </c>
      <c r="J6" s="31">
        <v>403</v>
      </c>
      <c r="K6" s="22">
        <v>2651.5</v>
      </c>
      <c r="L6" s="32">
        <v>4783</v>
      </c>
      <c r="M6" s="186">
        <v>1008</v>
      </c>
      <c r="N6" s="187">
        <f t="shared" ref="N6:N9" si="0">SUM(E6:M6)</f>
        <v>13447.5</v>
      </c>
    </row>
    <row r="7" spans="2:15" ht="42.75" customHeight="1" thickBot="1" x14ac:dyDescent="0.35">
      <c r="B7" s="182" t="s">
        <v>143</v>
      </c>
      <c r="C7" s="188" t="s">
        <v>148</v>
      </c>
      <c r="D7" s="173"/>
      <c r="E7" s="30">
        <v>469</v>
      </c>
      <c r="F7" s="31">
        <v>188</v>
      </c>
      <c r="G7" s="31">
        <v>2259</v>
      </c>
      <c r="H7" s="31">
        <v>0</v>
      </c>
      <c r="I7" s="31">
        <v>1881</v>
      </c>
      <c r="J7" s="31">
        <v>829</v>
      </c>
      <c r="K7" s="22">
        <v>1340.5</v>
      </c>
      <c r="L7" s="32">
        <v>6236</v>
      </c>
      <c r="M7" s="186">
        <v>500</v>
      </c>
      <c r="N7" s="187">
        <f t="shared" si="0"/>
        <v>13702.5</v>
      </c>
    </row>
    <row r="8" spans="2:15" ht="42.75" customHeight="1" thickBot="1" x14ac:dyDescent="0.35">
      <c r="B8" s="182" t="s">
        <v>144</v>
      </c>
      <c r="C8" s="189" t="s">
        <v>89</v>
      </c>
      <c r="D8" s="173"/>
      <c r="E8" s="30">
        <v>352</v>
      </c>
      <c r="F8" s="31">
        <v>180</v>
      </c>
      <c r="G8" s="31">
        <v>2776</v>
      </c>
      <c r="H8" s="31">
        <v>45</v>
      </c>
      <c r="I8" s="31">
        <v>1638</v>
      </c>
      <c r="J8" s="31">
        <v>381</v>
      </c>
      <c r="K8" s="22">
        <v>1223</v>
      </c>
      <c r="L8" s="32">
        <v>2689</v>
      </c>
      <c r="M8" s="186">
        <v>500</v>
      </c>
      <c r="N8" s="187">
        <f t="shared" si="0"/>
        <v>9784</v>
      </c>
    </row>
    <row r="9" spans="2:15" ht="42.75" customHeight="1" thickBot="1" x14ac:dyDescent="0.35">
      <c r="B9" s="182" t="s">
        <v>145</v>
      </c>
      <c r="C9" s="189" t="s">
        <v>123</v>
      </c>
      <c r="D9" s="173"/>
      <c r="E9" s="30">
        <v>665.5</v>
      </c>
      <c r="F9" s="31">
        <v>68</v>
      </c>
      <c r="G9" s="31">
        <v>2076</v>
      </c>
      <c r="H9" s="31">
        <v>140</v>
      </c>
      <c r="I9" s="31">
        <v>1706</v>
      </c>
      <c r="J9" s="31">
        <v>850</v>
      </c>
      <c r="K9" s="22">
        <v>781</v>
      </c>
      <c r="L9" s="32">
        <v>7786</v>
      </c>
      <c r="M9" s="186">
        <v>500</v>
      </c>
      <c r="N9" s="187">
        <f t="shared" si="0"/>
        <v>14572.5</v>
      </c>
    </row>
    <row r="10" spans="2:15" ht="19.5" thickBot="1" x14ac:dyDescent="0.35">
      <c r="B10" s="174"/>
      <c r="E10" s="30"/>
      <c r="F10" s="31"/>
      <c r="G10" s="31"/>
      <c r="H10" s="31"/>
      <c r="I10" s="31"/>
      <c r="J10" s="31"/>
      <c r="K10" s="22"/>
      <c r="L10" s="177"/>
      <c r="M10" s="77"/>
      <c r="N10" s="176">
        <v>0</v>
      </c>
    </row>
    <row r="11" spans="2:1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78"/>
      <c r="M11" s="179" t="s">
        <v>18</v>
      </c>
      <c r="N11" s="180">
        <f>SUM(N5:N10)</f>
        <v>65085.5</v>
      </c>
    </row>
    <row r="12" spans="2:15" ht="21" x14ac:dyDescent="0.35">
      <c r="E12" s="5"/>
      <c r="F12" s="5"/>
      <c r="G12" s="175"/>
      <c r="H12" s="175"/>
      <c r="I12" s="175"/>
      <c r="J12" s="5"/>
      <c r="K12" s="5"/>
      <c r="L12" s="5"/>
      <c r="M12" s="71"/>
      <c r="N12" s="74"/>
      <c r="O12" s="130"/>
    </row>
    <row r="13" spans="2:15" ht="15.75" x14ac:dyDescent="0.25">
      <c r="C13" s="7"/>
      <c r="D13" s="1"/>
      <c r="E13" s="190"/>
      <c r="F13" s="5"/>
      <c r="G13" s="5"/>
      <c r="H13" s="5"/>
      <c r="I13" s="5"/>
      <c r="K13" s="5"/>
      <c r="L13" s="5"/>
      <c r="M13" s="71"/>
      <c r="N13" s="74"/>
      <c r="O13" s="130"/>
    </row>
    <row r="14" spans="2:15" x14ac:dyDescent="0.25">
      <c r="M14" s="130"/>
      <c r="N14" s="74"/>
      <c r="O14" s="130"/>
    </row>
    <row r="15" spans="2:15" ht="15.75" thickBot="1" x14ac:dyDescent="0.3"/>
    <row r="16" spans="2:15" ht="22.5" thickTop="1" thickBot="1" x14ac:dyDescent="0.4">
      <c r="C16" s="7"/>
      <c r="D16" s="147" t="s">
        <v>19</v>
      </c>
      <c r="E16" s="148"/>
      <c r="F16" s="148"/>
      <c r="G16" s="148"/>
      <c r="H16" s="148"/>
      <c r="I16" s="148"/>
      <c r="J16" s="148"/>
      <c r="K16" s="148"/>
      <c r="L16" s="148"/>
      <c r="M16" s="191"/>
      <c r="N16" s="171"/>
    </row>
    <row r="17" spans="2:15" ht="16.5" thickBot="1" x14ac:dyDescent="0.3">
      <c r="C17" s="7"/>
      <c r="D17" s="1"/>
      <c r="J17" s="149" t="s">
        <v>37</v>
      </c>
      <c r="K17" s="150"/>
      <c r="L17" s="198"/>
      <c r="M17" s="68"/>
      <c r="N17" s="172"/>
    </row>
    <row r="18" spans="2:15" ht="58.5" customHeight="1" thickTop="1" thickBot="1" x14ac:dyDescent="0.3">
      <c r="C18" s="184" t="s">
        <v>0</v>
      </c>
      <c r="D18" s="24"/>
      <c r="E18" s="196" t="s">
        <v>2</v>
      </c>
      <c r="F18" s="166" t="s">
        <v>7</v>
      </c>
      <c r="G18" s="166" t="s">
        <v>38</v>
      </c>
      <c r="H18" s="196" t="s">
        <v>3</v>
      </c>
      <c r="I18" s="197" t="s">
        <v>4</v>
      </c>
      <c r="J18" s="166" t="s">
        <v>22</v>
      </c>
      <c r="K18" s="169" t="s">
        <v>8</v>
      </c>
      <c r="L18" s="201" t="s">
        <v>5</v>
      </c>
      <c r="M18" s="202"/>
      <c r="N18" s="192" t="s">
        <v>18</v>
      </c>
    </row>
    <row r="19" spans="2:15" ht="42.75" customHeight="1" thickTop="1" thickBot="1" x14ac:dyDescent="0.35">
      <c r="B19" s="203" t="s">
        <v>141</v>
      </c>
      <c r="C19" s="189" t="s">
        <v>20</v>
      </c>
      <c r="D19" s="183"/>
      <c r="E19" s="30">
        <v>611</v>
      </c>
      <c r="F19" s="31">
        <v>1221</v>
      </c>
      <c r="G19" s="31">
        <v>2804</v>
      </c>
      <c r="H19" s="31">
        <v>334</v>
      </c>
      <c r="I19" s="31">
        <v>779</v>
      </c>
      <c r="J19" s="31">
        <v>6414</v>
      </c>
      <c r="K19" s="22">
        <v>1510</v>
      </c>
      <c r="L19" s="199">
        <v>6779</v>
      </c>
      <c r="M19" s="200">
        <v>0</v>
      </c>
      <c r="N19" s="187">
        <f>SUM(E19:M19)</f>
        <v>20452</v>
      </c>
    </row>
    <row r="20" spans="2:15" ht="42.75" customHeight="1" thickBot="1" x14ac:dyDescent="0.35">
      <c r="B20" s="203" t="s">
        <v>142</v>
      </c>
      <c r="C20" s="189" t="s">
        <v>146</v>
      </c>
      <c r="D20" s="173"/>
      <c r="E20" s="30">
        <v>907</v>
      </c>
      <c r="F20" s="31">
        <v>89</v>
      </c>
      <c r="G20" s="31">
        <v>2444</v>
      </c>
      <c r="H20" s="31">
        <v>58</v>
      </c>
      <c r="I20" s="31">
        <v>403</v>
      </c>
      <c r="J20" s="31">
        <v>5587</v>
      </c>
      <c r="K20" s="22">
        <v>4449.5</v>
      </c>
      <c r="L20" s="32">
        <v>5143</v>
      </c>
      <c r="M20" s="186">
        <v>0</v>
      </c>
      <c r="N20" s="187">
        <f t="shared" ref="N20:N23" si="1">SUM(E20:M20)</f>
        <v>19080.5</v>
      </c>
    </row>
    <row r="21" spans="2:15" ht="42.75" customHeight="1" thickBot="1" x14ac:dyDescent="0.35">
      <c r="B21" s="203" t="s">
        <v>143</v>
      </c>
      <c r="C21" s="188" t="s">
        <v>148</v>
      </c>
      <c r="D21" s="173"/>
      <c r="E21" s="30">
        <v>1055</v>
      </c>
      <c r="F21" s="31">
        <v>1176</v>
      </c>
      <c r="G21" s="31">
        <v>3027</v>
      </c>
      <c r="H21" s="31">
        <v>40</v>
      </c>
      <c r="I21" s="31">
        <v>400</v>
      </c>
      <c r="J21" s="31">
        <v>5602</v>
      </c>
      <c r="K21" s="22">
        <v>1880</v>
      </c>
      <c r="L21" s="32">
        <v>6403</v>
      </c>
      <c r="M21" s="186">
        <v>0</v>
      </c>
      <c r="N21" s="187">
        <f t="shared" si="1"/>
        <v>19583</v>
      </c>
    </row>
    <row r="22" spans="2:15" ht="42.75" customHeight="1" thickBot="1" x14ac:dyDescent="0.35">
      <c r="B22" s="203" t="s">
        <v>144</v>
      </c>
      <c r="C22" s="189" t="s">
        <v>89</v>
      </c>
      <c r="D22" s="173"/>
      <c r="E22" s="30">
        <v>770</v>
      </c>
      <c r="F22" s="31">
        <v>1462</v>
      </c>
      <c r="G22" s="31">
        <v>3659</v>
      </c>
      <c r="H22" s="31">
        <v>125</v>
      </c>
      <c r="I22" s="31">
        <v>728</v>
      </c>
      <c r="J22" s="31">
        <v>5451</v>
      </c>
      <c r="K22" s="22">
        <v>4130.5</v>
      </c>
      <c r="L22" s="32">
        <v>2659</v>
      </c>
      <c r="M22" s="186"/>
      <c r="N22" s="187">
        <f t="shared" si="1"/>
        <v>18984.5</v>
      </c>
    </row>
    <row r="23" spans="2:15" ht="42.75" customHeight="1" thickBot="1" x14ac:dyDescent="0.35">
      <c r="B23" s="203" t="s">
        <v>145</v>
      </c>
      <c r="C23" s="189" t="s">
        <v>123</v>
      </c>
      <c r="D23" s="173"/>
      <c r="E23" s="30">
        <v>863</v>
      </c>
      <c r="F23" s="31">
        <v>1081</v>
      </c>
      <c r="G23" s="31">
        <v>2839</v>
      </c>
      <c r="H23" s="31">
        <v>145</v>
      </c>
      <c r="I23" s="31">
        <v>729</v>
      </c>
      <c r="J23" s="31">
        <v>6157</v>
      </c>
      <c r="K23" s="22">
        <v>1245</v>
      </c>
      <c r="L23" s="32">
        <v>8215</v>
      </c>
      <c r="M23" s="186"/>
      <c r="N23" s="187">
        <f t="shared" si="1"/>
        <v>21274</v>
      </c>
    </row>
    <row r="24" spans="2:15" ht="19.5" thickBot="1" x14ac:dyDescent="0.35">
      <c r="B24" s="174"/>
      <c r="E24" s="30"/>
      <c r="F24" s="31"/>
      <c r="G24" s="31"/>
      <c r="H24" s="31"/>
      <c r="I24" s="31"/>
      <c r="J24" s="31"/>
      <c r="K24" s="22"/>
      <c r="L24" s="177"/>
      <c r="M24" s="77"/>
      <c r="N24" s="176">
        <v>0</v>
      </c>
    </row>
    <row r="25" spans="2:15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93"/>
      <c r="M25" s="194" t="s">
        <v>18</v>
      </c>
      <c r="N25" s="195">
        <f>SUM(N19:N24)</f>
        <v>99374</v>
      </c>
    </row>
    <row r="26" spans="2:15" ht="21" x14ac:dyDescent="0.35">
      <c r="E26" s="5"/>
      <c r="F26" s="5"/>
      <c r="G26" s="175"/>
      <c r="H26" s="175"/>
      <c r="I26" s="175"/>
      <c r="J26" s="5"/>
      <c r="K26" s="5"/>
      <c r="L26" s="5"/>
      <c r="M26" s="71"/>
      <c r="N26" s="74"/>
      <c r="O26" s="130"/>
    </row>
  </sheetData>
  <mergeCells count="4">
    <mergeCell ref="D16:L16"/>
    <mergeCell ref="J17:L17"/>
    <mergeCell ref="D2:L2"/>
    <mergeCell ref="J3:L3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10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145" t="s">
        <v>36</v>
      </c>
      <c r="D1" s="146"/>
      <c r="E1" s="146"/>
      <c r="F1" s="146"/>
      <c r="G1" s="146"/>
      <c r="H1" s="146"/>
      <c r="I1" s="146"/>
      <c r="J1" s="146"/>
      <c r="K1" s="146"/>
      <c r="L1" s="127" t="s">
        <v>41</v>
      </c>
      <c r="M1" s="133"/>
      <c r="N1" s="81"/>
      <c r="O1" s="147" t="s">
        <v>19</v>
      </c>
      <c r="P1" s="148"/>
      <c r="Q1" s="148"/>
      <c r="R1" s="148"/>
      <c r="S1" s="148"/>
      <c r="T1" s="148"/>
      <c r="U1" s="148"/>
      <c r="V1" s="148"/>
      <c r="W1" s="148"/>
      <c r="X1" s="128" t="s">
        <v>41</v>
      </c>
    </row>
    <row r="2" spans="2:27" ht="16.5" thickBot="1" x14ac:dyDescent="0.3">
      <c r="I2" s="149" t="s">
        <v>129</v>
      </c>
      <c r="J2" s="150"/>
      <c r="K2" s="151"/>
      <c r="L2" s="68"/>
      <c r="M2" s="134"/>
      <c r="N2" s="74"/>
      <c r="O2" s="7"/>
      <c r="P2"/>
      <c r="V2" s="149" t="s">
        <v>107</v>
      </c>
      <c r="W2" s="150"/>
      <c r="X2" s="151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152">
        <f>K18+J18+I18+H18+G18+F18+E18+D18+L18</f>
        <v>14572.5</v>
      </c>
      <c r="G20" s="153"/>
      <c r="H20" s="154"/>
      <c r="I20" s="5"/>
      <c r="J20" s="5"/>
      <c r="K20" s="5"/>
      <c r="L20" s="71"/>
      <c r="M20" s="74"/>
      <c r="N20" s="74"/>
      <c r="O20" s="7"/>
      <c r="P20"/>
      <c r="Q20" s="5"/>
      <c r="R20" s="5"/>
      <c r="S20" s="155">
        <f>Q18+R18+S18+T18+U18+V18+W18+X18</f>
        <v>21274</v>
      </c>
      <c r="T20" s="156"/>
      <c r="U20" s="157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topLeftCell="E1" zoomScale="85" zoomScaleNormal="85" workbookViewId="0">
      <selection activeCell="E1" sqref="A1:XFD1048576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159" t="s">
        <v>121</v>
      </c>
      <c r="D2" s="160"/>
      <c r="E2" s="160"/>
      <c r="F2" s="160"/>
      <c r="G2" s="160"/>
      <c r="H2" s="160"/>
      <c r="I2" s="160"/>
      <c r="J2" s="160"/>
      <c r="K2" s="160"/>
      <c r="L2" s="123"/>
      <c r="M2" s="124"/>
      <c r="N2" s="125"/>
      <c r="O2" s="125"/>
      <c r="P2" s="161" t="s">
        <v>122</v>
      </c>
      <c r="Q2" s="162"/>
      <c r="R2" s="162"/>
      <c r="S2" s="162"/>
      <c r="T2" s="162"/>
      <c r="U2" s="162"/>
      <c r="V2" s="162"/>
      <c r="W2" s="162"/>
      <c r="X2" s="162"/>
      <c r="Y2" s="162"/>
      <c r="Z2" s="163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152">
        <f>K17+J17+I17+H17+G17+F17+E17+D17+L17</f>
        <v>50513</v>
      </c>
      <c r="G19" s="153"/>
      <c r="H19" s="154"/>
      <c r="I19" s="5"/>
      <c r="J19" s="5"/>
      <c r="K19" s="5"/>
      <c r="L19" s="5"/>
      <c r="M19" s="74"/>
      <c r="N19" s="74"/>
      <c r="O19" s="74"/>
      <c r="R19" s="5"/>
      <c r="S19" s="5"/>
      <c r="T19" s="155">
        <f>R17+S17+T17+U17+W17+X17+Y17+Z17</f>
        <v>78100</v>
      </c>
      <c r="U19" s="156"/>
      <c r="V19" s="157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145" t="s">
        <v>17</v>
      </c>
      <c r="C2" s="146"/>
      <c r="D2" s="146"/>
      <c r="E2" s="146"/>
      <c r="F2" s="146"/>
      <c r="G2" s="146"/>
      <c r="H2" s="146"/>
      <c r="I2" s="146"/>
      <c r="J2" s="146"/>
      <c r="K2" s="101"/>
      <c r="L2" s="39"/>
      <c r="M2" s="147" t="s">
        <v>19</v>
      </c>
      <c r="N2" s="148"/>
      <c r="O2" s="148"/>
      <c r="P2" s="148"/>
      <c r="Q2" s="148"/>
      <c r="R2" s="148"/>
      <c r="S2" s="148"/>
      <c r="T2" s="148"/>
      <c r="U2" s="148"/>
      <c r="V2" s="148"/>
      <c r="W2" s="164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'!D130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'!X130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'!K131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'!W131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'!H132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'!Q132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'!E133</f>
        <v>492</v>
      </c>
      <c r="E8" s="11">
        <v>0</v>
      </c>
      <c r="F8" s="11">
        <v>0</v>
      </c>
      <c r="G8" s="11">
        <v>0</v>
      </c>
      <c r="H8" s="105">
        <f>391+81+'GASTOS POR SEMANA  '!I133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'!U133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'!T135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'!J136+'GASTOS POR SEMANA  '!J137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'!S136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'!R134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'!F138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'!V138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'!H139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'!V139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'!L140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152">
        <f>J28+I28+H28+G28+F28+E28+D28+C28+K28</f>
        <v>27026.5</v>
      </c>
      <c r="F30" s="153"/>
      <c r="G30" s="154"/>
      <c r="H30" s="5"/>
      <c r="I30" s="5"/>
      <c r="J30" s="5"/>
      <c r="K30" s="5"/>
      <c r="L30" s="3"/>
      <c r="O30" s="5"/>
      <c r="P30" s="5"/>
      <c r="Q30" s="155">
        <f>O28+P28+Q28+R28+T28+U28+V28+W28</f>
        <v>39532.5</v>
      </c>
      <c r="R30" s="156"/>
      <c r="S30" s="157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Hoja5</vt:lpstr>
      <vt:lpstr>GASTOS POR SEMANA  </vt:lpstr>
      <vt:lpstr>CONSENTRADO X SEMANAS   </vt:lpstr>
      <vt:lpstr>Hoja4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2023-09-22T21:13:58Z</cp:lastPrinted>
  <dcterms:created xsi:type="dcterms:W3CDTF">2023-08-22T02:09:42Z</dcterms:created>
  <dcterms:modified xsi:type="dcterms:W3CDTF">2023-09-22T21:36:50Z</dcterms:modified>
</cp:coreProperties>
</file>