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38" l="1"/>
  <c r="Q157" i="38" l="1"/>
  <c r="H157" i="38"/>
  <c r="S119" i="38" l="1"/>
  <c r="T119" i="38" s="1"/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 s="1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<sst xmlns="http://schemas.openxmlformats.org/spreadsheetml/2006/main" count="4599" uniqueCount="803">
  <si>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</si>
  <si>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</si>
  <si>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</si>
  <si>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</si>
  <si>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</si>
  <si>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</si>
  <si>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</si>
  <si>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</si>
  <si>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</si>
  <si>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</si>
  <si>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</si>
  <si>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</si>
  <si>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</si>
  <si>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</si>
  <si>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</si>
  <si>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</si>
  <si>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</si>
  <si>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</si>
  <si>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</si>
  <si>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</si>
  <si>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</si>
  <si>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</si>
  <si>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</si>
  <si>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</si>
  <si>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</si>
  <si>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</si>
  <si>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</si>
  <si>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</si>
  <si>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</si>
  <si>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</si>
  <si>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</si>
  <si>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</si>
  <si>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</si>
  <si>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</si>
  <si>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</si>
  <si>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</si>
  <si>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</si>
  <si>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</si>
  <si>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</si>
  <si>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</si>
  <si>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</si>
  <si>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</si>
  <si>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</si>
  <si>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</si>
  <si>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</si>
  <si>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</si>
  <si>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</si>
  <si>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</si>
  <si>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</si>
  <si>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</si>
  <si>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</si>
  <si>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</si>
  <si>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</si>
  <si>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</si>
  <si>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</si>
  <si>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</si>
  <si>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</si>
  <si>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</si>
  <si>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</si>
  <si>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</si>
  <si>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</si>
  <si>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</si>
  <si>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</si>
  <si>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</si>
  <si>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</si>
  <si>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</si>
  <si>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</si>
  <si>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</si>
  <si>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</si>
  <si>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</si>
  <si>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</si>
  <si>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</si>
  <si>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</si>
  <si>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</si>
  <si>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</si>
  <si>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</si>
  <si>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</si>
  <si>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</si>
  <si>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</si>
  <si>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</si>
  <si>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</si>
  <si>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</si>
  <si>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</si>
  <si>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</si>
  <si>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</si>
  <si>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</si>
  <si>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</si>
  <si>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</si>
  <si>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</si>
  <si>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</si>
  <si>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</si>
  <si>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</si>
  <si>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</si>
  <si>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</si>
  <si>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</si>
  <si>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</si>
  <si>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</si>
  <si>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</si>
  <si>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</si>
  <si>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</si>
  <si>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</si>
  <si>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</si>
  <si>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</si>
  <si>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</si>
  <si>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</si>
  <si>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</si>
  <si>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</si>
  <si>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</si>
  <si>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</si>
  <si>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</si>
  <si>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</si>
  <si>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</si>
  <si>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</si>
  <si>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</si>
  <si>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</si>
  <si>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</si>
  <si>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</si>
  <si>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</si>
  <si>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</si>
  <si>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</si>
  <si>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</si>
  <si>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</si>
  <si>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</si>
  <si>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</si>
  <si>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</si>
  <si>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</si>
  <si>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</si>
  <si>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</si>
  <si>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</si>
  <si>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</si>
  <si>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</si>
  <si>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</si>
  <si>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</si>
  <si>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</si>
  <si>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</si>
  <si>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</si>
  <si>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</si>
  <si>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</si>
  <si>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</si>
  <si>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</si>
  <si>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</si>
  <si>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</si>
  <si>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</si>
  <si>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</si>
  <si>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</si>
  <si>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</si>
  <si>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</si>
  <si>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</si>
  <si>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</si>
  <si>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</si>
  <si>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</si>
  <si>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</si>
  <si>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</si>
  <si>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</si>
  <si>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</si>
  <si>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</si>
  <si>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</si>
  <si>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</si>
  <si>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</si>
  <si>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</si>
  <si>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</si>
  <si>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</si>
  <si>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</si>
  <si>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</si>
  <si>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</si>
  <si>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</si>
  <si>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</si>
  <si>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</si>
  <si>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</si>
  <si>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</si>
  <si>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</si>
  <si>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</si>
  <si>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</si>
  <si>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</si>
  <si>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</si>
  <si>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</si>
  <si>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</si>
  <si>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</si>
  <si>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</si>
  <si>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</si>
  <si>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</si>
  <si>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</si>
  <si>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</si>
  <si>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</si>
  <si>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</si>
  <si>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</si>
  <si>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</si>
  <si>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</si>
  <si>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</si>
  <si>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</si>
  <si>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</si>
  <si>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</si>
  <si>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</si>
  <si>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</si>
  <si>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</si>
  <si>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</si>
  <si>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</si>
  <si>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</si>
  <si>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</si>
  <si>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</si>
  <si>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</si>
  <si>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</si>
  <si>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</si>
  <si>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</si>
  <si>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</si>
  <si>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</si>
  <si>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</si>
  <si>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</si>
  <si>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</si>
  <si>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</si>
  <si>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</si>
  <si>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</si>
  <si>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</si>
  <si>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</si>
  <si>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</si>
  <si>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</si>
  <si>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</si>
  <si>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</si>
  <si>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</si>
  <si>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</si>
  <si>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</si>
  <si>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</si>
  <si>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</si>
  <si>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</si>
  <si>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</si>
  <si>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</si>
  <si>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</si>
  <si>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</si>
  <si>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</si>
  <si>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</si>
  <si>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</si>
  <si>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</si>
  <si>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</si>
  <si>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</si>
  <si>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</si>
  <si>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</si>
  <si>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</si>
  <si>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</si>
  <si>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</si>
  <si>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</si>
  <si>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</si>
  <si>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</si>
  <si>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</si>
  <si>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</si>
  <si>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</si>
  <si>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</si>
  <si>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</si>
  <si>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</si>
  <si>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</si>
  <si>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</si>
  <si>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</si>
  <si>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</si>
  <si>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</si>
  <si>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</si>
  <si>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</si>
  <si>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</si>
  <si>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</si>
  <si>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</si>
  <si>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</si>
  <si>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</si>
  <si>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</si>
  <si>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</si>
  <si>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</si>
  <si>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</si>
  <si>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</si>
  <si>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</si>
  <si>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</si>
  <si>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</si>
  <si>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</si>
  <si>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</si>
  <si>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</si>
  <si>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</si>
  <si>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</si>
  <si>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</si>
  <si>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</si>
  <si>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</si>
  <si>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</si>
  <si>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</si>
  <si>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</si>
  <si>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</si>
  <si>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</si>
  <si>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</si>
  <si>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</si>
  <si>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</si>
  <si>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</si>
  <si>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</si>
  <si>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</si>
  <si>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</si>
  <si>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</si>
  <si>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</si>
  <si>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</si>
  <si>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</si>
  <si>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</si>
  <si>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</si>
  <si>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</si>
  <si>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</si>
  <si>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</si>
  <si>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</si>
  <si>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</si>
  <si>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</si>
  <si>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</si>
  <si>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</si>
  <si>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</si>
  <si>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</si>
  <si>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</si>
  <si>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</si>
  <si>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</si>
  <si>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</si>
  <si>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</si>
  <si>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</si>
  <si>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</si>
  <si>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</si>
  <si>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</si>
  <si>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</si>
  <si>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</si>
  <si>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</si>
  <si>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</si>
  <si>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</si>
  <si>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</si>
  <si>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</si>
  <si>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</si>
  <si>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</si>
  <si>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</si>
  <si>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</si>
  <si>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</si>
  <si>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</si>
  <si>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</si>
  <si>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</si>
  <si>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</si>
  <si>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</si>
  <si>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</si>
  <si>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</si>
  <si>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</si>
  <si>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</si>
  <si>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</si>
  <si>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</si>
  <si>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</si>
  <si>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</si>
  <si>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</si>
  <si>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</si>
  <si>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</si>
  <si>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</si>
  <si>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</si>
  <si>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</si>
  <si>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</si>
  <si>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</si>
  <si>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</si>
  <si>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</si>
  <si>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</si>
  <si>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</si>
  <si>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</si>
  <si>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</si>
  <si>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</si>
  <si>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</si>
  <si>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</si>
  <si>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</si>
  <si>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</si>
  <si>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</si>
  <si>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</si>
  <si>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</si>
  <si>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</si>
  <si>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</si>
  <si>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</si>
  <si>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</si>
  <si>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</si>
  <si>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</si>
  <si>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</si>
  <si>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</si>
  <si>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</si>
  <si>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</si>
  <si>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</si>
  <si>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</si>
  <si>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</si>
  <si>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</si>
  <si>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</si>
  <si>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</si>
  <si>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</si>
  <si>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</si>
  <si>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</si>
  <si>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</si>
  <si>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</si>
  <si>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</si>
  <si>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</si>
  <si>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</si>
  <si>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</si>
  <si>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</si>
  <si>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</si>
  <si>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</si>
  <si>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</si>
  <si>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</si>
  <si>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</si>
  <si>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</si>
  <si>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</si>
  <si>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</si>
  <si>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</si>
  <si>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</si>
  <si>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</si>
  <si>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</si>
  <si>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</si>
  <si>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</si>
  <si>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</si>
  <si>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</si>
  <si>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</si>
  <si>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</si>
  <si>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</si>
  <si>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</si>
  <si>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</si>
  <si>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</si>
  <si>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</si>
  <si>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</si>
  <si>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</si>
  <si>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</si>
  <si>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</si>
  <si>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</si>
  <si>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</si>
  <si>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</si>
  <si>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</si>
  <si>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</si>
  <si>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</si>
  <si>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</si>
  <si>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</si>
  <si>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</si>
  <si>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</si>
  <si>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</si>
  <si>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</si>
  <si>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</si>
  <si>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</si>
  <si>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</si>
  <si>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</si>
  <si>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</si>
  <si>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</si>
  <si>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</si>
  <si>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</si>
  <si>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</si>
  <si>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</si>
  <si>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</si>
  <si>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</si>
  <si>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</si>
  <si>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</si>
  <si>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</si>
  <si>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</si>
  <si>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</si>
  <si>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</si>
  <si>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</si>
  <si>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</si>
  <si>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</si>
  <si>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</si>
  <si>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</si>
  <si>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</si>
  <si>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</si>
  <si>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</si>
  <si>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</si>
  <si>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</si>
  <si>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</si>
  <si>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</si>
  <si>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</si>
  <si>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</si>
  <si>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</si>
  <si>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</si>
  <si>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</si>
  <si>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</si>
  <si>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</si>
  <si>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</si>
  <si>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</si>
  <si>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</si>
  <si>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</si>
  <si>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</si>
  <si>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</si>
  <si>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</si>
  <si>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</si>
  <si>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</si>
  <si>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</si>
  <si>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</si>
  <si>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</si>
  <si>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</si>
  <si>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</si>
  <si>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</si>
  <si>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</si>
  <si>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</si>
  <si>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</si>
  <si>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</si>
  <si>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</si>
  <si>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</si>
  <si>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</si>
  <si>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</si>
  <si>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</si>
  <si>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</si>
  <si>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</si>
  <si>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</si>
  <si>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</si>
  <si>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</si>
  <si>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</si>
  <si>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</si>
  <si>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</si>
  <si>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</si>
  <si>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</si>
  <si>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</si>
  <si>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</si>
  <si>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</si>
  <si>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</si>
  <si>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</si>
  <si>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</si>
  <si>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</si>
  <si>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</si>
  <si>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</si>
  <si>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</si>
  <si>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</si>
  <si>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</si>
  <si>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</si>
  <si>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</si>
  <si>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</si>
  <si>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</si>
  <si>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</si>
  <si>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</si>
  <si>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</si>
  <si>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</si>
  <si>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</si>
  <si>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</si>
  <si>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</si>
  <si>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</si>
  <si>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</si>
  <si>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</si>
  <si>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</si>
  <si>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</si>
  <si>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</si>
  <si>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</si>
  <si>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</si>
  <si>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</si>
  <si>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</si>
  <si>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</si>
  <si>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</si>
  <si>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</si>
  <si>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</si>
  <si>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</si>
  <si>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</si>
  <si>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</si>
  <si>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</si>
  <si>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</si>
  <si>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</si>
  <si>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</si>
  <si>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</si>
  <si>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</si>
  <si>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</si>
  <si>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</si>
  <si>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</si>
  <si>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</si>
  <si>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</si>
  <si>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</si>
  <si>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</si>
  <si>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</si>
  <si>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</si>
  <si>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</si>
  <si>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</si>
  <si>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</si>
  <si>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</si>
  <si>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</si>
  <si>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</si>
  <si>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</si>
  <si>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</si>
  <si>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</si>
  <si>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</si>
  <si>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</si>
  <si>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</si>
  <si>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</si>
  <si>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</si>
  <si>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</si>
  <si>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</si>
  <si>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</si>
  <si>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</si>
  <si>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</si>
  <si>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</si>
  <si>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</si>
  <si>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</si>
  <si>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</si>
  <si>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</si>
  <si>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</si>
  <si>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</si>
  <si>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</si>
  <si>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</si>
  <si>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</si>
  <si>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</si>
  <si>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</si>
  <si>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</si>
  <si>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</si>
  <si>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</si>
  <si>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</si>
  <si>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</si>
  <si>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</si>
  <si>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</si>
  <si>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</si>
  <si>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</si>
  <si>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</si>
  <si>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</si>
  <si>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</si>
  <si>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</si>
  <si>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</si>
  <si>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</si>
  <si>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</si>
  <si>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</si>
  <si>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</si>
  <si>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</si>
  <si>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</si>
  <si>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</si>
  <si>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</si>
  <si>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</si>
  <si>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</si>
  <si>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</si>
  <si>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</si>
  <si>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</si>
  <si>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</si>
  <si>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</si>
  <si>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</si>
  <si>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</si>
  <si>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</si>
  <si>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</si>
  <si>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</si>
  <si>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</si>
  <si>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</si>
  <si>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</si>
  <si>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</si>
  <si>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</si>
  <si>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</si>
  <si>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</si>
  <si>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</si>
  <si>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</si>
  <si>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</si>
  <si>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</si>
  <si>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</si>
  <si>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</si>
  <si>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</si>
  <si>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</si>
  <si>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</si>
  <si>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</si>
  <si>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</si>
  <si>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</si>
  <si>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</si>
  <si>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</si>
  <si>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</si>
  <si>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</si>
  <si>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</si>
  <si>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</si>
  <si>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</si>
  <si>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</si>
  <si>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</si>
  <si>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</si>
  <si>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</si>
  <si>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</si>
  <si>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</si>
  <si>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</si>
  <si>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</si>
  <si>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</si>
  <si>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</si>
  <si>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</si>
  <si>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</si>
  <si>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</si>
  <si>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</si>
  <si>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</si>
  <si>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</si>
  <si>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</si>
  <si>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</si>
  <si>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</si>
  <si>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</si>
  <si>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</si>
  <si>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</si>
  <si>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</si>
  <si>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</si>
  <si>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</si>
  <si>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</si>
  <si>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</si>
  <si>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</si>
  <si>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</si>
  <si>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</si>
  <si>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</si>
  <si>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</si>
  <si>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</si>
  <si>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</si>
  <si>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</si>
  <si>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</si>
  <si>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</si>
  <si>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</si>
  <si>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</si>
  <si>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</si>
  <si>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</si>
  <si>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</si>
  <si>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</si>
  <si>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</si>
  <si>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</si>
  <si>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</si>
  <si>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</si>
  <si>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</si>
  <si>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</si>
  <si>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</si>
  <si>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</si>
  <si>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</si>
  <si>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</si>
  <si>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</si>
  <si>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</si>
  <si>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</si>
  <si>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</si>
  <si>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</si>
  <si>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</si>
  <si>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</si>
  <si>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</si>
  <si>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</si>
  <si>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</si>
  <si>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</si>
  <si>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</si>
  <si>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</si>
  <si>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</si>
  <si>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</si>
  <si>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</si>
  <si>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</si>
  <si>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</si>
  <si>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</si>
  <si>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</si>
  <si>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</si>
  <si>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</si>
  <si>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</si>
  <si>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</si>
  <si>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</si>
  <si>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</si>
  <si>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</si>
  <si>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</si>
  <si>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</si>
  <si>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</si>
  <si>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</si>
  <si>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</si>
  <si>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</si>
  <si>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</si>
  <si>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</si>
  <si>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</si>
  <si>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</si>
  <si>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</si>
  <si>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</si>
  <si>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</si>
  <si>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</si>
  <si>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</si>
  <si>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</si>
  <si>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</si>
  <si>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</si>
  <si>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</si>
  <si>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</si>
  <si>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</si>
  <si>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</si>
  <si>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</si>
  <si>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</si>
  <si>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</si>
  <si>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</si>
  <si>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</si>
  <si>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</si>
  <si>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</si>
  <si>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</si>
  <si>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</si>
  <si>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</si>
  <si>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</si>
  <si>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</si>
  <si>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</si>
  <si>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</si>
  <si>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</si>
  <si>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</si>
  <si>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</si>
  <si>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</si>
  <si>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</si>
  <si>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</si>
  <si>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</si>
  <si>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</si>
  <si>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</si>
  <si>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</si>
  <si>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</si>
  <si>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</si>
  <si>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</si>
  <si>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</si>
  <si>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</si>
  <si>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</si>
  <si>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</si>
  <si>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</si>
  <si>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</si>
  <si>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</si>
  <si>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</si>
  <si>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</si>
  <si>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</si>
  <si>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</si>
  <si>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</si>
  <si>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</si>
  <si>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</si>
  <si>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</si>
  <si>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</si>
  <si>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</si>
  <si>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</si>
  <si>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</si>
  <si>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</si>
  <si>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</si>
  <si>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</si>
  <si>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</si>
  <si>
    <t>HC-14608</t>
  </si>
  <si>
    <t>Transfer B 2-Ocy-23</t>
  </si>
  <si>
    <t>Transer B 2-Oct-23</t>
  </si>
  <si>
    <t>Transfer B 3-Oct-23</t>
  </si>
  <si>
    <t>Trnsfer S 29-Sept-23---Transfer B 3-Oct-23</t>
  </si>
  <si>
    <t>Transfer B 9-Oct-23</t>
  </si>
  <si>
    <t>Transfer B 10-Oct-23</t>
  </si>
  <si>
    <t>Transfer B 13-Oct-23</t>
  </si>
  <si>
    <t>Transfer B 16-Oct-23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</si>
</sst>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44" fontId="28" fillId="0" borderId="97" xfId="1" applyFont="1" applyFill="1" applyBorder="1" applyAlignment="1">
      <alignment horizontal="center" vertical="center"/>
    </xf>
    <xf numFmtId="44" fontId="28" fillId="4" borderId="97" xfId="1" applyFont="1" applyFill="1" applyBorder="1" applyAlignment="1">
      <alignment horizontal="center" vertical="center"/>
    </xf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" fontId="78" fillId="0" borderId="112" xfId="0" applyNumberFormat="1" applyFont="1" applyBorder="1" applyAlignment="1">
      <alignment vertical="center" wrapText="1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44" fontId="40" fillId="23" borderId="97" xfId="1" applyFont="1" applyFill="1" applyBorder="1" applyAlignment="1"/>
    <xf numFmtId="44" fontId="40" fillId="23" borderId="97" xfId="1" applyFont="1" applyFill="1" applyBorder="1" applyAlignment="1">
      <alignment horizontal="center" vertical="center"/>
    </xf>
    <xf numFmtId="167" fontId="22" fillId="23" borderId="97" xfId="0" applyNumberFormat="1" applyFont="1" applyFill="1" applyBorder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  <xf numFmtId="1" fontId="72" fillId="0" borderId="86" xfId="0" applyNumberFormat="1" applyFont="1" applyBorder="1" applyAlignment="1">
      <alignment horizontal="center" vertical="center"/>
    </xf>
    <xf numFmtId="44" fontId="79" fillId="2" borderId="33" xfId="1" applyFont="1" applyFill="1" applyBorder="1" applyAlignment="1"/>
    <xf numFmtId="167" fontId="82" fillId="2" borderId="73" xfId="0" applyNumberFormat="1" applyFont="1" applyFill="1" applyBorder="1" applyAlignment="1">
      <alignment vertical="center" wrapText="1"/>
    </xf>
    <xf numFmtId="44" fontId="81" fillId="2" borderId="33" xfId="1" applyFont="1" applyFill="1" applyBorder="1" applyAlignment="1"/>
    <xf numFmtId="167" fontId="82" fillId="2" borderId="86" xfId="0" applyNumberFormat="1" applyFont="1" applyFill="1" applyBorder="1" applyAlignment="1">
      <alignment wrapText="1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67" fontId="7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69" xfId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 wrapText="1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82" fillId="2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44" fontId="82" fillId="2" borderId="33" xfId="1" applyFont="1" applyFill="1" applyBorder="1" applyAlignment="1">
      <alignment horizontal="right"/>
    </xf>
    <xf numFmtId="0" fontId="92" fillId="2" borderId="33" xfId="0" applyFont="1" applyFill="1" applyBorder="1" applyAlignment="1">
      <alignment horizontal="left" wrapText="1"/>
    </xf>
    <xf numFmtId="44" fontId="81" fillId="2" borderId="89" xfId="1" applyFont="1" applyFill="1" applyBorder="1" applyAlignment="1"/>
    <xf numFmtId="167" fontId="82" fillId="2" borderId="51" xfId="0" applyNumberFormat="1" applyFont="1" applyFill="1" applyBorder="1" applyAlignment="1">
      <alignment horizontal="center" vertical="center" wrapText="1"/>
    </xf>
    <xf numFmtId="167" fontId="82" fillId="2" borderId="49" xfId="0" applyNumberFormat="1" applyFont="1" applyFill="1" applyBorder="1" applyAlignment="1">
      <alignment horizontal="center" vertical="center" wrapText="1"/>
    </xf>
    <xf numFmtId="44" fontId="81" fillId="2" borderId="112" xfId="1" applyFont="1" applyFill="1" applyBorder="1" applyAlignment="1"/>
    <xf numFmtId="44" fontId="40" fillId="0" borderId="73" xfId="1" applyFont="1" applyFill="1" applyBorder="1" applyAlignment="1"/>
    <xf numFmtId="167" fontId="22" fillId="0" borderId="86" xfId="0" applyNumberFormat="1" applyFont="1" applyBorder="1" applyAlignment="1">
      <alignment vertical="center" wrapText="1"/>
    </xf>
    <xf numFmtId="44" fontId="81" fillId="2" borderId="98" xfId="1" applyFont="1" applyFill="1" applyBorder="1" applyAlignment="1"/>
    <xf numFmtId="167" fontId="92" fillId="2" borderId="100" xfId="0" applyNumberFormat="1" applyFont="1" applyFill="1" applyBorder="1" applyAlignment="1">
      <alignment vertical="center" wrapText="1"/>
    </xf>
    <xf numFmtId="167" fontId="82" fillId="2" borderId="86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3333FF"/>
      <color rgb="FFFF33CC"/>
      <color rgb="FF00FF00"/>
      <color rgb="FF66FFFF"/>
      <color rgb="FFFFCC99"/>
      <color rgb="FFCC9900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7">
                  <c:v>38130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7">
                  <c:v>828948.99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828948.99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44.150685602741873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3" ySplit="2" topLeftCell="N142" activePane="bottomRight" state="frozen"/>
      <selection pane="topRight" activeCell="D1" sqref="D1"/>
      <selection pane="bottomLeft" activeCell="A3" sqref="A3"/>
      <selection pane="bottomRight" activeCell="O144" sqref="O14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5" bestFit="1" customWidth="1"/>
    <col min="7" max="7" width="7.28515625" style="12" customWidth="1"/>
    <col min="8" max="8" width="14.7109375" style="70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2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9" t="s">
        <v>178</v>
      </c>
      <c r="C1" s="452"/>
      <c r="D1" s="453"/>
      <c r="E1" s="454"/>
      <c r="F1" s="690"/>
      <c r="G1" s="455"/>
      <c r="H1" s="690"/>
      <c r="I1" s="456"/>
      <c r="J1" s="457"/>
      <c r="K1" s="1411" t="s">
        <v>26</v>
      </c>
      <c r="L1" s="519"/>
      <c r="M1" s="1413" t="s">
        <v>27</v>
      </c>
      <c r="N1" s="604"/>
      <c r="P1" s="652" t="s">
        <v>38</v>
      </c>
      <c r="Q1" s="1409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1" t="s">
        <v>3</v>
      </c>
      <c r="G2" s="66" t="s">
        <v>8</v>
      </c>
      <c r="H2" s="706" t="s">
        <v>5</v>
      </c>
      <c r="I2" s="256" t="s">
        <v>6</v>
      </c>
      <c r="K2" s="1412"/>
      <c r="L2" s="520" t="s">
        <v>29</v>
      </c>
      <c r="M2" s="1414"/>
      <c r="N2" s="605" t="s">
        <v>29</v>
      </c>
      <c r="O2" s="783" t="s">
        <v>30</v>
      </c>
      <c r="P2" s="653" t="s">
        <v>39</v>
      </c>
      <c r="Q2" s="1410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2">
        <f>PIERNA!F3</f>
        <v>0</v>
      </c>
      <c r="G3" s="97">
        <f>PIERNA!G3</f>
        <v>0</v>
      </c>
      <c r="H3" s="707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4"/>
      <c r="P3" s="368"/>
      <c r="Q3" s="230"/>
      <c r="R3" s="527"/>
      <c r="S3" s="727">
        <f t="shared" ref="S3:S31" si="0">Q3+M3+K3+P3</f>
        <v>0</v>
      </c>
      <c r="T3" s="727" t="e">
        <f>S3/H3</f>
        <v>#DIV/0!</v>
      </c>
    </row>
    <row r="4" spans="1:29" s="148" customFormat="1" ht="35.25" customHeight="1" x14ac:dyDescent="0.3">
      <c r="A4" s="97">
        <v>1</v>
      </c>
      <c r="B4" s="820" t="str">
        <f>PIERNA!B4</f>
        <v>SEABOARD FOODS</v>
      </c>
      <c r="C4" s="256" t="str">
        <f>PIERNA!C4</f>
        <v>Seaboard</v>
      </c>
      <c r="D4" s="869" t="str">
        <f>PIERNA!D4</f>
        <v xml:space="preserve">PED. </v>
      </c>
      <c r="E4" s="870">
        <f>PIERNA!E4</f>
        <v>45168</v>
      </c>
      <c r="F4" s="693">
        <f>PIERNA!F4</f>
        <v>19104.28</v>
      </c>
      <c r="G4" s="350">
        <f>PIERNA!G4</f>
        <v>21</v>
      </c>
      <c r="H4" s="708">
        <f>PIERNA!H4</f>
        <v>19097</v>
      </c>
      <c r="I4" s="544">
        <f>PIERNA!I4</f>
        <v>7.2799999999988358</v>
      </c>
      <c r="J4" s="1064"/>
      <c r="K4" s="354"/>
      <c r="L4" s="568"/>
      <c r="M4" s="354"/>
      <c r="N4" s="559"/>
      <c r="O4" s="838"/>
      <c r="P4" s="464"/>
      <c r="Q4" s="464"/>
      <c r="R4" s="560"/>
      <c r="S4" s="727">
        <f>Q4</f>
        <v>0</v>
      </c>
      <c r="T4" s="727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9" t="str">
        <f>PIERNA!D5</f>
        <v>PED. 3001811</v>
      </c>
      <c r="E5" s="870">
        <f>PIERNA!E5</f>
        <v>45169</v>
      </c>
      <c r="F5" s="693">
        <f>PIERNA!F5</f>
        <v>18678.36</v>
      </c>
      <c r="G5" s="350">
        <f>PIERNA!G5</f>
        <v>21</v>
      </c>
      <c r="H5" s="708">
        <f>PIERNA!H5</f>
        <v>18733.3</v>
      </c>
      <c r="I5" s="544">
        <f>PIERNA!I5</f>
        <v>-54.93999999999869</v>
      </c>
      <c r="J5" s="1065" t="str">
        <f>PIERNA!U6</f>
        <v>NLSE23-154</v>
      </c>
      <c r="K5" s="873"/>
      <c r="L5" s="935"/>
      <c r="M5" s="354"/>
      <c r="N5" s="559"/>
      <c r="O5" s="838"/>
      <c r="P5" s="464"/>
      <c r="Q5" s="877"/>
      <c r="R5" s="874"/>
      <c r="S5" s="727">
        <f>Q5+M5+K5+P5</f>
        <v>0</v>
      </c>
      <c r="T5" s="727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9" t="str">
        <f>PIERNA!D6</f>
        <v>PED. 102732186</v>
      </c>
      <c r="E6" s="870">
        <f>PIERNA!E6</f>
        <v>45170</v>
      </c>
      <c r="F6" s="693">
        <f>PIERNA!F6</f>
        <v>18993.75</v>
      </c>
      <c r="G6" s="350">
        <f>PIERNA!G6</f>
        <v>21</v>
      </c>
      <c r="H6" s="708">
        <f>PIERNA!H6</f>
        <v>18991</v>
      </c>
      <c r="I6" s="544">
        <f>PIERNA!I6</f>
        <v>2.75</v>
      </c>
      <c r="J6" s="1065" t="str">
        <f>PIERNA!AE6</f>
        <v>NLSES23-128</v>
      </c>
      <c r="K6" s="354"/>
      <c r="L6" s="568"/>
      <c r="M6" s="354"/>
      <c r="N6" s="559"/>
      <c r="O6" s="838"/>
      <c r="P6" s="464"/>
      <c r="Q6" s="871"/>
      <c r="R6" s="872"/>
      <c r="S6" s="727">
        <f t="shared" si="0"/>
        <v>0</v>
      </c>
      <c r="T6" s="727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9" t="str">
        <f>PIERNA!D7</f>
        <v>PED. 102789382</v>
      </c>
      <c r="E7" s="870">
        <f>PIERNA!E7</f>
        <v>45171</v>
      </c>
      <c r="F7" s="693">
        <f>PIERNA!F7</f>
        <v>19115.54</v>
      </c>
      <c r="G7" s="350">
        <f>PIERNA!G7</f>
        <v>21</v>
      </c>
      <c r="H7" s="708">
        <f>PIERNA!H7</f>
        <v>19090.8</v>
      </c>
      <c r="I7" s="544">
        <f>PIERNA!I7</f>
        <v>24.740000000001601</v>
      </c>
      <c r="J7" s="1066" t="str">
        <f>PIERNA!AO6</f>
        <v>NLSE23-155</v>
      </c>
      <c r="K7" s="934"/>
      <c r="L7" s="935"/>
      <c r="M7" s="934"/>
      <c r="N7" s="875"/>
      <c r="O7" s="838"/>
      <c r="P7" s="464"/>
      <c r="Q7" s="873"/>
      <c r="R7" s="874"/>
      <c r="S7" s="727">
        <f t="shared" si="0"/>
        <v>0</v>
      </c>
      <c r="T7" s="727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3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3">
        <f>PIERNA!F8</f>
        <v>18961.7</v>
      </c>
      <c r="G8" s="350">
        <f>PIERNA!G8</f>
        <v>21</v>
      </c>
      <c r="H8" s="708">
        <f>PIERNA!H8</f>
        <v>18951</v>
      </c>
      <c r="I8" s="544">
        <f>PIERNA!I8</f>
        <v>10.700000000000728</v>
      </c>
      <c r="J8" s="1063" t="str">
        <f>PIERNA!AY6</f>
        <v>ACCSE23-09</v>
      </c>
      <c r="K8" s="1256">
        <v>11424</v>
      </c>
      <c r="L8" s="1263" t="s">
        <v>507</v>
      </c>
      <c r="M8" s="1256">
        <v>37120</v>
      </c>
      <c r="N8" s="1262" t="s">
        <v>508</v>
      </c>
      <c r="O8" s="1264">
        <v>2214699</v>
      </c>
      <c r="P8" s="1261"/>
      <c r="Q8" s="1265">
        <f>43004.15*16.75</f>
        <v>720319.51250000007</v>
      </c>
      <c r="R8" s="1262" t="s">
        <v>512</v>
      </c>
      <c r="S8" s="727">
        <f t="shared" si="0"/>
        <v>768863.51250000007</v>
      </c>
      <c r="T8" s="727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3">
        <f>PIERNA!F9</f>
        <v>18508.88</v>
      </c>
      <c r="G9" s="350">
        <f>PIERNA!G9</f>
        <v>20</v>
      </c>
      <c r="H9" s="708">
        <f>PIERNA!H9</f>
        <v>18555.46</v>
      </c>
      <c r="I9" s="544">
        <f>PIERNA!I9</f>
        <v>-46.579999999998108</v>
      </c>
      <c r="J9" s="634">
        <f>PIERNA!BI6</f>
        <v>11703</v>
      </c>
      <c r="K9" s="938">
        <v>11424</v>
      </c>
      <c r="L9" s="879" t="s">
        <v>362</v>
      </c>
      <c r="M9" s="878">
        <v>37120</v>
      </c>
      <c r="N9" s="562" t="s">
        <v>417</v>
      </c>
      <c r="O9" s="1101">
        <v>12006</v>
      </c>
      <c r="P9" s="464"/>
      <c r="Q9" s="355">
        <f>41902.06*17.41</f>
        <v>729514.86459999997</v>
      </c>
      <c r="R9" s="564" t="s">
        <v>362</v>
      </c>
      <c r="S9" s="727">
        <f>Q9+M9+K9</f>
        <v>778058.86459999997</v>
      </c>
      <c r="T9" s="727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3">
        <f>PIERNA!F10</f>
        <v>18782.91</v>
      </c>
      <c r="G10" s="350">
        <f>PIERNA!G10</f>
        <v>21</v>
      </c>
      <c r="H10" s="708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8">
        <v>12434</v>
      </c>
      <c r="L10" s="879" t="s">
        <v>362</v>
      </c>
      <c r="M10" s="878">
        <v>37120</v>
      </c>
      <c r="N10" s="562" t="s">
        <v>417</v>
      </c>
      <c r="O10" s="838">
        <v>2214881</v>
      </c>
      <c r="P10" s="464"/>
      <c r="Q10" s="877">
        <f>42633.61*16.898</f>
        <v>720422.74178000004</v>
      </c>
      <c r="R10" s="876" t="s">
        <v>407</v>
      </c>
      <c r="S10" s="727">
        <f>Q10+M10+K10</f>
        <v>769976.74178000004</v>
      </c>
      <c r="T10" s="727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3">
        <f>PIERNA!F11</f>
        <v>19255.8</v>
      </c>
      <c r="G11" s="350">
        <f>PIERNA!G11</f>
        <v>21</v>
      </c>
      <c r="H11" s="708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9" t="s">
        <v>362</v>
      </c>
      <c r="M11" s="354">
        <v>37120</v>
      </c>
      <c r="N11" s="562" t="s">
        <v>417</v>
      </c>
      <c r="O11" s="839"/>
      <c r="P11" s="464"/>
      <c r="Q11" s="877"/>
      <c r="R11" s="876"/>
      <c r="S11" s="727">
        <f t="shared" si="0"/>
        <v>49394</v>
      </c>
      <c r="T11" s="727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3">
        <f>PIERNA!F12</f>
        <v>19008.36</v>
      </c>
      <c r="G12" s="350">
        <f>PIERNA!G12</f>
        <v>21</v>
      </c>
      <c r="H12" s="708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9"/>
      <c r="P12" s="464"/>
      <c r="Q12" s="877"/>
      <c r="R12" s="876"/>
      <c r="S12" s="727">
        <f>Q12+M12+K12</f>
        <v>49544</v>
      </c>
      <c r="T12" s="727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3">
        <f>PIERNA!F13</f>
        <v>18355</v>
      </c>
      <c r="G13" s="350">
        <f>PIERNA!G13</f>
        <v>20</v>
      </c>
      <c r="H13" s="708">
        <f>PIERNA!H13</f>
        <v>18484</v>
      </c>
      <c r="I13" s="544">
        <f>PIERNA!I13</f>
        <v>-129</v>
      </c>
      <c r="J13" s="1089" t="str">
        <f>PIERNA!CW6</f>
        <v>TFL--3796</v>
      </c>
      <c r="K13" s="354"/>
      <c r="L13" s="568"/>
      <c r="M13" s="354"/>
      <c r="N13" s="562"/>
      <c r="O13" s="839" t="s">
        <v>409</v>
      </c>
      <c r="P13" s="1127" t="s">
        <v>359</v>
      </c>
      <c r="Q13" s="355">
        <v>837300.64</v>
      </c>
      <c r="R13" s="564" t="s">
        <v>408</v>
      </c>
      <c r="S13" s="727" t="e">
        <f t="shared" si="0"/>
        <v>#VALUE!</v>
      </c>
      <c r="T13" s="727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3">
        <f>PIERNA!F14</f>
        <v>18678.18</v>
      </c>
      <c r="G14" s="350">
        <f>PIERNA!G14</f>
        <v>20</v>
      </c>
      <c r="H14" s="708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8">
        <v>12014</v>
      </c>
      <c r="P14" s="655"/>
      <c r="Q14" s="355">
        <f>45561.58*17.48</f>
        <v>796416.41840000008</v>
      </c>
      <c r="R14" s="565" t="s">
        <v>404</v>
      </c>
      <c r="S14" s="727">
        <f>Q14+M14+K14</f>
        <v>845810.41840000008</v>
      </c>
      <c r="T14" s="727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8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3">
        <f>PIERNA!F15</f>
        <v>18953.54</v>
      </c>
      <c r="G15" s="350">
        <f>PIERNA!G15</f>
        <v>21</v>
      </c>
      <c r="H15" s="708">
        <f>PIERNA!H15</f>
        <v>18996.2</v>
      </c>
      <c r="I15" s="544">
        <f>PIERNA!I15</f>
        <v>-42.659999999999854</v>
      </c>
      <c r="J15" s="648" t="str">
        <f>PIERNA!DQ6</f>
        <v>FACT-3716</v>
      </c>
      <c r="K15" s="1238"/>
      <c r="L15" s="1239"/>
      <c r="M15" s="1238"/>
      <c r="N15" s="1240"/>
      <c r="O15" s="839">
        <v>3716</v>
      </c>
      <c r="P15" s="1127" t="s">
        <v>359</v>
      </c>
      <c r="Q15" s="355">
        <v>854828.55</v>
      </c>
      <c r="R15" s="567" t="s">
        <v>408</v>
      </c>
      <c r="S15" s="727">
        <f>Q15+M15+K15</f>
        <v>854828.55</v>
      </c>
      <c r="T15" s="727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6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3">
        <f>PIERNA!F16</f>
        <v>18883.599999999999</v>
      </c>
      <c r="G16" s="350">
        <f>PIERNA!G16</f>
        <v>21</v>
      </c>
      <c r="H16" s="708">
        <f>PIERNA!H16</f>
        <v>19065.099999999999</v>
      </c>
      <c r="I16" s="544">
        <f>PIERNA!I16</f>
        <v>-181.5</v>
      </c>
      <c r="J16" s="1311" t="str">
        <f>PIERNA!EA6</f>
        <v>11364  11 SUR</v>
      </c>
      <c r="K16" s="1312"/>
      <c r="L16" s="1313"/>
      <c r="M16" s="1312"/>
      <c r="N16" s="1314"/>
      <c r="O16" s="839"/>
      <c r="P16" s="464"/>
      <c r="Q16" s="464"/>
      <c r="R16" s="564"/>
      <c r="S16" s="727">
        <f t="shared" si="0"/>
        <v>0</v>
      </c>
      <c r="T16" s="727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7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3">
        <f>PIERNA!F17</f>
        <v>18341.87</v>
      </c>
      <c r="G17" s="350">
        <f>PIERNA!G17</f>
        <v>22</v>
      </c>
      <c r="H17" s="708">
        <f>PIERNA!H17</f>
        <v>18391</v>
      </c>
      <c r="I17" s="544">
        <f>PIERNA!I17</f>
        <v>-49.130000000001019</v>
      </c>
      <c r="J17" s="937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9">
        <v>12027</v>
      </c>
      <c r="P17" s="840"/>
      <c r="Q17" s="464">
        <f>46257.79*17.43</f>
        <v>806273.27969999996</v>
      </c>
      <c r="R17" s="564" t="s">
        <v>358</v>
      </c>
      <c r="S17" s="727">
        <f>Q17+M17+K17</f>
        <v>855667.27969999996</v>
      </c>
      <c r="T17" s="727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8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3">
        <f>PIERNA!F18</f>
        <v>18363.439999999999</v>
      </c>
      <c r="G18" s="350">
        <f>PIERNA!G18</f>
        <v>20</v>
      </c>
      <c r="H18" s="708">
        <f>PIERNA!H18</f>
        <v>18500.900000000001</v>
      </c>
      <c r="I18" s="544">
        <f>PIERNA!I18</f>
        <v>-137.46000000000276</v>
      </c>
      <c r="J18" s="1128" t="str">
        <f>PIERNA!EU6</f>
        <v>ACCSE23-05</v>
      </c>
      <c r="K18" s="1244">
        <v>12424</v>
      </c>
      <c r="L18" s="1245" t="s">
        <v>502</v>
      </c>
      <c r="M18" s="1244">
        <v>37120</v>
      </c>
      <c r="N18" s="1246" t="s">
        <v>503</v>
      </c>
      <c r="O18" s="1247">
        <v>2216889</v>
      </c>
      <c r="P18" s="1248"/>
      <c r="Q18" s="1249">
        <f>45099.29*17.41</f>
        <v>785178.63890000002</v>
      </c>
      <c r="R18" s="1250" t="s">
        <v>501</v>
      </c>
      <c r="S18" s="727">
        <f>Q18+M18+K18</f>
        <v>834722.63890000002</v>
      </c>
      <c r="T18" s="727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3">
        <f>PIERNA!F19</f>
        <v>19163.939999999999</v>
      </c>
      <c r="G19" s="350">
        <f>PIERNA!G19</f>
        <v>21</v>
      </c>
      <c r="H19" s="708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8">
        <v>2218481</v>
      </c>
      <c r="P19" s="655"/>
      <c r="Q19" s="464">
        <f>48679.5*17.41</f>
        <v>847510.09499999997</v>
      </c>
      <c r="R19" s="559" t="s">
        <v>362</v>
      </c>
      <c r="S19" s="727">
        <f>Q19+M19+K19</f>
        <v>897064.09499999997</v>
      </c>
      <c r="T19" s="727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3">
        <f>PIERNA!F20</f>
        <v>19215.400000000001</v>
      </c>
      <c r="G20" s="350">
        <f>PIERNA!G20</f>
        <v>21</v>
      </c>
      <c r="H20" s="708">
        <f>PIERNA!H20</f>
        <v>19240.400000000001</v>
      </c>
      <c r="I20" s="544">
        <f>PIERNA!I20</f>
        <v>-25</v>
      </c>
      <c r="J20" s="802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8">
        <v>2218482</v>
      </c>
      <c r="P20" s="655"/>
      <c r="Q20" s="464">
        <f>48780.7*17.41</f>
        <v>849271.98699999996</v>
      </c>
      <c r="R20" s="559" t="s">
        <v>362</v>
      </c>
      <c r="S20" s="727">
        <f t="shared" si="0"/>
        <v>898665.98699999996</v>
      </c>
      <c r="T20" s="727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3">
        <f>PIERNA!F21</f>
        <v>18742.990000000002</v>
      </c>
      <c r="G21" s="350">
        <f>PIERNA!G21</f>
        <v>20</v>
      </c>
      <c r="H21" s="708">
        <f>PIERNA!H21</f>
        <v>18775.45</v>
      </c>
      <c r="I21" s="544">
        <f>PIERNA!I21</f>
        <v>-32.459999999999127</v>
      </c>
      <c r="J21" s="613">
        <f>PIERNA!FY6</f>
        <v>38130</v>
      </c>
      <c r="K21" s="1661"/>
      <c r="L21" s="1662"/>
      <c r="M21" s="1661"/>
      <c r="N21" s="1663"/>
      <c r="O21" s="1259">
        <v>38130</v>
      </c>
      <c r="P21" s="464"/>
      <c r="Q21" s="1664">
        <v>828948.99</v>
      </c>
      <c r="R21" s="1665" t="s">
        <v>801</v>
      </c>
      <c r="S21" s="727">
        <f t="shared" si="0"/>
        <v>828948.99</v>
      </c>
      <c r="T21" s="727">
        <f>S21/H21</f>
        <v>44.150685602741873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3">
        <f>PIERNA!F22</f>
        <v>19004.12</v>
      </c>
      <c r="G22" s="350">
        <f>PIERNA!G22</f>
        <v>21</v>
      </c>
      <c r="H22" s="708">
        <f>PIERNA!H22</f>
        <v>19004.099999999999</v>
      </c>
      <c r="I22" s="544">
        <f>PIERNA!I22</f>
        <v>2.0000000000436557E-2</v>
      </c>
      <c r="J22" s="667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9">
        <v>2219120</v>
      </c>
      <c r="P22" s="464"/>
      <c r="Q22" s="464">
        <f>44607.74*17.595</f>
        <v>784873.1852999999</v>
      </c>
      <c r="R22" s="559" t="s">
        <v>410</v>
      </c>
      <c r="S22" s="727">
        <f>Q22+M22+K22</f>
        <v>834267.1852999999</v>
      </c>
      <c r="T22" s="727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3">
        <f>PIERNA!F23</f>
        <v>19090.22</v>
      </c>
      <c r="G23" s="350">
        <f>PIERNA!G23</f>
        <v>21</v>
      </c>
      <c r="H23" s="708">
        <f>PIERNA!H23</f>
        <v>19103.8</v>
      </c>
      <c r="I23" s="544">
        <f>PIERNA!I23</f>
        <v>-13.579999999998108</v>
      </c>
      <c r="J23" s="667" t="str">
        <f>PIERNA!GS6</f>
        <v>NLSE23-167</v>
      </c>
      <c r="K23" s="354">
        <v>10124</v>
      </c>
      <c r="L23" s="563" t="s">
        <v>421</v>
      </c>
      <c r="M23" s="354">
        <v>37120</v>
      </c>
      <c r="N23" s="689" t="s">
        <v>415</v>
      </c>
      <c r="O23" s="839">
        <v>2219121</v>
      </c>
      <c r="P23" s="762"/>
      <c r="Q23" s="464">
        <f>44841.97*17.184</f>
        <v>770564.41248000006</v>
      </c>
      <c r="R23" s="559" t="s">
        <v>413</v>
      </c>
      <c r="S23" s="727">
        <f>Q23+M23+K23</f>
        <v>817808.41248000006</v>
      </c>
      <c r="T23" s="727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3">
        <f>PIERNA!F24</f>
        <v>19037.62</v>
      </c>
      <c r="G24" s="350">
        <f>PIERNA!G24</f>
        <v>21</v>
      </c>
      <c r="H24" s="708">
        <f>PIERNA!H24</f>
        <v>19053.599999999999</v>
      </c>
      <c r="I24" s="544">
        <f>PIERNA!I24</f>
        <v>-15.979999999999563</v>
      </c>
      <c r="J24" s="1129" t="str">
        <f>PIERNA!HC6</f>
        <v>ACCESE23-10</v>
      </c>
      <c r="K24" s="1256">
        <v>12424</v>
      </c>
      <c r="L24" s="1257" t="s">
        <v>510</v>
      </c>
      <c r="M24" s="1256">
        <v>37120</v>
      </c>
      <c r="N24" s="1258" t="s">
        <v>511</v>
      </c>
      <c r="O24" s="1259">
        <v>2218992</v>
      </c>
      <c r="P24" s="1260"/>
      <c r="Q24" s="1261">
        <f>44723.79*17.54</f>
        <v>784455.27659999998</v>
      </c>
      <c r="R24" s="1262" t="s">
        <v>509</v>
      </c>
      <c r="S24" s="727">
        <f>Q24+M24+K24</f>
        <v>833999.27659999998</v>
      </c>
      <c r="T24" s="727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3">
        <f>PIERNA!HQ5</f>
        <v>18779.189999999999</v>
      </c>
      <c r="G25" s="350">
        <f>PIERNA!HR5</f>
        <v>21</v>
      </c>
      <c r="H25" s="708">
        <f>PIERNA!HS5</f>
        <v>18974.5</v>
      </c>
      <c r="I25" s="544">
        <f>PIERNA!I25</f>
        <v>-195.31000000000131</v>
      </c>
      <c r="J25" s="1323" t="str">
        <f>PIERNA!HM6</f>
        <v>11365  11 SUR</v>
      </c>
      <c r="K25" s="1312"/>
      <c r="L25" s="1313"/>
      <c r="M25" s="1312"/>
      <c r="N25" s="1317"/>
      <c r="O25" s="838"/>
      <c r="P25" s="464"/>
      <c r="Q25" s="464"/>
      <c r="R25" s="559"/>
      <c r="S25" s="727">
        <f t="shared" si="0"/>
        <v>0</v>
      </c>
      <c r="T25" s="727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5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3">
        <f>PIERNA!IA5</f>
        <v>19212.73</v>
      </c>
      <c r="G26" s="508">
        <f>PIERNA!IB5</f>
        <v>21</v>
      </c>
      <c r="H26" s="708">
        <f>PIERNA!IC5</f>
        <v>19230.400000000001</v>
      </c>
      <c r="I26" s="544">
        <f>PIERNA!I26</f>
        <v>-17.670000000001892</v>
      </c>
      <c r="J26" s="667" t="str">
        <f>PIERNA!HW6</f>
        <v>NLSE23-168</v>
      </c>
      <c r="K26" s="354">
        <v>11424</v>
      </c>
      <c r="L26" s="563" t="s">
        <v>497</v>
      </c>
      <c r="M26" s="354">
        <v>37120</v>
      </c>
      <c r="N26" s="559" t="s">
        <v>498</v>
      </c>
      <c r="O26" s="838">
        <v>2220424</v>
      </c>
      <c r="P26" s="898"/>
      <c r="Q26" s="464">
        <f>43472.86*17.16</f>
        <v>745994.27760000003</v>
      </c>
      <c r="R26" s="560" t="s">
        <v>360</v>
      </c>
      <c r="S26" s="727">
        <f>Q26+M26+K26</f>
        <v>794538.27760000003</v>
      </c>
      <c r="T26" s="727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3">
        <f>PIERNA!IK5</f>
        <v>19025.73</v>
      </c>
      <c r="G27" s="508">
        <f>PIERNA!IL5</f>
        <v>21</v>
      </c>
      <c r="H27" s="708">
        <f>PIERNA!IM5</f>
        <v>19054.099999999999</v>
      </c>
      <c r="I27" s="544">
        <f>PIERNA!I27</f>
        <v>-28.369999999998981</v>
      </c>
      <c r="J27" s="667" t="str">
        <f>PIERNA!IG6</f>
        <v>NLSE23-169</v>
      </c>
      <c r="K27" s="355">
        <v>12424</v>
      </c>
      <c r="L27" s="563" t="s">
        <v>498</v>
      </c>
      <c r="M27" s="354">
        <v>37120</v>
      </c>
      <c r="N27" s="562" t="s">
        <v>499</v>
      </c>
      <c r="O27" s="838">
        <v>2220977</v>
      </c>
      <c r="P27" s="655"/>
      <c r="Q27" s="827">
        <f>45209.01*17.11</f>
        <v>773526.16110000003</v>
      </c>
      <c r="R27" s="1225" t="s">
        <v>496</v>
      </c>
      <c r="S27" s="727">
        <f>Q27+M27+K27+P27</f>
        <v>823070.16110000003</v>
      </c>
      <c r="T27" s="727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3">
        <f>PIERNA!IU5</f>
        <v>19037.599999999999</v>
      </c>
      <c r="G28" s="508">
        <f>PIERNA!IV5</f>
        <v>21</v>
      </c>
      <c r="H28" s="708">
        <f>PIERNA!IW5</f>
        <v>19064.400000000001</v>
      </c>
      <c r="I28" s="544">
        <f>PIERNA!I28</f>
        <v>-26.80000000000291</v>
      </c>
      <c r="J28" s="763" t="str">
        <f>PIERNA!IQ6</f>
        <v>NLSE23-170</v>
      </c>
      <c r="K28" s="1200">
        <v>12274</v>
      </c>
      <c r="L28" s="563" t="s">
        <v>498</v>
      </c>
      <c r="M28" s="687">
        <v>37120</v>
      </c>
      <c r="N28" s="562" t="s">
        <v>499</v>
      </c>
      <c r="O28" s="949">
        <v>2220978</v>
      </c>
      <c r="P28" s="464"/>
      <c r="Q28" s="464">
        <f>45232.69*17.11</f>
        <v>773931.32590000005</v>
      </c>
      <c r="R28" s="560" t="s">
        <v>414</v>
      </c>
      <c r="S28" s="727">
        <f t="shared" si="0"/>
        <v>823325.32590000005</v>
      </c>
      <c r="T28" s="727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3">
        <f>PIERNA!JE5</f>
        <v>19216.099999999999</v>
      </c>
      <c r="G29" s="508">
        <f>PIERNA!JF5</f>
        <v>21</v>
      </c>
      <c r="H29" s="708">
        <f>PIERNA!JG5</f>
        <v>19212.599999999999</v>
      </c>
      <c r="I29" s="544">
        <f>PIERNA!I29</f>
        <v>3.5</v>
      </c>
      <c r="J29" s="944" t="str">
        <f>PIERNA!JA6</f>
        <v>NLSE23-147</v>
      </c>
      <c r="K29" s="1198"/>
      <c r="L29" s="563"/>
      <c r="M29" s="354">
        <v>37120</v>
      </c>
      <c r="N29" s="562" t="s">
        <v>499</v>
      </c>
      <c r="O29" s="356">
        <v>2221313</v>
      </c>
      <c r="P29" s="464"/>
      <c r="Q29" s="827">
        <f>44660.17*17.135</f>
        <v>765252.01295</v>
      </c>
      <c r="R29" s="1225" t="s">
        <v>408</v>
      </c>
      <c r="S29" s="727">
        <f t="shared" si="0"/>
        <v>802372.01295</v>
      </c>
      <c r="T29" s="727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4">
        <f>PIERNA!JO5</f>
        <v>17233.849999999999</v>
      </c>
      <c r="G30" s="356">
        <f>PIERNA!JP5</f>
        <v>19</v>
      </c>
      <c r="H30" s="709">
        <f>PIERNA!JQ5</f>
        <v>17192</v>
      </c>
      <c r="I30" s="544">
        <f>PIERNA!I30</f>
        <v>41.849999999998545</v>
      </c>
      <c r="J30" s="1322" t="str">
        <f>PIERNA!JK6</f>
        <v xml:space="preserve">11366  11 SUR </v>
      </c>
      <c r="K30" s="1324"/>
      <c r="L30" s="1313"/>
      <c r="M30" s="1312"/>
      <c r="N30" s="1325"/>
      <c r="O30" s="356"/>
      <c r="P30" s="464"/>
      <c r="Q30" s="464"/>
      <c r="R30" s="560"/>
      <c r="S30" s="727">
        <f>Q30+M30+K30</f>
        <v>0</v>
      </c>
      <c r="T30" s="727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4" t="str">
        <f>PIERNA!JV5</f>
        <v>Seaboard</v>
      </c>
      <c r="D31" s="507" t="str">
        <f>PIERNA!JW5</f>
        <v>PED. 103793572</v>
      </c>
      <c r="E31" s="509">
        <f>PIERNA!JX5</f>
        <v>45195</v>
      </c>
      <c r="F31" s="694">
        <f>PIERNA!JY5</f>
        <v>18882.46</v>
      </c>
      <c r="G31" s="356">
        <f>PIERNA!JZ5</f>
        <v>21</v>
      </c>
      <c r="H31" s="709">
        <f>PIERNA!KA5</f>
        <v>18903.400000000001</v>
      </c>
      <c r="I31" s="544">
        <f>PIERNA!I31</f>
        <v>-20.940000000002328</v>
      </c>
      <c r="J31" s="1184" t="str">
        <f>PIERNA!JU6</f>
        <v>ACCESE23-11</v>
      </c>
      <c r="K31" s="1251">
        <v>11424</v>
      </c>
      <c r="L31" s="1246" t="s">
        <v>505</v>
      </c>
      <c r="M31" s="1244">
        <v>37120</v>
      </c>
      <c r="N31" s="1252" t="s">
        <v>506</v>
      </c>
      <c r="O31" s="1253">
        <v>2221744</v>
      </c>
      <c r="P31" s="1249"/>
      <c r="Q31" s="1254">
        <f>41141.56*17.135</f>
        <v>704960.63060000003</v>
      </c>
      <c r="R31" s="1255" t="s">
        <v>504</v>
      </c>
      <c r="S31" s="727">
        <f t="shared" si="0"/>
        <v>753504.63060000003</v>
      </c>
      <c r="T31" s="727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4">
        <f>PIERNA!KI5</f>
        <v>16998.18</v>
      </c>
      <c r="G32" s="356">
        <f>PIERNA!KJ5</f>
        <v>19</v>
      </c>
      <c r="H32" s="709">
        <f>PIERNA!H32</f>
        <v>17032.7</v>
      </c>
      <c r="I32" s="544">
        <f>PIERNA!I32</f>
        <v>-34.520000000000437</v>
      </c>
      <c r="J32" s="763" t="str">
        <f>PIERNA!KE6</f>
        <v>NLSE23-172</v>
      </c>
      <c r="K32" s="1199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464"/>
      <c r="Q32" s="464">
        <f>37070.35*17.065</f>
        <v>632605.52275</v>
      </c>
      <c r="R32" s="560" t="s">
        <v>415</v>
      </c>
      <c r="S32" s="727">
        <f>Q32+M32+K32+P32</f>
        <v>682149.52275</v>
      </c>
      <c r="T32" s="727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5">
        <f>PIERNA!KS5</f>
        <v>18761.900000000001</v>
      </c>
      <c r="G33" s="510">
        <f>PIERNA!KT5</f>
        <v>21</v>
      </c>
      <c r="H33" s="709">
        <f>PIERNA!KU5</f>
        <v>18774.5</v>
      </c>
      <c r="I33" s="545">
        <f>PIERNA!I33</f>
        <v>-12.599999999998545</v>
      </c>
      <c r="J33" s="751" t="str">
        <f>PIERNA!KO6</f>
        <v>NLSE23-173</v>
      </c>
      <c r="K33" s="1200">
        <v>12274</v>
      </c>
      <c r="L33" s="563" t="s">
        <v>490</v>
      </c>
      <c r="M33" s="687">
        <v>37120</v>
      </c>
      <c r="N33" s="563" t="s">
        <v>491</v>
      </c>
      <c r="O33" s="949">
        <v>2221872</v>
      </c>
      <c r="P33" s="464"/>
      <c r="Q33" s="827">
        <f>41477.92*17.18</f>
        <v>712590.66559999995</v>
      </c>
      <c r="R33" s="560" t="s">
        <v>416</v>
      </c>
      <c r="S33" s="727">
        <f>Q33+M33+K33+P33</f>
        <v>761984.66559999995</v>
      </c>
      <c r="T33" s="727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5">
        <f>PIERNA!F34</f>
        <v>18756.36</v>
      </c>
      <c r="G34" s="510">
        <f>PIERNA!G34</f>
        <v>21</v>
      </c>
      <c r="H34" s="709">
        <f>PIERNA!H34</f>
        <v>18777.5</v>
      </c>
      <c r="I34" s="544">
        <f>PIERNA!I34</f>
        <v>-21.139999999999418</v>
      </c>
      <c r="J34" s="505" t="str">
        <f>PIERNA!KY6</f>
        <v>NLSE23-175</v>
      </c>
      <c r="K34" s="951">
        <v>12424</v>
      </c>
      <c r="L34" s="563" t="s">
        <v>492</v>
      </c>
      <c r="M34" s="647">
        <v>37120</v>
      </c>
      <c r="N34" s="560" t="s">
        <v>493</v>
      </c>
      <c r="O34" s="785">
        <v>2224168</v>
      </c>
      <c r="P34" s="464"/>
      <c r="Q34" s="465">
        <f>41165.18*17.2</f>
        <v>708041.09600000002</v>
      </c>
      <c r="R34" s="561" t="s">
        <v>488</v>
      </c>
      <c r="S34" s="727">
        <f>Q34+M34+K34+P34</f>
        <v>757585.09600000002</v>
      </c>
      <c r="T34" s="727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5">
        <f>PIERNA!F35</f>
        <v>18796.29</v>
      </c>
      <c r="G35" s="511">
        <f>PIERNA!G35</f>
        <v>21</v>
      </c>
      <c r="H35" s="709">
        <f>PIERNA!H35</f>
        <v>18816.400000000001</v>
      </c>
      <c r="I35" s="544">
        <f>PIERNA!I35</f>
        <v>-20.110000000000582</v>
      </c>
      <c r="J35" s="667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5">
        <v>2224169</v>
      </c>
      <c r="P35" s="464"/>
      <c r="Q35" s="355">
        <f>41922.72*17.118</f>
        <v>717633.12095999997</v>
      </c>
      <c r="R35" s="560" t="s">
        <v>487</v>
      </c>
      <c r="S35" s="727">
        <f>Q35+M35+K35</f>
        <v>764877.12095999997</v>
      </c>
      <c r="T35" s="727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5">
        <f>PIERNA!F36</f>
        <v>18548.68</v>
      </c>
      <c r="G36" s="511">
        <f>PIERNA!G36</f>
        <v>20</v>
      </c>
      <c r="H36" s="709">
        <f>PIERNA!H36</f>
        <v>18579.490000000002</v>
      </c>
      <c r="I36" s="544">
        <f>PIERNA!I36</f>
        <v>-30.81000000000131</v>
      </c>
      <c r="J36" s="667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5">
        <v>12071</v>
      </c>
      <c r="P36" s="464"/>
      <c r="Q36" s="355">
        <f>40731.62*17.625</f>
        <v>717894.80249999999</v>
      </c>
      <c r="R36" s="559" t="s">
        <v>485</v>
      </c>
      <c r="S36" s="727">
        <f t="shared" ref="S36:S39" si="9">Q36+M36+K36</f>
        <v>767288.80249999999</v>
      </c>
      <c r="T36" s="727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3">
        <f>PIERNA!F37</f>
        <v>0</v>
      </c>
      <c r="G37" s="350">
        <f>PIERNA!G37</f>
        <v>0</v>
      </c>
      <c r="H37" s="708">
        <f>PIERNA!H37</f>
        <v>0</v>
      </c>
      <c r="I37" s="544">
        <f>PIERNA!I37</f>
        <v>0</v>
      </c>
      <c r="J37" s="1201" t="s">
        <v>477</v>
      </c>
      <c r="K37" s="898">
        <v>12274</v>
      </c>
      <c r="L37" s="563" t="s">
        <v>489</v>
      </c>
      <c r="M37" s="354">
        <v>37120</v>
      </c>
      <c r="N37" s="559" t="s">
        <v>490</v>
      </c>
      <c r="O37" s="1241">
        <v>2221870</v>
      </c>
      <c r="P37" s="1242"/>
      <c r="Q37" s="1242">
        <f>40755.56*17.11</f>
        <v>697327.63159999996</v>
      </c>
      <c r="R37" s="1243" t="s">
        <v>500</v>
      </c>
      <c r="S37" s="727">
        <f>Q37+M37+K37</f>
        <v>746721.63159999996</v>
      </c>
      <c r="T37" s="72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6">
        <f>PIERNA!F38</f>
        <v>0</v>
      </c>
      <c r="G38" s="350">
        <f>PIERNA!G38</f>
        <v>0</v>
      </c>
      <c r="H38" s="700">
        <f>PIERNA!H38</f>
        <v>0</v>
      </c>
      <c r="I38" s="544">
        <f>PIERNA!I38</f>
        <v>0</v>
      </c>
      <c r="J38" s="1202" t="s">
        <v>478</v>
      </c>
      <c r="K38" s="355"/>
      <c r="L38" s="568"/>
      <c r="M38" s="354"/>
      <c r="N38" s="559"/>
      <c r="O38" s="785"/>
      <c r="P38" s="464"/>
      <c r="Q38" s="464"/>
      <c r="R38" s="560"/>
      <c r="S38" s="727">
        <f t="shared" si="9"/>
        <v>0</v>
      </c>
      <c r="T38" s="72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7">
        <f>PIERNA!F39</f>
        <v>0</v>
      </c>
      <c r="G39" s="97">
        <f>PIERNA!G39</f>
        <v>0</v>
      </c>
      <c r="H39" s="703">
        <f>PIERNA!H39</f>
        <v>0</v>
      </c>
      <c r="I39" s="102">
        <f>PIERNA!I39</f>
        <v>0</v>
      </c>
      <c r="J39" s="763">
        <f>PIERNA!MW6</f>
        <v>0</v>
      </c>
      <c r="K39" s="899"/>
      <c r="L39" s="568"/>
      <c r="M39" s="354"/>
      <c r="N39" s="559"/>
      <c r="O39" s="785"/>
      <c r="P39" s="464"/>
      <c r="Q39" s="464"/>
      <c r="R39" s="560"/>
      <c r="S39" s="727">
        <f t="shared" si="9"/>
        <v>0</v>
      </c>
      <c r="T39" s="72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7">
        <f>PIERNA!F40</f>
        <v>0</v>
      </c>
      <c r="G40" s="97">
        <f>PIERNA!G40</f>
        <v>0</v>
      </c>
      <c r="H40" s="703">
        <f>PIERNA!H40</f>
        <v>0</v>
      </c>
      <c r="I40" s="102">
        <f>PIERNA!I40</f>
        <v>0</v>
      </c>
      <c r="J40" s="900"/>
      <c r="K40" s="901"/>
      <c r="L40" s="558"/>
      <c r="M40" s="354"/>
      <c r="N40" s="559"/>
      <c r="O40" s="785"/>
      <c r="P40" s="464"/>
      <c r="Q40" s="464"/>
      <c r="R40" s="560"/>
      <c r="S40" s="727">
        <f>Q40+M40+K40+P40</f>
        <v>0</v>
      </c>
      <c r="T40" s="72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7">
        <f>PIERNA!F41</f>
        <v>0</v>
      </c>
      <c r="G41" s="97">
        <f>PIERNA!G41</f>
        <v>0</v>
      </c>
      <c r="H41" s="703">
        <f>PIERNA!H41</f>
        <v>0</v>
      </c>
      <c r="I41" s="102">
        <f>PIERNA!I41</f>
        <v>0</v>
      </c>
      <c r="J41" s="952" t="s">
        <v>194</v>
      </c>
      <c r="K41" s="355"/>
      <c r="L41" s="558"/>
      <c r="M41" s="354"/>
      <c r="N41" s="559"/>
      <c r="O41" s="785"/>
      <c r="P41" s="464"/>
      <c r="Q41" s="464"/>
      <c r="R41" s="560"/>
      <c r="S41" s="727">
        <f>Q41+M41+K41+P41</f>
        <v>0</v>
      </c>
      <c r="T41" s="72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2">
        <f>PIERNA!F42</f>
        <v>0</v>
      </c>
      <c r="G42" s="97">
        <f>PIERNA!G42</f>
        <v>0</v>
      </c>
      <c r="H42" s="707">
        <f>PIERNA!H42</f>
        <v>0</v>
      </c>
      <c r="I42" s="102">
        <f>PIERNA!I42</f>
        <v>0</v>
      </c>
      <c r="J42" s="954" t="s">
        <v>195</v>
      </c>
      <c r="K42" s="955"/>
      <c r="L42" s="956"/>
      <c r="M42" s="955"/>
      <c r="N42" s="957"/>
      <c r="O42" s="958"/>
      <c r="P42" s="959"/>
      <c r="Q42" s="953"/>
      <c r="R42" s="960"/>
      <c r="S42" s="727">
        <f t="shared" ref="S42:S59" si="10">Q42+M42+K42</f>
        <v>0</v>
      </c>
      <c r="T42" s="72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2">
        <f>PIERNA!F43</f>
        <v>0</v>
      </c>
      <c r="G43" s="97">
        <f>PIERNA!G43</f>
        <v>0</v>
      </c>
      <c r="H43" s="707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5"/>
      <c r="P43" s="464"/>
      <c r="Q43" s="464"/>
      <c r="R43" s="560"/>
      <c r="S43" s="727">
        <f t="shared" si="10"/>
        <v>0</v>
      </c>
      <c r="T43" s="72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2">
        <f>PIERNA!F44</f>
        <v>0</v>
      </c>
      <c r="G44" s="97">
        <f>PIERNA!G44</f>
        <v>0</v>
      </c>
      <c r="H44" s="707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5"/>
      <c r="P44" s="464"/>
      <c r="Q44" s="355"/>
      <c r="R44" s="560"/>
      <c r="S44" s="727">
        <f>Q44+M44+K44</f>
        <v>0</v>
      </c>
      <c r="T44" s="72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2">
        <f>PIERNA!F45</f>
        <v>0</v>
      </c>
      <c r="G45" s="97">
        <f>PIERNA!G45</f>
        <v>0</v>
      </c>
      <c r="H45" s="707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5"/>
      <c r="P45" s="464"/>
      <c r="Q45" s="355"/>
      <c r="R45" s="560"/>
      <c r="S45" s="727">
        <f>Q45+M45+K45</f>
        <v>0</v>
      </c>
      <c r="T45" s="72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2">
        <f>PIERNA!F46</f>
        <v>0</v>
      </c>
      <c r="G46" s="97">
        <f>PIERNA!G46</f>
        <v>0</v>
      </c>
      <c r="H46" s="707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5"/>
      <c r="P46" s="464"/>
      <c r="Q46" s="355"/>
      <c r="R46" s="560"/>
      <c r="S46" s="727">
        <f>Q46+M46+K46</f>
        <v>0</v>
      </c>
      <c r="T46" s="72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2">
        <f>PIERNA!F47</f>
        <v>0</v>
      </c>
      <c r="G47" s="97">
        <f>PIERNA!G47</f>
        <v>0</v>
      </c>
      <c r="H47" s="707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6"/>
      <c r="P47" s="464"/>
      <c r="Q47" s="355"/>
      <c r="R47" s="560"/>
      <c r="S47" s="727">
        <f>Q47+M47+K47</f>
        <v>0</v>
      </c>
      <c r="T47" s="72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2">
        <f>PIERNA!F48</f>
        <v>0</v>
      </c>
      <c r="G48" s="97">
        <f>PIERNA!G48</f>
        <v>0</v>
      </c>
      <c r="H48" s="707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5"/>
      <c r="P48" s="464"/>
      <c r="Q48" s="355"/>
      <c r="R48" s="560"/>
      <c r="S48" s="727">
        <f>Q48+M48+K48</f>
        <v>0</v>
      </c>
      <c r="T48" s="72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2">
        <f>PIERNA!F49</f>
        <v>0</v>
      </c>
      <c r="G49" s="97">
        <f>PIERNA!G49</f>
        <v>0</v>
      </c>
      <c r="H49" s="707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5"/>
      <c r="P49" s="464"/>
      <c r="Q49" s="355"/>
      <c r="R49" s="560"/>
      <c r="S49" s="727">
        <f t="shared" ref="S49:S53" si="13">Q49+M49+K49</f>
        <v>0</v>
      </c>
      <c r="T49" s="72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2">
        <f>PIERNA!F50</f>
        <v>0</v>
      </c>
      <c r="G50" s="97">
        <f>PIERNA!G50</f>
        <v>0</v>
      </c>
      <c r="H50" s="707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5"/>
      <c r="P50" s="464"/>
      <c r="Q50" s="355"/>
      <c r="R50" s="560"/>
      <c r="S50" s="727">
        <f t="shared" si="13"/>
        <v>0</v>
      </c>
      <c r="T50" s="72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2">
        <f>PIERNA!F51</f>
        <v>0</v>
      </c>
      <c r="G51" s="97">
        <f>PIERNA!G51</f>
        <v>0</v>
      </c>
      <c r="H51" s="707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5"/>
      <c r="P51" s="656"/>
      <c r="Q51" s="355"/>
      <c r="R51" s="560"/>
      <c r="S51" s="727">
        <f t="shared" si="13"/>
        <v>0</v>
      </c>
      <c r="T51" s="72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2">
        <f>PIERNA!F52</f>
        <v>0</v>
      </c>
      <c r="G52" s="97">
        <f>PIERNA!G52</f>
        <v>0</v>
      </c>
      <c r="H52" s="707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5"/>
      <c r="P52" s="464"/>
      <c r="Q52" s="355"/>
      <c r="R52" s="630"/>
      <c r="S52" s="727">
        <f t="shared" si="13"/>
        <v>0</v>
      </c>
      <c r="T52" s="72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2">
        <f>PIERNA!SL5</f>
        <v>0</v>
      </c>
      <c r="G53" s="97">
        <f>PIERNA!SM5</f>
        <v>0</v>
      </c>
      <c r="H53" s="707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5"/>
      <c r="P53" s="464"/>
      <c r="Q53" s="355"/>
      <c r="R53" s="630"/>
      <c r="S53" s="727">
        <f t="shared" si="13"/>
        <v>0</v>
      </c>
      <c r="T53" s="72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2">
        <f>PIERNA!F53</f>
        <v>0</v>
      </c>
      <c r="G54" s="97">
        <f>PIERNA!G53</f>
        <v>0</v>
      </c>
      <c r="H54" s="707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5"/>
      <c r="P54" s="464"/>
      <c r="Q54" s="355"/>
      <c r="R54" s="630"/>
      <c r="S54" s="727">
        <f t="shared" si="10"/>
        <v>0</v>
      </c>
      <c r="T54" s="72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8">
        <f>PIERNA!TF5</f>
        <v>0</v>
      </c>
      <c r="G55" s="97">
        <f>PIERNA!TG5</f>
        <v>0</v>
      </c>
      <c r="H55" s="707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5"/>
      <c r="P55" s="464"/>
      <c r="Q55" s="355"/>
      <c r="R55" s="630"/>
      <c r="S55" s="727">
        <f t="shared" si="10"/>
        <v>0</v>
      </c>
      <c r="T55" s="72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2">
        <f>PIERNA!TP5</f>
        <v>0</v>
      </c>
      <c r="G56" s="97">
        <f>PIERNA!TQ5</f>
        <v>0</v>
      </c>
      <c r="H56" s="707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5"/>
      <c r="P56" s="464"/>
      <c r="Q56" s="355"/>
      <c r="R56" s="630"/>
      <c r="S56" s="727">
        <f t="shared" si="10"/>
        <v>0</v>
      </c>
      <c r="T56" s="72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2">
        <f>PIERNA!F57</f>
        <v>0</v>
      </c>
      <c r="G57" s="158">
        <f>PIERNA!G57</f>
        <v>0</v>
      </c>
      <c r="H57" s="707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5"/>
      <c r="P57" s="464"/>
      <c r="Q57" s="355"/>
      <c r="R57" s="630"/>
      <c r="S57" s="727">
        <f t="shared" si="10"/>
        <v>0</v>
      </c>
      <c r="T57" s="72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2">
        <f>PIERNA!F58</f>
        <v>0</v>
      </c>
      <c r="G58" s="97">
        <f>PIERNA!G58</f>
        <v>0</v>
      </c>
      <c r="H58" s="707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5"/>
      <c r="P58" s="464"/>
      <c r="Q58" s="355"/>
      <c r="R58" s="630"/>
      <c r="S58" s="727">
        <f t="shared" si="10"/>
        <v>0</v>
      </c>
      <c r="T58" s="72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2">
        <f>PIERNA!F59</f>
        <v>0</v>
      </c>
      <c r="G59" s="97">
        <f>PIERNA!G59</f>
        <v>0</v>
      </c>
      <c r="H59" s="707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5"/>
      <c r="P59" s="464"/>
      <c r="Q59" s="355"/>
      <c r="R59" s="630"/>
      <c r="S59" s="727">
        <f t="shared" si="10"/>
        <v>0</v>
      </c>
      <c r="T59" s="72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2">
        <f>PIERNA!F60</f>
        <v>0</v>
      </c>
      <c r="G60" s="97">
        <f>PIERNA!G60</f>
        <v>0</v>
      </c>
      <c r="H60" s="707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5"/>
      <c r="P60" s="464"/>
      <c r="Q60" s="355"/>
      <c r="R60" s="630"/>
      <c r="S60" s="727">
        <f>Q60+M60+L60</f>
        <v>0</v>
      </c>
      <c r="T60" s="72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2">
        <f>PIERNA!F61</f>
        <v>0</v>
      </c>
      <c r="G61" s="97">
        <f>PIERNA!G61</f>
        <v>0</v>
      </c>
      <c r="H61" s="707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5"/>
      <c r="P61" s="464"/>
      <c r="Q61" s="355"/>
      <c r="R61" s="630"/>
      <c r="S61" s="727">
        <f t="shared" ref="S61:S71" si="14">Q61+M61+K61</f>
        <v>0</v>
      </c>
      <c r="T61" s="72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2">
        <f>PIERNA!F62</f>
        <v>0</v>
      </c>
      <c r="G62" s="156">
        <f>PIERNA!G62</f>
        <v>0</v>
      </c>
      <c r="H62" s="707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5"/>
      <c r="P62" s="464"/>
      <c r="Q62" s="355"/>
      <c r="R62" s="630"/>
      <c r="S62" s="727">
        <f t="shared" si="14"/>
        <v>0</v>
      </c>
      <c r="T62" s="72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2">
        <f>PIERNA!F63</f>
        <v>0</v>
      </c>
      <c r="G63" s="156">
        <f>PIERNA!G63</f>
        <v>0</v>
      </c>
      <c r="H63" s="707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5"/>
      <c r="P63" s="464"/>
      <c r="Q63" s="355"/>
      <c r="R63" s="630"/>
      <c r="S63" s="727">
        <f t="shared" si="14"/>
        <v>0</v>
      </c>
      <c r="T63" s="72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2">
        <f>PIERNA!F64</f>
        <v>0</v>
      </c>
      <c r="G64" s="156">
        <f>PIERNA!G64</f>
        <v>0</v>
      </c>
      <c r="H64" s="707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5"/>
      <c r="P64" s="464"/>
      <c r="Q64" s="355"/>
      <c r="R64" s="630"/>
      <c r="S64" s="727">
        <f t="shared" si="14"/>
        <v>0</v>
      </c>
      <c r="T64" s="72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2">
        <f>PIERNA!F65</f>
        <v>0</v>
      </c>
      <c r="G65" s="156">
        <f>PIERNA!G65</f>
        <v>0</v>
      </c>
      <c r="H65" s="707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5"/>
      <c r="P65" s="464"/>
      <c r="Q65" s="355"/>
      <c r="R65" s="630"/>
      <c r="S65" s="727">
        <f t="shared" si="14"/>
        <v>0</v>
      </c>
      <c r="T65" s="72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2">
        <f>PIERNA!F61</f>
        <v>0</v>
      </c>
      <c r="G66" s="156">
        <f>PIERNA!G61</f>
        <v>0</v>
      </c>
      <c r="H66" s="707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5"/>
      <c r="P66" s="464"/>
      <c r="Q66" s="355"/>
      <c r="R66" s="630"/>
      <c r="S66" s="727">
        <f t="shared" si="14"/>
        <v>0</v>
      </c>
      <c r="T66" s="72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2">
        <f>PIERNA!F62</f>
        <v>0</v>
      </c>
      <c r="G67" s="156">
        <f>PIERNA!G62</f>
        <v>0</v>
      </c>
      <c r="H67" s="707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5"/>
      <c r="P67" s="464"/>
      <c r="Q67" s="355"/>
      <c r="R67" s="630"/>
      <c r="S67" s="727">
        <f t="shared" si="14"/>
        <v>0</v>
      </c>
      <c r="T67" s="72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2">
        <f>PIERNA!F63</f>
        <v>0</v>
      </c>
      <c r="G68" s="156">
        <f>PIERNA!G63</f>
        <v>0</v>
      </c>
      <c r="H68" s="707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5"/>
      <c r="P68" s="464"/>
      <c r="Q68" s="355"/>
      <c r="R68" s="630"/>
      <c r="S68" s="727">
        <f t="shared" si="14"/>
        <v>0</v>
      </c>
      <c r="T68" s="72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2">
        <f>PIERNA!F64</f>
        <v>0</v>
      </c>
      <c r="G69" s="156">
        <f>PIERNA!G64</f>
        <v>0</v>
      </c>
      <c r="H69" s="707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5"/>
      <c r="P69" s="464"/>
      <c r="Q69" s="355"/>
      <c r="R69" s="630"/>
      <c r="S69" s="727">
        <f t="shared" si="14"/>
        <v>0</v>
      </c>
      <c r="T69" s="72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2">
        <f>PIERNA!F65</f>
        <v>0</v>
      </c>
      <c r="G70" s="156">
        <f>PIERNA!G65</f>
        <v>0</v>
      </c>
      <c r="H70" s="707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5"/>
      <c r="P70" s="464"/>
      <c r="Q70" s="355"/>
      <c r="R70" s="630"/>
      <c r="S70" s="727">
        <f t="shared" si="14"/>
        <v>0</v>
      </c>
      <c r="T70" s="72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2">
        <f>PIERNA!F66</f>
        <v>0</v>
      </c>
      <c r="G71" s="156">
        <f>PIERNA!G66</f>
        <v>0</v>
      </c>
      <c r="H71" s="707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5"/>
      <c r="P71" s="464"/>
      <c r="Q71" s="355"/>
      <c r="R71" s="630"/>
      <c r="S71" s="727">
        <f t="shared" si="14"/>
        <v>0</v>
      </c>
      <c r="T71" s="72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2">
        <f>PIERNA!F67</f>
        <v>0</v>
      </c>
      <c r="G72" s="156">
        <f>PIERNA!G67</f>
        <v>0</v>
      </c>
      <c r="H72" s="707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5"/>
      <c r="P72" s="464"/>
      <c r="Q72" s="355"/>
      <c r="R72" s="630"/>
      <c r="S72" s="727">
        <f t="shared" ref="S72:S179" si="15">Q72+M72+K72</f>
        <v>0</v>
      </c>
      <c r="T72" s="72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2">
        <f>PIERNA!F68</f>
        <v>0</v>
      </c>
      <c r="G73" s="156">
        <f>PIERNA!G68</f>
        <v>0</v>
      </c>
      <c r="H73" s="707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5"/>
      <c r="P73" s="464"/>
      <c r="Q73" s="355"/>
      <c r="R73" s="630"/>
      <c r="S73" s="727">
        <f t="shared" si="15"/>
        <v>0</v>
      </c>
      <c r="T73" s="72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2">
        <f>PIERNA!F69</f>
        <v>0</v>
      </c>
      <c r="G74" s="156">
        <f>PIERNA!G69</f>
        <v>0</v>
      </c>
      <c r="H74" s="707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5"/>
      <c r="P74" s="464"/>
      <c r="Q74" s="355"/>
      <c r="R74" s="630"/>
      <c r="S74" s="727">
        <f t="shared" si="15"/>
        <v>0</v>
      </c>
      <c r="T74" s="72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2">
        <f>PIERNA!F70</f>
        <v>0</v>
      </c>
      <c r="G75" s="156">
        <f>PIERNA!G70</f>
        <v>0</v>
      </c>
      <c r="H75" s="707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5"/>
      <c r="P75" s="464"/>
      <c r="Q75" s="355"/>
      <c r="R75" s="630"/>
      <c r="S75" s="727">
        <f t="shared" si="15"/>
        <v>0</v>
      </c>
      <c r="T75" s="72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2">
        <f>PIERNA!F71</f>
        <v>0</v>
      </c>
      <c r="G76" s="156">
        <f>PIERNA!G71</f>
        <v>0</v>
      </c>
      <c r="H76" s="707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5"/>
      <c r="P76" s="464"/>
      <c r="Q76" s="355"/>
      <c r="R76" s="630"/>
      <c r="S76" s="727">
        <f t="shared" si="15"/>
        <v>0</v>
      </c>
      <c r="T76" s="72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2">
        <f>PIERNA!F72</f>
        <v>0</v>
      </c>
      <c r="G77" s="156">
        <f>PIERNA!G72</f>
        <v>0</v>
      </c>
      <c r="H77" s="707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5"/>
      <c r="P77" s="464"/>
      <c r="Q77" s="355"/>
      <c r="R77" s="630"/>
      <c r="S77" s="727">
        <f t="shared" si="15"/>
        <v>0</v>
      </c>
      <c r="T77" s="72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2">
        <f>PIERNA!F73</f>
        <v>0</v>
      </c>
      <c r="G78" s="156">
        <f>PIERNA!G73</f>
        <v>0</v>
      </c>
      <c r="H78" s="707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5"/>
      <c r="P78" s="464"/>
      <c r="Q78" s="355"/>
      <c r="R78" s="630"/>
      <c r="S78" s="727">
        <f t="shared" si="15"/>
        <v>0</v>
      </c>
      <c r="T78" s="72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2">
        <f>PIERNA!F74</f>
        <v>0</v>
      </c>
      <c r="G79" s="156">
        <f>PIERNA!G74</f>
        <v>0</v>
      </c>
      <c r="H79" s="707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5"/>
      <c r="P79" s="464"/>
      <c r="Q79" s="355"/>
      <c r="R79" s="630"/>
      <c r="S79" s="727">
        <f t="shared" si="15"/>
        <v>0</v>
      </c>
      <c r="T79" s="72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2">
        <f>PIERNA!F75</f>
        <v>0</v>
      </c>
      <c r="G80" s="156">
        <f>PIERNA!G75</f>
        <v>0</v>
      </c>
      <c r="H80" s="707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5"/>
      <c r="P80" s="464"/>
      <c r="Q80" s="355"/>
      <c r="R80" s="630"/>
      <c r="S80" s="727">
        <f t="shared" si="15"/>
        <v>0</v>
      </c>
      <c r="T80" s="72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2">
        <f>PIERNA!F76</f>
        <v>0</v>
      </c>
      <c r="G81" s="156">
        <f>PIERNA!G76</f>
        <v>0</v>
      </c>
      <c r="H81" s="707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5"/>
      <c r="P81" s="464"/>
      <c r="Q81" s="355"/>
      <c r="R81" s="630"/>
      <c r="S81" s="727">
        <f t="shared" si="15"/>
        <v>0</v>
      </c>
      <c r="T81" s="72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2">
        <f>PIERNA!F77</f>
        <v>0</v>
      </c>
      <c r="G82" s="156">
        <f>PIERNA!G77</f>
        <v>0</v>
      </c>
      <c r="H82" s="707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5"/>
      <c r="P82" s="464"/>
      <c r="Q82" s="355"/>
      <c r="R82" s="630"/>
      <c r="S82" s="727">
        <f t="shared" si="15"/>
        <v>0</v>
      </c>
      <c r="T82" s="72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2">
        <f>PIERNA!F78</f>
        <v>0</v>
      </c>
      <c r="G83" s="156">
        <f>PIERNA!G78</f>
        <v>0</v>
      </c>
      <c r="H83" s="707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5"/>
      <c r="P83" s="464"/>
      <c r="Q83" s="355"/>
      <c r="R83" s="630"/>
      <c r="S83" s="727">
        <f t="shared" si="15"/>
        <v>0</v>
      </c>
      <c r="T83" s="72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2">
        <f>PIERNA!F79</f>
        <v>0</v>
      </c>
      <c r="G84" s="156">
        <f>PIERNA!G79</f>
        <v>0</v>
      </c>
      <c r="H84" s="707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5"/>
      <c r="P84" s="464"/>
      <c r="Q84" s="355"/>
      <c r="R84" s="630"/>
      <c r="S84" s="727">
        <f t="shared" si="15"/>
        <v>0</v>
      </c>
      <c r="T84" s="72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2">
        <f>PIERNA!F80</f>
        <v>0</v>
      </c>
      <c r="G85" s="156">
        <f>PIERNA!G80</f>
        <v>0</v>
      </c>
      <c r="H85" s="707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5"/>
      <c r="P85" s="464"/>
      <c r="Q85" s="355"/>
      <c r="R85" s="630"/>
      <c r="S85" s="727">
        <f t="shared" si="15"/>
        <v>0</v>
      </c>
      <c r="T85" s="72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2">
        <f>PIERNA!F81</f>
        <v>0</v>
      </c>
      <c r="G86" s="156">
        <f>PIERNA!G81</f>
        <v>0</v>
      </c>
      <c r="H86" s="707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5"/>
      <c r="P86" s="464"/>
      <c r="Q86" s="355"/>
      <c r="R86" s="630"/>
      <c r="S86" s="727">
        <f t="shared" si="15"/>
        <v>0</v>
      </c>
      <c r="T86" s="72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2">
        <f>PIERNA!F82</f>
        <v>0</v>
      </c>
      <c r="G87" s="156">
        <f>PIERNA!G82</f>
        <v>0</v>
      </c>
      <c r="H87" s="707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5"/>
      <c r="P87" s="464"/>
      <c r="Q87" s="355"/>
      <c r="R87" s="630"/>
      <c r="S87" s="727">
        <f t="shared" si="15"/>
        <v>0</v>
      </c>
      <c r="T87" s="72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2">
        <f>PIERNA!F83</f>
        <v>0</v>
      </c>
      <c r="G88" s="156">
        <f>PIERNA!G83</f>
        <v>0</v>
      </c>
      <c r="H88" s="707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5"/>
      <c r="P88" s="464"/>
      <c r="Q88" s="355"/>
      <c r="R88" s="630"/>
      <c r="S88" s="727">
        <f t="shared" si="15"/>
        <v>0</v>
      </c>
      <c r="T88" s="72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2">
        <f>PIERNA!F84</f>
        <v>0</v>
      </c>
      <c r="G89" s="156">
        <f>PIERNA!G84</f>
        <v>0</v>
      </c>
      <c r="H89" s="707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5"/>
      <c r="P89" s="464"/>
      <c r="Q89" s="355"/>
      <c r="R89" s="630"/>
      <c r="S89" s="727">
        <f t="shared" si="15"/>
        <v>0</v>
      </c>
      <c r="T89" s="72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2">
        <f>PIERNA!F85</f>
        <v>0</v>
      </c>
      <c r="G90" s="156">
        <f>PIERNA!G85</f>
        <v>0</v>
      </c>
      <c r="H90" s="707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5"/>
      <c r="P90" s="464"/>
      <c r="Q90" s="355"/>
      <c r="R90" s="630"/>
      <c r="S90" s="727">
        <f t="shared" si="15"/>
        <v>0</v>
      </c>
      <c r="T90" s="72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2">
        <f>PIERNA!F86</f>
        <v>0</v>
      </c>
      <c r="G91" s="156">
        <f>PIERNA!G86</f>
        <v>0</v>
      </c>
      <c r="H91" s="707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5"/>
      <c r="P91" s="464"/>
      <c r="Q91" s="355"/>
      <c r="R91" s="630"/>
      <c r="S91" s="727">
        <f t="shared" si="15"/>
        <v>0</v>
      </c>
      <c r="T91" s="72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2">
        <f>PIERNA!F87</f>
        <v>0</v>
      </c>
      <c r="G92" s="156">
        <f>PIERNA!G87</f>
        <v>0</v>
      </c>
      <c r="H92" s="707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5"/>
      <c r="P92" s="464"/>
      <c r="Q92" s="355"/>
      <c r="R92" s="630"/>
      <c r="S92" s="727">
        <f t="shared" si="15"/>
        <v>0</v>
      </c>
      <c r="T92" s="72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2">
        <f>PIERNA!F88</f>
        <v>0</v>
      </c>
      <c r="G93" s="156">
        <f>PIERNA!G88</f>
        <v>0</v>
      </c>
      <c r="H93" s="707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5"/>
      <c r="P93" s="464"/>
      <c r="Q93" s="355"/>
      <c r="R93" s="630"/>
      <c r="S93" s="727">
        <f t="shared" si="15"/>
        <v>0</v>
      </c>
      <c r="T93" s="727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2"/>
      <c r="G94" s="156"/>
      <c r="H94" s="707"/>
      <c r="I94" s="102">
        <f>PIERNA!I94</f>
        <v>0</v>
      </c>
      <c r="J94" s="260"/>
      <c r="K94" s="647"/>
      <c r="L94" s="558"/>
      <c r="M94" s="629"/>
      <c r="N94" s="562"/>
      <c r="O94" s="785"/>
      <c r="P94" s="464"/>
      <c r="Q94" s="355"/>
      <c r="R94" s="630"/>
      <c r="S94" s="727">
        <f t="shared" si="15"/>
        <v>0</v>
      </c>
      <c r="T94" s="72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2"/>
      <c r="G95" s="156"/>
      <c r="H95" s="707"/>
      <c r="I95" s="102">
        <f>PIERNA!I95</f>
        <v>0</v>
      </c>
      <c r="J95" s="399"/>
      <c r="K95" s="354"/>
      <c r="L95" s="558"/>
      <c r="M95" s="354"/>
      <c r="N95" s="562"/>
      <c r="O95" s="785"/>
      <c r="P95" s="464"/>
      <c r="Q95" s="355"/>
      <c r="R95" s="630"/>
      <c r="S95" s="727">
        <f t="shared" si="15"/>
        <v>0</v>
      </c>
      <c r="T95" s="72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2"/>
      <c r="G96" s="156"/>
      <c r="H96" s="707"/>
      <c r="I96" s="102"/>
      <c r="J96" s="399"/>
      <c r="K96" s="354"/>
      <c r="L96" s="558"/>
      <c r="M96" s="354"/>
      <c r="N96" s="562"/>
      <c r="O96" s="785"/>
      <c r="P96" s="464"/>
      <c r="Q96" s="355"/>
      <c r="R96" s="630"/>
      <c r="S96" s="727">
        <f t="shared" si="15"/>
        <v>0</v>
      </c>
      <c r="T96" s="728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2"/>
      <c r="G97" s="156"/>
      <c r="H97" s="707"/>
      <c r="I97" s="102"/>
      <c r="J97" s="399"/>
      <c r="K97" s="354"/>
      <c r="L97" s="558"/>
      <c r="M97" s="354"/>
      <c r="N97" s="562"/>
      <c r="O97" s="787"/>
      <c r="P97" s="463"/>
      <c r="Q97" s="463"/>
      <c r="R97" s="557"/>
      <c r="S97" s="727">
        <f t="shared" si="15"/>
        <v>0</v>
      </c>
      <c r="T97" s="728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2"/>
      <c r="G98" s="156"/>
      <c r="H98" s="707"/>
      <c r="I98" s="102"/>
      <c r="J98" s="814"/>
      <c r="K98" s="815"/>
      <c r="L98" s="816"/>
      <c r="M98" s="815"/>
      <c r="N98" s="817"/>
      <c r="O98" s="788"/>
      <c r="P98" s="818"/>
      <c r="Q98" s="818"/>
      <c r="R98" s="772"/>
      <c r="S98" s="727"/>
      <c r="T98" s="728"/>
    </row>
    <row r="99" spans="1:24" s="148" customFormat="1" ht="38.25" customHeight="1" x14ac:dyDescent="0.3">
      <c r="A99" s="769">
        <v>61</v>
      </c>
      <c r="B99" s="346" t="s">
        <v>319</v>
      </c>
      <c r="C99" s="351" t="s">
        <v>336</v>
      </c>
      <c r="D99" s="808"/>
      <c r="E99" s="682">
        <v>45173</v>
      </c>
      <c r="F99" s="694">
        <v>352.2</v>
      </c>
      <c r="G99" s="356">
        <v>49</v>
      </c>
      <c r="H99" s="709">
        <v>352.2</v>
      </c>
      <c r="I99" s="642">
        <f t="shared" ref="I99:I115" si="18">H99-F99</f>
        <v>0</v>
      </c>
      <c r="J99" s="809"/>
      <c r="K99" s="354"/>
      <c r="L99" s="810"/>
      <c r="M99" s="354"/>
      <c r="N99" s="812"/>
      <c r="O99" s="1008">
        <v>43564</v>
      </c>
      <c r="P99" s="1090" t="s">
        <v>359</v>
      </c>
      <c r="Q99" s="811">
        <v>11974.8</v>
      </c>
      <c r="R99" s="822" t="s">
        <v>358</v>
      </c>
      <c r="S99" s="727">
        <f t="shared" ref="S99:S100" si="19">Q99+M99+K99</f>
        <v>11974.8</v>
      </c>
      <c r="T99" s="728">
        <f t="shared" ref="T99:T100" si="20">S99/H99</f>
        <v>34</v>
      </c>
    </row>
    <row r="100" spans="1:24" s="148" customFormat="1" ht="40.5" customHeight="1" x14ac:dyDescent="0.3">
      <c r="A100" s="769">
        <v>62</v>
      </c>
      <c r="B100" s="841" t="s">
        <v>337</v>
      </c>
      <c r="C100" s="841" t="s">
        <v>338</v>
      </c>
      <c r="D100" s="842"/>
      <c r="E100" s="1003">
        <v>45173</v>
      </c>
      <c r="F100" s="699">
        <v>930.12</v>
      </c>
      <c r="G100" s="613">
        <v>78</v>
      </c>
      <c r="H100" s="699">
        <v>930.12</v>
      </c>
      <c r="I100" s="603">
        <f t="shared" si="18"/>
        <v>0</v>
      </c>
      <c r="J100" s="841"/>
      <c r="K100" s="354"/>
      <c r="L100" s="813"/>
      <c r="M100" s="354"/>
      <c r="N100" s="646"/>
      <c r="O100" s="906" t="s">
        <v>339</v>
      </c>
      <c r="P100" s="654"/>
      <c r="Q100" s="1011">
        <v>79060.2</v>
      </c>
      <c r="R100" s="1012" t="s">
        <v>358</v>
      </c>
      <c r="S100" s="727">
        <f t="shared" si="19"/>
        <v>79060.2</v>
      </c>
      <c r="T100" s="728">
        <f t="shared" si="20"/>
        <v>85</v>
      </c>
      <c r="X100" s="730">
        <f>SUM(X59:X99)</f>
        <v>0</v>
      </c>
    </row>
    <row r="101" spans="1:24" s="148" customFormat="1" ht="31.5" customHeight="1" thickBot="1" x14ac:dyDescent="0.35">
      <c r="A101" s="769">
        <v>63</v>
      </c>
      <c r="B101" s="1068" t="s">
        <v>340</v>
      </c>
      <c r="C101" s="351" t="s">
        <v>341</v>
      </c>
      <c r="D101" s="808"/>
      <c r="E101" s="1071">
        <v>45175</v>
      </c>
      <c r="F101" s="694">
        <v>6502.2</v>
      </c>
      <c r="G101" s="356">
        <v>310</v>
      </c>
      <c r="H101" s="709">
        <v>6502.2</v>
      </c>
      <c r="I101" s="642">
        <f t="shared" si="18"/>
        <v>0</v>
      </c>
      <c r="J101" s="809"/>
      <c r="K101" s="354"/>
      <c r="L101" s="810"/>
      <c r="M101" s="354"/>
      <c r="N101" s="812"/>
      <c r="O101" s="1091">
        <v>7714</v>
      </c>
      <c r="P101" s="1090" t="s">
        <v>359</v>
      </c>
      <c r="Q101" s="811">
        <v>195066</v>
      </c>
      <c r="R101" s="1124" t="s">
        <v>358</v>
      </c>
      <c r="S101" s="727">
        <f t="shared" ref="S101" si="21">Q101+M101+K101</f>
        <v>195066</v>
      </c>
      <c r="T101" s="728">
        <f t="shared" ref="T101" si="22">S101/H101</f>
        <v>30</v>
      </c>
    </row>
    <row r="102" spans="1:24" s="148" customFormat="1" ht="31.5" customHeight="1" x14ac:dyDescent="0.3">
      <c r="A102" s="769">
        <v>64</v>
      </c>
      <c r="B102" s="1403" t="s">
        <v>342</v>
      </c>
      <c r="C102" s="1067" t="s">
        <v>343</v>
      </c>
      <c r="D102" s="1069"/>
      <c r="E102" s="1406">
        <v>45175</v>
      </c>
      <c r="F102" s="1070">
        <v>492.78</v>
      </c>
      <c r="G102" s="356">
        <v>20</v>
      </c>
      <c r="H102" s="709">
        <v>492.78</v>
      </c>
      <c r="I102" s="642">
        <f t="shared" si="18"/>
        <v>0</v>
      </c>
      <c r="J102" s="809"/>
      <c r="K102" s="354"/>
      <c r="L102" s="810"/>
      <c r="M102" s="354"/>
      <c r="N102" s="1075"/>
      <c r="O102" s="1426">
        <v>20780</v>
      </c>
      <c r="P102" s="1078"/>
      <c r="Q102" s="1123">
        <v>30059.58</v>
      </c>
      <c r="R102" s="1400" t="s">
        <v>406</v>
      </c>
      <c r="S102" s="727">
        <f t="shared" ref="S102:S103" si="23">Q102+M102+K102</f>
        <v>30059.58</v>
      </c>
      <c r="T102" s="728">
        <f t="shared" ref="T102:T103" si="24">S102/H102</f>
        <v>61.000000000000007</v>
      </c>
    </row>
    <row r="103" spans="1:24" s="148" customFormat="1" ht="31.5" customHeight="1" x14ac:dyDescent="0.3">
      <c r="A103" s="769">
        <v>65</v>
      </c>
      <c r="B103" s="1404"/>
      <c r="C103" s="1067" t="s">
        <v>344</v>
      </c>
      <c r="D103" s="1069"/>
      <c r="E103" s="1407"/>
      <c r="F103" s="1070">
        <v>321.57</v>
      </c>
      <c r="G103" s="356">
        <v>13</v>
      </c>
      <c r="H103" s="709">
        <v>321.57</v>
      </c>
      <c r="I103" s="642">
        <f t="shared" si="18"/>
        <v>0</v>
      </c>
      <c r="J103" s="809"/>
      <c r="K103" s="354"/>
      <c r="L103" s="810"/>
      <c r="M103" s="354"/>
      <c r="N103" s="1075"/>
      <c r="O103" s="1427"/>
      <c r="P103" s="1078"/>
      <c r="Q103" s="1123">
        <v>18007.919999999998</v>
      </c>
      <c r="R103" s="1401"/>
      <c r="S103" s="727">
        <f t="shared" si="23"/>
        <v>18007.919999999998</v>
      </c>
      <c r="T103" s="728">
        <f t="shared" si="24"/>
        <v>55.999999999999993</v>
      </c>
    </row>
    <row r="104" spans="1:24" s="148" customFormat="1" ht="40.5" customHeight="1" thickBot="1" x14ac:dyDescent="0.35">
      <c r="A104" s="769">
        <v>66</v>
      </c>
      <c r="B104" s="1405"/>
      <c r="C104" s="1067" t="s">
        <v>66</v>
      </c>
      <c r="D104" s="1069"/>
      <c r="E104" s="1408"/>
      <c r="F104" s="1070">
        <v>990.3</v>
      </c>
      <c r="G104" s="356">
        <v>35</v>
      </c>
      <c r="H104" s="709">
        <v>990.3</v>
      </c>
      <c r="I104" s="642">
        <f t="shared" si="18"/>
        <v>0</v>
      </c>
      <c r="J104" s="809"/>
      <c r="K104" s="354"/>
      <c r="L104" s="810"/>
      <c r="M104" s="354"/>
      <c r="N104" s="1075"/>
      <c r="O104" s="1428"/>
      <c r="P104" s="1078"/>
      <c r="Q104" s="1123">
        <v>34660.5</v>
      </c>
      <c r="R104" s="1402"/>
      <c r="S104" s="727">
        <f t="shared" ref="S104:S105" si="25">Q104+M104+K104</f>
        <v>34660.5</v>
      </c>
      <c r="T104" s="728">
        <f t="shared" ref="T104" si="26">S104/H104</f>
        <v>35</v>
      </c>
    </row>
    <row r="105" spans="1:24" s="148" customFormat="1" ht="28.5" customHeight="1" x14ac:dyDescent="0.3">
      <c r="A105" s="769">
        <v>67</v>
      </c>
      <c r="B105" s="1429" t="s">
        <v>349</v>
      </c>
      <c r="C105" s="1072" t="s">
        <v>345</v>
      </c>
      <c r="D105" s="1073"/>
      <c r="E105" s="1432">
        <v>45175</v>
      </c>
      <c r="F105" s="1070">
        <v>4130</v>
      </c>
      <c r="G105" s="356"/>
      <c r="H105" s="709">
        <v>4165.8999999999996</v>
      </c>
      <c r="I105" s="642">
        <f t="shared" si="18"/>
        <v>35.899999999999636</v>
      </c>
      <c r="J105" s="649"/>
      <c r="K105" s="354"/>
      <c r="L105" s="810"/>
      <c r="M105" s="354"/>
      <c r="N105" s="1075"/>
      <c r="O105" s="1421" t="s">
        <v>347</v>
      </c>
      <c r="P105" s="1154"/>
      <c r="Q105" s="1123">
        <f>200000+224921.83</f>
        <v>424921.82999999996</v>
      </c>
      <c r="R105" s="1397" t="s">
        <v>361</v>
      </c>
      <c r="S105" s="727">
        <f t="shared" si="25"/>
        <v>424921.82999999996</v>
      </c>
      <c r="T105" s="728">
        <f>S105/H105</f>
        <v>102.00000720132505</v>
      </c>
    </row>
    <row r="106" spans="1:24" s="148" customFormat="1" ht="28.5" customHeight="1" x14ac:dyDescent="0.3">
      <c r="A106" s="769"/>
      <c r="B106" s="1430"/>
      <c r="C106" s="1157" t="s">
        <v>70</v>
      </c>
      <c r="D106" s="1073"/>
      <c r="E106" s="1433"/>
      <c r="F106" s="1070">
        <v>207.5</v>
      </c>
      <c r="G106" s="356"/>
      <c r="H106" s="709">
        <v>207.5</v>
      </c>
      <c r="I106" s="642">
        <f t="shared" si="18"/>
        <v>0</v>
      </c>
      <c r="J106" s="649"/>
      <c r="K106" s="354"/>
      <c r="L106" s="810"/>
      <c r="M106" s="354"/>
      <c r="N106" s="1075"/>
      <c r="O106" s="1422"/>
      <c r="P106" s="1155"/>
      <c r="Q106" s="1156">
        <v>30087.5</v>
      </c>
      <c r="R106" s="1398"/>
      <c r="S106" s="727">
        <f t="shared" ref="S106:S107" si="27">Q106+M106+K106</f>
        <v>30087.5</v>
      </c>
      <c r="T106" s="728">
        <f t="shared" ref="T106:T107" si="28">S106/H106</f>
        <v>145</v>
      </c>
    </row>
    <row r="107" spans="1:24" s="148" customFormat="1" ht="28.5" customHeight="1" x14ac:dyDescent="0.3">
      <c r="A107" s="769"/>
      <c r="B107" s="1430"/>
      <c r="C107" s="1072" t="s">
        <v>402</v>
      </c>
      <c r="D107" s="1073"/>
      <c r="E107" s="1433"/>
      <c r="F107" s="1070">
        <v>99.998999999999995</v>
      </c>
      <c r="G107" s="356"/>
      <c r="H107" s="709">
        <v>99.998999999999995</v>
      </c>
      <c r="I107" s="642">
        <f t="shared" si="18"/>
        <v>0</v>
      </c>
      <c r="J107" s="649"/>
      <c r="K107" s="354"/>
      <c r="L107" s="810"/>
      <c r="M107" s="354"/>
      <c r="N107" s="1075"/>
      <c r="O107" s="1422"/>
      <c r="P107" s="1154"/>
      <c r="Q107" s="1123">
        <v>1999.98</v>
      </c>
      <c r="R107" s="1398"/>
      <c r="S107" s="727">
        <f t="shared" si="27"/>
        <v>1999.98</v>
      </c>
      <c r="T107" s="728">
        <f t="shared" si="28"/>
        <v>20</v>
      </c>
    </row>
    <row r="108" spans="1:24" s="148" customFormat="1" ht="41.25" customHeight="1" thickBot="1" x14ac:dyDescent="0.35">
      <c r="A108" s="769">
        <v>68</v>
      </c>
      <c r="B108" s="1431"/>
      <c r="C108" s="1067" t="s">
        <v>346</v>
      </c>
      <c r="D108" s="1074"/>
      <c r="E108" s="1434"/>
      <c r="F108" s="1070">
        <v>24.93</v>
      </c>
      <c r="G108" s="356">
        <v>85</v>
      </c>
      <c r="H108" s="709">
        <v>24.93</v>
      </c>
      <c r="I108" s="642">
        <f t="shared" si="18"/>
        <v>0</v>
      </c>
      <c r="J108" s="649"/>
      <c r="K108" s="354"/>
      <c r="L108" s="810"/>
      <c r="M108" s="354"/>
      <c r="N108" s="1075"/>
      <c r="O108" s="1423"/>
      <c r="P108" s="1076"/>
      <c r="Q108" s="1123">
        <v>1620.45</v>
      </c>
      <c r="R108" s="1399"/>
      <c r="S108" s="727">
        <f t="shared" ref="S108" si="29">Q108+M108+K108</f>
        <v>1620.45</v>
      </c>
      <c r="T108" s="728">
        <f t="shared" ref="T108" si="30">S108/H108</f>
        <v>65</v>
      </c>
    </row>
    <row r="109" spans="1:24" s="148" customFormat="1" ht="41.25" customHeight="1" thickBot="1" x14ac:dyDescent="0.35">
      <c r="A109" s="769"/>
      <c r="B109" s="1000" t="s">
        <v>340</v>
      </c>
      <c r="C109" s="1131" t="s">
        <v>341</v>
      </c>
      <c r="D109" s="1132"/>
      <c r="E109" s="1104">
        <v>45175</v>
      </c>
      <c r="F109" s="1133">
        <v>6504.49</v>
      </c>
      <c r="G109" s="1134">
        <v>310</v>
      </c>
      <c r="H109" s="1135">
        <v>6504.49</v>
      </c>
      <c r="I109" s="102">
        <f t="shared" si="18"/>
        <v>0</v>
      </c>
      <c r="J109" s="649"/>
      <c r="K109" s="354"/>
      <c r="L109" s="810"/>
      <c r="M109" s="354"/>
      <c r="N109" s="1075"/>
      <c r="O109" s="1105"/>
      <c r="P109" s="1076"/>
      <c r="Q109" s="811"/>
      <c r="R109" s="1125"/>
      <c r="S109" s="727"/>
      <c r="T109" s="728"/>
    </row>
    <row r="110" spans="1:24" s="148" customFormat="1" ht="44.25" customHeight="1" thickBot="1" x14ac:dyDescent="0.35">
      <c r="A110" s="769">
        <v>69</v>
      </c>
      <c r="B110" s="1141" t="s">
        <v>337</v>
      </c>
      <c r="C110" s="1142" t="s">
        <v>61</v>
      </c>
      <c r="D110" s="1143"/>
      <c r="E110" s="1144">
        <v>45176</v>
      </c>
      <c r="F110" s="1145">
        <v>595.66999999999996</v>
      </c>
      <c r="G110" s="1146">
        <v>50</v>
      </c>
      <c r="H110" s="1147">
        <v>595.66999999999996</v>
      </c>
      <c r="I110" s="1148">
        <f t="shared" si="18"/>
        <v>0</v>
      </c>
      <c r="J110" s="1130"/>
      <c r="K110" s="354"/>
      <c r="L110" s="810"/>
      <c r="M110" s="354"/>
      <c r="N110" s="812"/>
      <c r="O110" s="1077" t="s">
        <v>350</v>
      </c>
      <c r="P110" s="905"/>
      <c r="Q110" s="811">
        <v>50631.95</v>
      </c>
      <c r="R110" s="822" t="s">
        <v>414</v>
      </c>
      <c r="S110" s="727">
        <f t="shared" ref="S110:S115" si="31">Q110+M110+K110</f>
        <v>50631.95</v>
      </c>
      <c r="T110" s="728">
        <f t="shared" ref="T110:T117" si="32">S110/H110</f>
        <v>85</v>
      </c>
    </row>
    <row r="111" spans="1:24" s="148" customFormat="1" ht="44.25" customHeight="1" x14ac:dyDescent="0.3">
      <c r="A111" s="769">
        <v>70</v>
      </c>
      <c r="B111" s="1136" t="s">
        <v>95</v>
      </c>
      <c r="C111" s="1217" t="s">
        <v>97</v>
      </c>
      <c r="D111" s="1218"/>
      <c r="E111" s="1137">
        <v>45177</v>
      </c>
      <c r="F111" s="1138">
        <v>1732.13</v>
      </c>
      <c r="G111" s="1139">
        <v>70</v>
      </c>
      <c r="H111" s="1140">
        <v>1732.13</v>
      </c>
      <c r="I111" s="642">
        <f t="shared" si="18"/>
        <v>0</v>
      </c>
      <c r="J111" s="649"/>
      <c r="K111" s="354"/>
      <c r="L111" s="810"/>
      <c r="M111" s="354"/>
      <c r="N111" s="812"/>
      <c r="O111" s="788" t="s">
        <v>351</v>
      </c>
      <c r="P111" s="905"/>
      <c r="Q111" s="811">
        <v>128177.62</v>
      </c>
      <c r="R111" s="822" t="s">
        <v>403</v>
      </c>
      <c r="S111" s="727">
        <f t="shared" si="31"/>
        <v>128177.62</v>
      </c>
      <c r="T111" s="728">
        <f t="shared" si="32"/>
        <v>73.999999999999986</v>
      </c>
    </row>
    <row r="112" spans="1:24" s="148" customFormat="1" ht="44.25" customHeight="1" x14ac:dyDescent="0.3">
      <c r="A112" s="769"/>
      <c r="B112" s="751" t="s">
        <v>342</v>
      </c>
      <c r="C112" s="1221" t="s">
        <v>385</v>
      </c>
      <c r="D112" s="646"/>
      <c r="E112" s="682">
        <v>45180</v>
      </c>
      <c r="F112" s="1070">
        <v>14666.78</v>
      </c>
      <c r="G112" s="356">
        <v>515</v>
      </c>
      <c r="H112" s="709">
        <v>14666.78</v>
      </c>
      <c r="I112" s="642">
        <f t="shared" si="18"/>
        <v>0</v>
      </c>
      <c r="J112" s="649"/>
      <c r="K112" s="354"/>
      <c r="L112" s="810"/>
      <c r="M112" s="354"/>
      <c r="N112" s="1075"/>
      <c r="O112" s="1008">
        <v>20804</v>
      </c>
      <c r="P112" s="1085"/>
      <c r="Q112" s="811">
        <v>865340.2</v>
      </c>
      <c r="R112" s="822" t="s">
        <v>493</v>
      </c>
      <c r="S112" s="727">
        <f t="shared" si="31"/>
        <v>865340.2</v>
      </c>
      <c r="T112" s="728">
        <f t="shared" si="32"/>
        <v>59.000012272632432</v>
      </c>
    </row>
    <row r="113" spans="1:20" s="148" customFormat="1" ht="44.25" customHeight="1" thickBot="1" x14ac:dyDescent="0.35">
      <c r="A113" s="769"/>
      <c r="B113" s="751" t="s">
        <v>386</v>
      </c>
      <c r="C113" s="1221" t="s">
        <v>387</v>
      </c>
      <c r="D113" s="646"/>
      <c r="E113" s="682">
        <v>45180</v>
      </c>
      <c r="F113" s="1070">
        <v>2728.35</v>
      </c>
      <c r="G113" s="356">
        <v>3</v>
      </c>
      <c r="H113" s="709">
        <v>2728.35</v>
      </c>
      <c r="I113" s="642">
        <f t="shared" si="18"/>
        <v>0</v>
      </c>
      <c r="J113" s="649"/>
      <c r="K113" s="815"/>
      <c r="L113" s="1209"/>
      <c r="M113" s="354"/>
      <c r="N113" s="1075"/>
      <c r="O113" s="1106" t="s">
        <v>388</v>
      </c>
      <c r="P113" s="1085"/>
      <c r="Q113" s="811">
        <v>68208.75</v>
      </c>
      <c r="R113" s="1124" t="s">
        <v>486</v>
      </c>
      <c r="S113" s="727"/>
      <c r="T113" s="728"/>
    </row>
    <row r="114" spans="1:20" s="148" customFormat="1" ht="44.25" customHeight="1" x14ac:dyDescent="0.3">
      <c r="A114" s="769">
        <v>71</v>
      </c>
      <c r="B114" s="1417" t="s">
        <v>349</v>
      </c>
      <c r="C114" s="1219" t="s">
        <v>345</v>
      </c>
      <c r="D114" s="1220"/>
      <c r="E114" s="1419">
        <v>45182</v>
      </c>
      <c r="F114" s="1070">
        <v>4138.6000000000004</v>
      </c>
      <c r="G114" s="356"/>
      <c r="H114" s="709">
        <v>4138.6000000000004</v>
      </c>
      <c r="I114" s="642">
        <f t="shared" si="18"/>
        <v>0</v>
      </c>
      <c r="J114" s="1441" t="s">
        <v>484</v>
      </c>
      <c r="K114" s="1435">
        <v>4176</v>
      </c>
      <c r="L114" s="1438" t="s">
        <v>485</v>
      </c>
      <c r="M114" s="878"/>
      <c r="N114" s="1075"/>
      <c r="O114" s="1421" t="s">
        <v>353</v>
      </c>
      <c r="P114" s="1085"/>
      <c r="Q114" s="1123">
        <f>200000+222137.23</f>
        <v>422137.23</v>
      </c>
      <c r="R114" s="1397" t="s">
        <v>405</v>
      </c>
      <c r="S114" s="727">
        <f t="shared" si="31"/>
        <v>426313.23</v>
      </c>
      <c r="T114" s="728">
        <f t="shared" si="32"/>
        <v>103.00904412120039</v>
      </c>
    </row>
    <row r="115" spans="1:20" s="148" customFormat="1" ht="44.25" customHeight="1" x14ac:dyDescent="0.3">
      <c r="A115" s="769">
        <v>72</v>
      </c>
      <c r="B115" s="1417"/>
      <c r="C115" s="1207" t="s">
        <v>70</v>
      </c>
      <c r="D115" s="1079"/>
      <c r="E115" s="1419"/>
      <c r="F115" s="1070">
        <v>213.25</v>
      </c>
      <c r="G115" s="356"/>
      <c r="H115" s="709">
        <v>213.25</v>
      </c>
      <c r="I115" s="642">
        <f t="shared" si="18"/>
        <v>0</v>
      </c>
      <c r="J115" s="1442"/>
      <c r="K115" s="1436"/>
      <c r="L115" s="1439"/>
      <c r="M115" s="878"/>
      <c r="N115" s="1075"/>
      <c r="O115" s="1422"/>
      <c r="P115" s="1085"/>
      <c r="Q115" s="1123">
        <v>30921.25</v>
      </c>
      <c r="R115" s="1398"/>
      <c r="S115" s="727">
        <f t="shared" si="31"/>
        <v>30921.25</v>
      </c>
      <c r="T115" s="728">
        <f t="shared" si="32"/>
        <v>145</v>
      </c>
    </row>
    <row r="116" spans="1:20" s="148" customFormat="1" ht="44.25" customHeight="1" x14ac:dyDescent="0.3">
      <c r="A116" s="769">
        <v>73</v>
      </c>
      <c r="B116" s="1417"/>
      <c r="C116" s="1166" t="s">
        <v>352</v>
      </c>
      <c r="D116" s="1080"/>
      <c r="E116" s="1419"/>
      <c r="F116" s="1081">
        <v>25.15</v>
      </c>
      <c r="G116" s="683"/>
      <c r="H116" s="710">
        <v>25.15</v>
      </c>
      <c r="I116" s="642">
        <f t="shared" ref="I116:I124" si="33">H116-F116</f>
        <v>0</v>
      </c>
      <c r="J116" s="1442"/>
      <c r="K116" s="1436"/>
      <c r="L116" s="1439"/>
      <c r="M116" s="878"/>
      <c r="N116" s="1075"/>
      <c r="O116" s="1422"/>
      <c r="P116" s="1086"/>
      <c r="Q116" s="1123">
        <v>1634.75</v>
      </c>
      <c r="R116" s="1398"/>
      <c r="S116" s="727">
        <f>Q116+M116+K116</f>
        <v>1634.75</v>
      </c>
      <c r="T116" s="728">
        <f t="shared" si="32"/>
        <v>65</v>
      </c>
    </row>
    <row r="117" spans="1:20" s="148" customFormat="1" ht="40.5" customHeight="1" thickBot="1" x14ac:dyDescent="0.35">
      <c r="A117" s="769">
        <v>74</v>
      </c>
      <c r="B117" s="1418"/>
      <c r="C117" s="1207" t="s">
        <v>346</v>
      </c>
      <c r="D117" s="1084"/>
      <c r="E117" s="1420"/>
      <c r="F117" s="1070">
        <v>100.199</v>
      </c>
      <c r="G117" s="356"/>
      <c r="H117" s="709">
        <v>100.19</v>
      </c>
      <c r="I117" s="747">
        <f t="shared" si="33"/>
        <v>-9.0000000000003411E-3</v>
      </c>
      <c r="J117" s="1443"/>
      <c r="K117" s="1437"/>
      <c r="L117" s="1440"/>
      <c r="M117" s="878"/>
      <c r="N117" s="1075"/>
      <c r="O117" s="1423"/>
      <c r="P117" s="1087"/>
      <c r="Q117" s="1123">
        <v>2003.98</v>
      </c>
      <c r="R117" s="1399"/>
      <c r="S117" s="727">
        <f>Q117+M117+K117</f>
        <v>2003.98</v>
      </c>
      <c r="T117" s="728">
        <f t="shared" si="32"/>
        <v>20.001796586485678</v>
      </c>
    </row>
    <row r="118" spans="1:20" s="148" customFormat="1" ht="33" customHeight="1" x14ac:dyDescent="0.3">
      <c r="A118" s="769">
        <v>75</v>
      </c>
      <c r="B118" s="1083" t="s">
        <v>340</v>
      </c>
      <c r="C118" s="846" t="s">
        <v>341</v>
      </c>
      <c r="D118" s="846"/>
      <c r="E118" s="1082">
        <v>45182</v>
      </c>
      <c r="F118" s="694">
        <v>4090.4</v>
      </c>
      <c r="G118" s="356">
        <v>189</v>
      </c>
      <c r="H118" s="709">
        <v>4090.4</v>
      </c>
      <c r="I118" s="747">
        <f t="shared" si="33"/>
        <v>0</v>
      </c>
      <c r="J118" s="399"/>
      <c r="K118" s="1208"/>
      <c r="L118" s="1210"/>
      <c r="M118" s="354"/>
      <c r="N118" s="812"/>
      <c r="O118" s="1092">
        <v>7749</v>
      </c>
      <c r="P118" s="1093" t="s">
        <v>359</v>
      </c>
      <c r="Q118" s="811">
        <v>118621.6</v>
      </c>
      <c r="R118" s="1126" t="s">
        <v>360</v>
      </c>
      <c r="S118" s="727">
        <f t="shared" ref="S118:S175" si="34">Q118+M118+K118</f>
        <v>118621.6</v>
      </c>
      <c r="T118" s="728">
        <f t="shared" ref="T118:T175" si="35">S118/H118</f>
        <v>29</v>
      </c>
    </row>
    <row r="119" spans="1:20" s="148" customFormat="1" ht="45.75" customHeight="1" thickBot="1" x14ac:dyDescent="0.35">
      <c r="A119" s="769"/>
      <c r="B119" s="1109" t="s">
        <v>386</v>
      </c>
      <c r="C119" s="1097" t="s">
        <v>387</v>
      </c>
      <c r="D119" s="1094"/>
      <c r="E119" s="1095">
        <v>45182</v>
      </c>
      <c r="F119" s="1098">
        <v>3706.29</v>
      </c>
      <c r="G119" s="1099">
        <v>4</v>
      </c>
      <c r="H119" s="1100">
        <v>3706.29</v>
      </c>
      <c r="I119" s="947">
        <f t="shared" si="33"/>
        <v>0</v>
      </c>
      <c r="J119" s="399"/>
      <c r="K119" s="354"/>
      <c r="L119" s="810"/>
      <c r="M119" s="354"/>
      <c r="N119" s="812"/>
      <c r="O119" s="1096" t="s">
        <v>389</v>
      </c>
      <c r="P119" s="1085"/>
      <c r="Q119" s="1392">
        <v>92657.25</v>
      </c>
      <c r="R119" s="1393" t="s">
        <v>796</v>
      </c>
      <c r="S119" s="727">
        <f t="shared" si="34"/>
        <v>92657.25</v>
      </c>
      <c r="T119" s="441">
        <f t="shared" si="35"/>
        <v>25</v>
      </c>
    </row>
    <row r="120" spans="1:20" s="148" customFormat="1" ht="41.25" customHeight="1" x14ac:dyDescent="0.3">
      <c r="A120" s="769">
        <v>77</v>
      </c>
      <c r="B120" s="1500" t="s">
        <v>79</v>
      </c>
      <c r="C120" s="1107" t="s">
        <v>390</v>
      </c>
      <c r="D120" s="1079"/>
      <c r="E120" s="1444">
        <v>45182</v>
      </c>
      <c r="F120" s="1070">
        <v>3050.19</v>
      </c>
      <c r="G120" s="356">
        <v>105</v>
      </c>
      <c r="H120" s="709">
        <v>3050.19</v>
      </c>
      <c r="I120" s="747">
        <f t="shared" si="33"/>
        <v>0</v>
      </c>
      <c r="J120" s="399"/>
      <c r="K120" s="354"/>
      <c r="L120" s="810"/>
      <c r="M120" s="354"/>
      <c r="N120" s="1075"/>
      <c r="O120" s="1531" t="s">
        <v>494</v>
      </c>
      <c r="P120" s="1168"/>
      <c r="Q120" s="1123">
        <v>369072.99</v>
      </c>
      <c r="R120" s="1517" t="s">
        <v>493</v>
      </c>
      <c r="S120" s="727">
        <f t="shared" si="34"/>
        <v>369072.99</v>
      </c>
      <c r="T120" s="728">
        <f t="shared" si="35"/>
        <v>121</v>
      </c>
    </row>
    <row r="121" spans="1:20" s="148" customFormat="1" ht="41.25" customHeight="1" thickBot="1" x14ac:dyDescent="0.35">
      <c r="A121" s="769">
        <v>78</v>
      </c>
      <c r="B121" s="1545"/>
      <c r="C121" s="1108" t="s">
        <v>391</v>
      </c>
      <c r="D121" s="1079"/>
      <c r="E121" s="1445"/>
      <c r="F121" s="1070">
        <v>18.75</v>
      </c>
      <c r="G121" s="356">
        <v>1</v>
      </c>
      <c r="H121" s="709">
        <v>18.75</v>
      </c>
      <c r="I121" s="747">
        <f t="shared" si="33"/>
        <v>0</v>
      </c>
      <c r="J121" s="902"/>
      <c r="K121" s="647"/>
      <c r="L121" s="487"/>
      <c r="M121" s="354"/>
      <c r="N121" s="1075"/>
      <c r="O121" s="1532"/>
      <c r="P121" s="1222"/>
      <c r="Q121" s="1123">
        <v>2062.5</v>
      </c>
      <c r="R121" s="1518"/>
      <c r="S121" s="727">
        <f>Q121+M121+K121</f>
        <v>2062.5</v>
      </c>
      <c r="T121" s="728">
        <f t="shared" ref="T121" si="36">S121/H121</f>
        <v>110</v>
      </c>
    </row>
    <row r="122" spans="1:20" s="148" customFormat="1" ht="41.25" customHeight="1" x14ac:dyDescent="0.3">
      <c r="A122" s="769">
        <v>79</v>
      </c>
      <c r="B122" s="1497" t="s">
        <v>95</v>
      </c>
      <c r="C122" s="1108" t="s">
        <v>392</v>
      </c>
      <c r="D122" s="1079"/>
      <c r="E122" s="1498">
        <v>45183</v>
      </c>
      <c r="F122" s="1070">
        <v>1079.05</v>
      </c>
      <c r="G122" s="356">
        <v>37</v>
      </c>
      <c r="H122" s="709">
        <v>1079.05</v>
      </c>
      <c r="I122" s="747">
        <f t="shared" si="33"/>
        <v>0</v>
      </c>
      <c r="J122" s="902"/>
      <c r="K122" s="354"/>
      <c r="L122" s="487"/>
      <c r="M122" s="354"/>
      <c r="N122" s="812"/>
      <c r="O122" s="1223"/>
      <c r="P122" s="1424" t="s">
        <v>394</v>
      </c>
      <c r="Q122" s="1151">
        <v>80716.2</v>
      </c>
      <c r="R122" s="1224"/>
      <c r="S122" s="1152">
        <f t="shared" ref="S122:S123" si="37">Q122+M122+K122</f>
        <v>80716.2</v>
      </c>
      <c r="T122" s="1153">
        <f t="shared" ref="T122:T123" si="38">S122/H122</f>
        <v>74.803021176034477</v>
      </c>
    </row>
    <row r="123" spans="1:20" s="148" customFormat="1" ht="41.25" customHeight="1" thickBot="1" x14ac:dyDescent="0.35">
      <c r="A123" s="769">
        <v>80</v>
      </c>
      <c r="B123" s="1481"/>
      <c r="C123" s="1107" t="s">
        <v>393</v>
      </c>
      <c r="D123" s="1079"/>
      <c r="E123" s="1499"/>
      <c r="F123" s="1070">
        <v>606.36</v>
      </c>
      <c r="G123" s="356">
        <v>20</v>
      </c>
      <c r="H123" s="709">
        <v>606.36</v>
      </c>
      <c r="I123" s="747">
        <f t="shared" si="33"/>
        <v>0</v>
      </c>
      <c r="J123" s="843"/>
      <c r="K123" s="354"/>
      <c r="L123" s="487"/>
      <c r="M123" s="354"/>
      <c r="N123" s="568"/>
      <c r="O123" s="1111"/>
      <c r="P123" s="1425"/>
      <c r="Q123" s="1087">
        <v>139462.79999999999</v>
      </c>
      <c r="R123" s="1124"/>
      <c r="S123" s="727">
        <f t="shared" si="37"/>
        <v>139462.79999999999</v>
      </c>
      <c r="T123" s="728">
        <f t="shared" si="38"/>
        <v>229.99999999999997</v>
      </c>
    </row>
    <row r="124" spans="1:20" s="148" customFormat="1" ht="41.25" customHeight="1" x14ac:dyDescent="0.3">
      <c r="A124" s="769">
        <v>81</v>
      </c>
      <c r="B124" s="1504" t="s">
        <v>337</v>
      </c>
      <c r="C124" s="1107" t="s">
        <v>395</v>
      </c>
      <c r="D124" s="1079"/>
      <c r="E124" s="1506" t="s">
        <v>396</v>
      </c>
      <c r="F124" s="1070">
        <v>501.53</v>
      </c>
      <c r="G124" s="356">
        <v>42</v>
      </c>
      <c r="H124" s="709">
        <v>501.53</v>
      </c>
      <c r="I124" s="747">
        <f t="shared" si="33"/>
        <v>0</v>
      </c>
      <c r="J124" s="399"/>
      <c r="K124" s="354"/>
      <c r="L124" s="810"/>
      <c r="M124" s="354"/>
      <c r="N124" s="812"/>
      <c r="O124" s="1111"/>
      <c r="P124" s="1415" t="s">
        <v>396</v>
      </c>
      <c r="Q124" s="1206">
        <v>42630.05</v>
      </c>
      <c r="R124" s="1397" t="s">
        <v>480</v>
      </c>
      <c r="S124" s="727">
        <f t="shared" si="34"/>
        <v>42630.05</v>
      </c>
      <c r="T124" s="728">
        <f t="shared" si="35"/>
        <v>85.000000000000014</v>
      </c>
    </row>
    <row r="125" spans="1:20" s="148" customFormat="1" ht="53.25" customHeight="1" thickBot="1" x14ac:dyDescent="0.35">
      <c r="A125" s="769">
        <v>82</v>
      </c>
      <c r="B125" s="1505"/>
      <c r="C125" s="1112" t="s">
        <v>338</v>
      </c>
      <c r="D125" s="1113"/>
      <c r="E125" s="1507"/>
      <c r="F125" s="1070">
        <v>496.51</v>
      </c>
      <c r="G125" s="356">
        <v>42</v>
      </c>
      <c r="H125" s="709">
        <v>496.51</v>
      </c>
      <c r="I125" s="747">
        <f t="shared" ref="I125:I131" si="39">H125-F125</f>
        <v>0</v>
      </c>
      <c r="J125" s="399"/>
      <c r="K125" s="354"/>
      <c r="L125" s="810"/>
      <c r="M125" s="354"/>
      <c r="N125" s="812"/>
      <c r="O125" s="1115"/>
      <c r="P125" s="1416"/>
      <c r="Q125" s="1206">
        <v>42203.35</v>
      </c>
      <c r="R125" s="1399"/>
      <c r="S125" s="727">
        <f t="shared" si="34"/>
        <v>42203.35</v>
      </c>
      <c r="T125" s="728">
        <f t="shared" si="35"/>
        <v>85</v>
      </c>
    </row>
    <row r="126" spans="1:20" s="148" customFormat="1" ht="39.75" customHeight="1" thickTop="1" x14ac:dyDescent="0.3">
      <c r="A126" s="769">
        <v>83</v>
      </c>
      <c r="B126" s="1385" t="s">
        <v>397</v>
      </c>
      <c r="C126" s="907" t="s">
        <v>390</v>
      </c>
      <c r="D126" s="908"/>
      <c r="E126" s="1114">
        <v>45183</v>
      </c>
      <c r="F126" s="694">
        <v>1083.8800000000001</v>
      </c>
      <c r="G126" s="356">
        <v>40</v>
      </c>
      <c r="H126" s="709">
        <v>1083.8800000000001</v>
      </c>
      <c r="I126" s="747">
        <f t="shared" si="39"/>
        <v>0</v>
      </c>
      <c r="J126" s="399"/>
      <c r="K126" s="354"/>
      <c r="L126" s="810"/>
      <c r="M126" s="354"/>
      <c r="N126" s="1388" t="s">
        <v>359</v>
      </c>
      <c r="O126" s="904">
        <v>9780</v>
      </c>
      <c r="P126" s="1116"/>
      <c r="Q126" s="1386">
        <v>131149.48000000001</v>
      </c>
      <c r="R126" s="1387" t="s">
        <v>793</v>
      </c>
      <c r="S126" s="727">
        <f t="shared" ref="S126:S132" si="40">Q126+M126+K126</f>
        <v>131149.48000000001</v>
      </c>
      <c r="T126" s="728">
        <f t="shared" ref="T126:T132" si="41">S126/H126</f>
        <v>121</v>
      </c>
    </row>
    <row r="127" spans="1:20" s="148" customFormat="1" ht="39" customHeight="1" thickBot="1" x14ac:dyDescent="0.35">
      <c r="A127" s="769">
        <v>84</v>
      </c>
      <c r="B127" s="1118" t="s">
        <v>342</v>
      </c>
      <c r="C127" s="1004" t="s">
        <v>385</v>
      </c>
      <c r="D127" s="646"/>
      <c r="E127" s="1119">
        <v>45184</v>
      </c>
      <c r="F127" s="694">
        <v>4400.3599999999997</v>
      </c>
      <c r="G127" s="356">
        <v>151</v>
      </c>
      <c r="H127" s="709">
        <v>4400.3599999999997</v>
      </c>
      <c r="I127" s="747">
        <f t="shared" si="39"/>
        <v>0</v>
      </c>
      <c r="J127" s="497"/>
      <c r="K127" s="354"/>
      <c r="L127" s="810"/>
      <c r="M127" s="354"/>
      <c r="N127" s="812"/>
      <c r="O127" s="906">
        <v>20818</v>
      </c>
      <c r="P127" s="812"/>
      <c r="Q127" s="1392">
        <v>259621.24</v>
      </c>
      <c r="R127" s="1660" t="s">
        <v>799</v>
      </c>
      <c r="S127" s="727">
        <f t="shared" si="40"/>
        <v>259621.24</v>
      </c>
      <c r="T127" s="728">
        <f t="shared" si="41"/>
        <v>59</v>
      </c>
    </row>
    <row r="128" spans="1:20" s="148" customFormat="1" ht="31.5" customHeight="1" x14ac:dyDescent="0.3">
      <c r="A128" s="769">
        <v>85</v>
      </c>
      <c r="B128" s="1538" t="s">
        <v>376</v>
      </c>
      <c r="C128" s="1117" t="s">
        <v>398</v>
      </c>
      <c r="D128" s="1079"/>
      <c r="E128" s="1540">
        <v>45184</v>
      </c>
      <c r="F128" s="1070">
        <v>143.38999999999999</v>
      </c>
      <c r="G128" s="356">
        <v>7</v>
      </c>
      <c r="H128" s="709">
        <v>143.38999999999999</v>
      </c>
      <c r="I128" s="747">
        <f t="shared" si="39"/>
        <v>0</v>
      </c>
      <c r="J128" s="497"/>
      <c r="K128" s="354"/>
      <c r="L128" s="810"/>
      <c r="M128" s="354"/>
      <c r="N128" s="812"/>
      <c r="O128" s="1006"/>
      <c r="P128" s="812"/>
      <c r="Q128" s="1392"/>
      <c r="R128" s="1660"/>
      <c r="S128" s="727">
        <f t="shared" si="40"/>
        <v>0</v>
      </c>
      <c r="T128" s="728">
        <f t="shared" si="41"/>
        <v>0</v>
      </c>
    </row>
    <row r="129" spans="1:20" s="148" customFormat="1" ht="31.5" customHeight="1" thickBot="1" x14ac:dyDescent="0.35">
      <c r="A129" s="769">
        <v>86</v>
      </c>
      <c r="B129" s="1539"/>
      <c r="C129" s="1117" t="s">
        <v>399</v>
      </c>
      <c r="D129" s="1079"/>
      <c r="E129" s="1541"/>
      <c r="F129" s="1070">
        <v>485.57</v>
      </c>
      <c r="G129" s="356">
        <v>14</v>
      </c>
      <c r="H129" s="709">
        <v>485.7</v>
      </c>
      <c r="I129" s="747">
        <f t="shared" si="39"/>
        <v>0.12999999999999545</v>
      </c>
      <c r="J129" s="1215"/>
      <c r="K129" s="815"/>
      <c r="L129" s="1209"/>
      <c r="M129" s="815"/>
      <c r="N129" s="1150"/>
      <c r="O129" s="1122"/>
      <c r="P129" s="812"/>
      <c r="Q129" s="1392"/>
      <c r="R129" s="1391"/>
      <c r="S129" s="727">
        <f t="shared" si="40"/>
        <v>0</v>
      </c>
      <c r="T129" s="728">
        <f t="shared" si="41"/>
        <v>0</v>
      </c>
    </row>
    <row r="130" spans="1:20" s="148" customFormat="1" ht="43.5" customHeight="1" x14ac:dyDescent="0.3">
      <c r="A130" s="769">
        <v>87</v>
      </c>
      <c r="B130" s="1500" t="s">
        <v>349</v>
      </c>
      <c r="C130" s="1117" t="s">
        <v>345</v>
      </c>
      <c r="D130" s="1079"/>
      <c r="E130" s="1502">
        <v>45189</v>
      </c>
      <c r="F130" s="1070">
        <v>4165.7</v>
      </c>
      <c r="G130" s="356"/>
      <c r="H130" s="709">
        <v>4165.7</v>
      </c>
      <c r="I130" s="747">
        <f t="shared" si="39"/>
        <v>0</v>
      </c>
      <c r="J130" s="1528" t="s">
        <v>484</v>
      </c>
      <c r="K130" s="1464">
        <v>4176</v>
      </c>
      <c r="L130" s="1467" t="s">
        <v>485</v>
      </c>
      <c r="M130" s="1542">
        <v>9280</v>
      </c>
      <c r="N130" s="1535" t="s">
        <v>416</v>
      </c>
      <c r="O130" s="1533" t="s">
        <v>401</v>
      </c>
      <c r="P130" s="1078"/>
      <c r="Q130" s="1123">
        <f>200000+224901.43</f>
        <v>424901.43</v>
      </c>
      <c r="R130" s="1394" t="s">
        <v>420</v>
      </c>
      <c r="S130" s="727">
        <f>Q130</f>
        <v>424901.43</v>
      </c>
      <c r="T130" s="728">
        <f t="shared" si="41"/>
        <v>102.0000072016708</v>
      </c>
    </row>
    <row r="131" spans="1:20" s="148" customFormat="1" ht="39" customHeight="1" x14ac:dyDescent="0.3">
      <c r="A131" s="769">
        <v>88</v>
      </c>
      <c r="B131" s="1501"/>
      <c r="C131" s="1120" t="s">
        <v>400</v>
      </c>
      <c r="D131" s="1079"/>
      <c r="E131" s="1503"/>
      <c r="F131" s="1070">
        <v>25.87</v>
      </c>
      <c r="G131" s="356"/>
      <c r="H131" s="709">
        <v>25.87</v>
      </c>
      <c r="I131" s="747">
        <f t="shared" si="39"/>
        <v>0</v>
      </c>
      <c r="J131" s="1529"/>
      <c r="K131" s="1465"/>
      <c r="L131" s="1468"/>
      <c r="M131" s="1543"/>
      <c r="N131" s="1536"/>
      <c r="O131" s="1534"/>
      <c r="P131" s="1121"/>
      <c r="Q131" s="1123">
        <v>1681.55</v>
      </c>
      <c r="R131" s="1395"/>
      <c r="S131" s="727">
        <f t="shared" si="40"/>
        <v>1681.55</v>
      </c>
      <c r="T131" s="728">
        <f t="shared" si="41"/>
        <v>65</v>
      </c>
    </row>
    <row r="132" spans="1:20" s="148" customFormat="1" ht="45.75" customHeight="1" thickBot="1" x14ac:dyDescent="0.3">
      <c r="A132" s="769">
        <v>89</v>
      </c>
      <c r="B132" s="1501"/>
      <c r="C132" s="1120" t="s">
        <v>70</v>
      </c>
      <c r="D132" s="1079"/>
      <c r="E132" s="1503"/>
      <c r="F132" s="1070">
        <v>436.3</v>
      </c>
      <c r="G132" s="356"/>
      <c r="H132" s="709">
        <v>436.3</v>
      </c>
      <c r="I132" s="420">
        <f t="shared" ref="I132:I144" si="42">H132-F132</f>
        <v>0</v>
      </c>
      <c r="J132" s="1530"/>
      <c r="K132" s="1466"/>
      <c r="L132" s="1469"/>
      <c r="M132" s="1544"/>
      <c r="N132" s="1537"/>
      <c r="O132" s="1534"/>
      <c r="P132" s="1121"/>
      <c r="Q132" s="1194">
        <v>63263.5</v>
      </c>
      <c r="R132" s="1395"/>
      <c r="S132" s="727">
        <f t="shared" si="40"/>
        <v>63263.5</v>
      </c>
      <c r="T132" s="728">
        <f t="shared" si="41"/>
        <v>145</v>
      </c>
    </row>
    <row r="133" spans="1:20" s="148" customFormat="1" ht="33.75" customHeight="1" thickTop="1" x14ac:dyDescent="0.25">
      <c r="A133" s="769"/>
      <c r="B133" s="1491" t="s">
        <v>462</v>
      </c>
      <c r="C133" s="1193" t="s">
        <v>469</v>
      </c>
      <c r="D133" s="1079"/>
      <c r="E133" s="1494">
        <v>45191</v>
      </c>
      <c r="F133" s="1070">
        <v>740.16</v>
      </c>
      <c r="G133" s="356">
        <v>28</v>
      </c>
      <c r="H133" s="709">
        <v>740.16</v>
      </c>
      <c r="I133" s="420">
        <f t="shared" si="42"/>
        <v>0</v>
      </c>
      <c r="J133" s="1216"/>
      <c r="K133" s="1208"/>
      <c r="L133" s="1211"/>
      <c r="M133" s="734"/>
      <c r="N133" s="1192"/>
      <c r="O133" s="1446" t="s">
        <v>475</v>
      </c>
      <c r="P133" s="1121"/>
      <c r="Q133" s="1196">
        <v>73645.919999999998</v>
      </c>
      <c r="R133" s="1449" t="s">
        <v>476</v>
      </c>
      <c r="S133" s="727">
        <f t="shared" ref="S133:S140" si="43">Q133+M133+K133</f>
        <v>73645.919999999998</v>
      </c>
      <c r="T133" s="728">
        <f t="shared" ref="T133:T140" si="44">S133/H133</f>
        <v>99.5</v>
      </c>
    </row>
    <row r="134" spans="1:20" s="148" customFormat="1" ht="33.75" customHeight="1" x14ac:dyDescent="0.25">
      <c r="A134" s="769"/>
      <c r="B134" s="1492"/>
      <c r="C134" s="1193" t="s">
        <v>470</v>
      </c>
      <c r="D134" s="1079"/>
      <c r="E134" s="1495"/>
      <c r="F134" s="1070">
        <v>1515.4</v>
      </c>
      <c r="G134" s="356">
        <v>78</v>
      </c>
      <c r="H134" s="709">
        <v>1515.4</v>
      </c>
      <c r="I134" s="420">
        <f t="shared" si="42"/>
        <v>0</v>
      </c>
      <c r="J134" s="399"/>
      <c r="K134" s="354"/>
      <c r="L134" s="1149"/>
      <c r="M134" s="734"/>
      <c r="N134" s="1192"/>
      <c r="O134" s="1447"/>
      <c r="P134" s="1121"/>
      <c r="Q134" s="1196">
        <v>106078</v>
      </c>
      <c r="R134" s="1450"/>
      <c r="S134" s="727">
        <f t="shared" si="43"/>
        <v>106078</v>
      </c>
      <c r="T134" s="728">
        <f t="shared" si="44"/>
        <v>70</v>
      </c>
    </row>
    <row r="135" spans="1:20" s="148" customFormat="1" ht="33.75" customHeight="1" x14ac:dyDescent="0.25">
      <c r="A135" s="769"/>
      <c r="B135" s="1492"/>
      <c r="C135" s="1193" t="s">
        <v>471</v>
      </c>
      <c r="D135" s="1079"/>
      <c r="E135" s="1495"/>
      <c r="F135" s="1070">
        <v>2501.48</v>
      </c>
      <c r="G135" s="356">
        <v>94</v>
      </c>
      <c r="H135" s="709">
        <v>2501.48</v>
      </c>
      <c r="I135" s="420">
        <f t="shared" si="42"/>
        <v>0</v>
      </c>
      <c r="J135" s="399"/>
      <c r="K135" s="354"/>
      <c r="L135" s="1149"/>
      <c r="M135" s="734"/>
      <c r="N135" s="1192"/>
      <c r="O135" s="1447"/>
      <c r="P135" s="1121"/>
      <c r="Q135" s="1196">
        <v>172602.12</v>
      </c>
      <c r="R135" s="1450"/>
      <c r="S135" s="727">
        <f t="shared" si="43"/>
        <v>172602.12</v>
      </c>
      <c r="T135" s="728">
        <f t="shared" si="44"/>
        <v>69</v>
      </c>
    </row>
    <row r="136" spans="1:20" s="148" customFormat="1" ht="33.75" customHeight="1" x14ac:dyDescent="0.25">
      <c r="A136" s="769"/>
      <c r="B136" s="1492"/>
      <c r="C136" s="1193" t="s">
        <v>472</v>
      </c>
      <c r="D136" s="1079"/>
      <c r="E136" s="1495"/>
      <c r="F136" s="1070">
        <v>204.48</v>
      </c>
      <c r="G136" s="356">
        <v>9</v>
      </c>
      <c r="H136" s="709">
        <v>204.48</v>
      </c>
      <c r="I136" s="420">
        <f t="shared" si="42"/>
        <v>0</v>
      </c>
      <c r="J136" s="399"/>
      <c r="K136" s="354"/>
      <c r="L136" s="1149"/>
      <c r="M136" s="734"/>
      <c r="N136" s="1192"/>
      <c r="O136" s="1447"/>
      <c r="P136" s="1121"/>
      <c r="Q136" s="1196">
        <v>47030.400000000001</v>
      </c>
      <c r="R136" s="1450"/>
      <c r="S136" s="727">
        <f t="shared" si="43"/>
        <v>47030.400000000001</v>
      </c>
      <c r="T136" s="728">
        <f t="shared" si="44"/>
        <v>230.00000000000003</v>
      </c>
    </row>
    <row r="137" spans="1:20" s="148" customFormat="1" ht="33.75" customHeight="1" x14ac:dyDescent="0.25">
      <c r="A137" s="769"/>
      <c r="B137" s="1492"/>
      <c r="C137" s="1193" t="s">
        <v>473</v>
      </c>
      <c r="D137" s="1079"/>
      <c r="E137" s="1495"/>
      <c r="F137" s="1070">
        <v>51.8</v>
      </c>
      <c r="G137" s="356">
        <v>6</v>
      </c>
      <c r="H137" s="709">
        <v>51.8</v>
      </c>
      <c r="I137" s="420">
        <f t="shared" si="42"/>
        <v>0</v>
      </c>
      <c r="J137" s="399"/>
      <c r="K137" s="354"/>
      <c r="L137" s="1149"/>
      <c r="M137" s="734"/>
      <c r="N137" s="1192"/>
      <c r="O137" s="1447"/>
      <c r="P137" s="1121"/>
      <c r="Q137" s="1196">
        <v>5180</v>
      </c>
      <c r="R137" s="1450"/>
      <c r="S137" s="727">
        <f t="shared" si="43"/>
        <v>5180</v>
      </c>
      <c r="T137" s="728">
        <f t="shared" si="44"/>
        <v>100</v>
      </c>
    </row>
    <row r="138" spans="1:20" s="148" customFormat="1" ht="33.75" customHeight="1" thickBot="1" x14ac:dyDescent="0.3">
      <c r="A138" s="769"/>
      <c r="B138" s="1492"/>
      <c r="C138" s="1193" t="s">
        <v>467</v>
      </c>
      <c r="D138" s="1079"/>
      <c r="E138" s="1495"/>
      <c r="F138" s="1070">
        <v>326.60000000000002</v>
      </c>
      <c r="G138" s="356">
        <v>1</v>
      </c>
      <c r="H138" s="709">
        <v>326.60000000000002</v>
      </c>
      <c r="I138" s="420">
        <f t="shared" si="42"/>
        <v>0</v>
      </c>
      <c r="J138" s="399"/>
      <c r="K138" s="354"/>
      <c r="L138" s="1149"/>
      <c r="M138" s="734"/>
      <c r="N138" s="1192"/>
      <c r="O138" s="1448"/>
      <c r="P138" s="1121"/>
      <c r="Q138" s="1196">
        <v>37559</v>
      </c>
      <c r="R138" s="1451"/>
      <c r="S138" s="727">
        <f t="shared" si="43"/>
        <v>37559</v>
      </c>
      <c r="T138" s="728">
        <f t="shared" si="44"/>
        <v>114.99999999999999</v>
      </c>
    </row>
    <row r="139" spans="1:20" s="148" customFormat="1" ht="33.75" customHeight="1" thickTop="1" thickBot="1" x14ac:dyDescent="0.3">
      <c r="A139" s="769"/>
      <c r="B139" s="1493"/>
      <c r="C139" s="1193" t="s">
        <v>474</v>
      </c>
      <c r="D139" s="1079"/>
      <c r="E139" s="1496"/>
      <c r="F139" s="1070">
        <v>47.8</v>
      </c>
      <c r="G139" s="356">
        <v>5</v>
      </c>
      <c r="H139" s="709">
        <v>47.8</v>
      </c>
      <c r="I139" s="420">
        <f t="shared" si="42"/>
        <v>0</v>
      </c>
      <c r="J139" s="399"/>
      <c r="K139" s="354"/>
      <c r="L139" s="1149"/>
      <c r="M139" s="734"/>
      <c r="N139" s="1192"/>
      <c r="O139" s="1195" t="s">
        <v>483</v>
      </c>
      <c r="P139" s="1121"/>
      <c r="Q139" s="951">
        <v>4500</v>
      </c>
      <c r="R139" s="1197" t="s">
        <v>481</v>
      </c>
      <c r="S139" s="727">
        <f t="shared" si="43"/>
        <v>4500</v>
      </c>
      <c r="T139" s="728">
        <f t="shared" si="44"/>
        <v>94.142259414225947</v>
      </c>
    </row>
    <row r="140" spans="1:20" s="148" customFormat="1" ht="43.5" customHeight="1" thickTop="1" thickBot="1" x14ac:dyDescent="0.3">
      <c r="A140" s="769"/>
      <c r="B140" s="1161" t="s">
        <v>79</v>
      </c>
      <c r="C140" s="828" t="s">
        <v>430</v>
      </c>
      <c r="D140" s="646"/>
      <c r="E140" s="1164">
        <v>45189</v>
      </c>
      <c r="F140" s="699">
        <v>1005</v>
      </c>
      <c r="G140" s="613">
        <v>67</v>
      </c>
      <c r="H140" s="699">
        <v>1005</v>
      </c>
      <c r="I140" s="420">
        <f t="shared" si="42"/>
        <v>0</v>
      </c>
      <c r="J140" s="613"/>
      <c r="K140" s="354"/>
      <c r="L140" s="1177"/>
      <c r="M140" s="354"/>
      <c r="N140" s="1182"/>
      <c r="O140" s="1389" t="s">
        <v>794</v>
      </c>
      <c r="P140" s="1007"/>
      <c r="Q140" s="1390">
        <v>53265</v>
      </c>
      <c r="R140" s="1391" t="s">
        <v>795</v>
      </c>
      <c r="S140" s="727">
        <f t="shared" si="43"/>
        <v>53265</v>
      </c>
      <c r="T140" s="728">
        <f t="shared" si="44"/>
        <v>53</v>
      </c>
    </row>
    <row r="141" spans="1:20" s="148" customFormat="1" ht="43.5" customHeight="1" thickTop="1" x14ac:dyDescent="0.25">
      <c r="A141" s="769"/>
      <c r="B141" s="1485" t="s">
        <v>450</v>
      </c>
      <c r="C141" s="1172" t="s">
        <v>451</v>
      </c>
      <c r="D141" s="1079"/>
      <c r="E141" s="1488">
        <v>45194</v>
      </c>
      <c r="F141" s="1173">
        <v>2002.14</v>
      </c>
      <c r="G141" s="613">
        <v>441</v>
      </c>
      <c r="H141" s="699">
        <v>2002.14</v>
      </c>
      <c r="I141" s="420">
        <f t="shared" si="42"/>
        <v>0</v>
      </c>
      <c r="J141" s="613"/>
      <c r="K141" s="354"/>
      <c r="L141" s="1177"/>
      <c r="M141" s="354"/>
      <c r="N141" s="1178"/>
      <c r="O141" s="1461" t="s">
        <v>479</v>
      </c>
      <c r="P141" s="1174"/>
      <c r="Q141" s="1203">
        <v>82087.740000000005</v>
      </c>
      <c r="R141" s="1452" t="s">
        <v>480</v>
      </c>
      <c r="S141" s="727">
        <f t="shared" ref="S141:S144" si="45">Q141+M141+K141</f>
        <v>82087.740000000005</v>
      </c>
      <c r="T141" s="728">
        <f t="shared" ref="T141:T144" si="46">S141/H141</f>
        <v>41</v>
      </c>
    </row>
    <row r="142" spans="1:20" s="148" customFormat="1" ht="43.5" customHeight="1" x14ac:dyDescent="0.25">
      <c r="A142" s="769"/>
      <c r="B142" s="1486"/>
      <c r="C142" s="1172" t="s">
        <v>452</v>
      </c>
      <c r="D142" s="1079"/>
      <c r="E142" s="1489"/>
      <c r="F142" s="1173">
        <v>150</v>
      </c>
      <c r="G142" s="613">
        <v>15</v>
      </c>
      <c r="H142" s="699">
        <v>150</v>
      </c>
      <c r="I142" s="420">
        <f t="shared" si="42"/>
        <v>0</v>
      </c>
      <c r="J142" s="613"/>
      <c r="K142" s="354"/>
      <c r="L142" s="1177"/>
      <c r="M142" s="354"/>
      <c r="N142" s="1178"/>
      <c r="O142" s="1462"/>
      <c r="P142" s="1174"/>
      <c r="Q142" s="1196">
        <v>12750</v>
      </c>
      <c r="R142" s="1453"/>
      <c r="S142" s="727">
        <f t="shared" si="45"/>
        <v>12750</v>
      </c>
      <c r="T142" s="728">
        <f t="shared" si="46"/>
        <v>85</v>
      </c>
    </row>
    <row r="143" spans="1:20" s="148" customFormat="1" ht="43.5" customHeight="1" thickBot="1" x14ac:dyDescent="0.3">
      <c r="A143" s="769"/>
      <c r="B143" s="1487"/>
      <c r="C143" s="1172" t="s">
        <v>453</v>
      </c>
      <c r="D143" s="1079"/>
      <c r="E143" s="1490"/>
      <c r="F143" s="1173">
        <v>50</v>
      </c>
      <c r="G143" s="613">
        <v>5</v>
      </c>
      <c r="H143" s="699">
        <v>50</v>
      </c>
      <c r="I143" s="420">
        <f t="shared" si="42"/>
        <v>0</v>
      </c>
      <c r="J143" s="613"/>
      <c r="K143" s="354"/>
      <c r="L143" s="1177"/>
      <c r="M143" s="354"/>
      <c r="N143" s="1178"/>
      <c r="O143" s="1463"/>
      <c r="P143" s="1174"/>
      <c r="Q143" s="1196">
        <v>3500</v>
      </c>
      <c r="R143" s="1454"/>
      <c r="S143" s="727">
        <f t="shared" si="45"/>
        <v>3500</v>
      </c>
      <c r="T143" s="728">
        <f t="shared" si="46"/>
        <v>70</v>
      </c>
    </row>
    <row r="144" spans="1:20" s="148" customFormat="1" ht="43.5" customHeight="1" thickBot="1" x14ac:dyDescent="0.3">
      <c r="A144" s="769"/>
      <c r="B144" s="1175" t="s">
        <v>342</v>
      </c>
      <c r="C144" s="1172" t="s">
        <v>66</v>
      </c>
      <c r="D144" s="1079"/>
      <c r="E144" s="1176">
        <v>45194</v>
      </c>
      <c r="F144" s="1173">
        <v>1720.73</v>
      </c>
      <c r="G144" s="613">
        <v>59</v>
      </c>
      <c r="H144" s="699">
        <v>1720.73</v>
      </c>
      <c r="I144" s="420">
        <f t="shared" si="42"/>
        <v>0</v>
      </c>
      <c r="J144" s="1212"/>
      <c r="K144" s="815"/>
      <c r="L144" s="1177"/>
      <c r="M144" s="354"/>
      <c r="N144" s="1178"/>
      <c r="O144" s="1183">
        <v>20850</v>
      </c>
      <c r="P144" s="1174"/>
      <c r="Q144" s="1390">
        <v>65387.74</v>
      </c>
      <c r="R144" s="1674" t="s">
        <v>802</v>
      </c>
      <c r="S144" s="727">
        <f t="shared" si="45"/>
        <v>65387.74</v>
      </c>
      <c r="T144" s="728">
        <f t="shared" si="46"/>
        <v>38</v>
      </c>
    </row>
    <row r="145" spans="1:24" s="148" customFormat="1" ht="45" customHeight="1" x14ac:dyDescent="0.25">
      <c r="A145" s="769">
        <v>91</v>
      </c>
      <c r="B145" s="1479" t="s">
        <v>349</v>
      </c>
      <c r="C145" s="1166" t="s">
        <v>345</v>
      </c>
      <c r="D145" s="1079"/>
      <c r="E145" s="1482">
        <v>45196</v>
      </c>
      <c r="F145" s="1081">
        <v>4082.2</v>
      </c>
      <c r="G145" s="683"/>
      <c r="H145" s="770">
        <v>4117.1000000000004</v>
      </c>
      <c r="I145" s="420">
        <f t="shared" ref="I145:I185" si="47">H145-F145</f>
        <v>34.900000000000546</v>
      </c>
      <c r="J145" s="1519" t="s">
        <v>484</v>
      </c>
      <c r="K145" s="1522">
        <v>4176</v>
      </c>
      <c r="L145" s="1525" t="s">
        <v>485</v>
      </c>
      <c r="M145" s="354"/>
      <c r="N145" s="1180"/>
      <c r="O145" s="1458" t="s">
        <v>431</v>
      </c>
      <c r="P145" s="1168"/>
      <c r="Q145" s="1196">
        <f>200000+219944.03</f>
        <v>419944.03</v>
      </c>
      <c r="R145" s="1455" t="s">
        <v>495</v>
      </c>
      <c r="S145" s="727">
        <f>Q145+M145+K145</f>
        <v>424120.03</v>
      </c>
      <c r="T145" s="728">
        <f>S145/H145</f>
        <v>103.01426489519322</v>
      </c>
    </row>
    <row r="146" spans="1:24" s="148" customFormat="1" ht="31.5" customHeight="1" x14ac:dyDescent="0.3">
      <c r="A146" s="769">
        <v>92</v>
      </c>
      <c r="B146" s="1480"/>
      <c r="C146" s="1166" t="s">
        <v>346</v>
      </c>
      <c r="D146" s="1162"/>
      <c r="E146" s="1483"/>
      <c r="F146" s="1163">
        <v>100.39</v>
      </c>
      <c r="G146" s="802"/>
      <c r="H146" s="771">
        <v>100.39</v>
      </c>
      <c r="I146" s="725">
        <f t="shared" si="47"/>
        <v>0</v>
      </c>
      <c r="J146" s="1520"/>
      <c r="K146" s="1523"/>
      <c r="L146" s="1526"/>
      <c r="M146" s="354"/>
      <c r="N146" s="1180"/>
      <c r="O146" s="1459"/>
      <c r="P146" s="1078"/>
      <c r="Q146" s="1123">
        <v>2007.98</v>
      </c>
      <c r="R146" s="1456"/>
      <c r="S146" s="727">
        <f t="shared" si="34"/>
        <v>2007.98</v>
      </c>
      <c r="T146" s="728">
        <f t="shared" si="35"/>
        <v>20.00179300727164</v>
      </c>
      <c r="X146" s="684"/>
    </row>
    <row r="147" spans="1:24" s="148" customFormat="1" ht="43.5" customHeight="1" x14ac:dyDescent="0.3">
      <c r="A147" s="769">
        <v>93</v>
      </c>
      <c r="B147" s="1480"/>
      <c r="C147" s="1167" t="s">
        <v>400</v>
      </c>
      <c r="D147" s="1162"/>
      <c r="E147" s="1483"/>
      <c r="F147" s="1163">
        <v>50.5</v>
      </c>
      <c r="G147" s="802"/>
      <c r="H147" s="771">
        <v>50.5</v>
      </c>
      <c r="I147" s="725">
        <f t="shared" si="47"/>
        <v>0</v>
      </c>
      <c r="J147" s="1520"/>
      <c r="K147" s="1523"/>
      <c r="L147" s="1526"/>
      <c r="M147" s="354"/>
      <c r="N147" s="1181"/>
      <c r="O147" s="1459"/>
      <c r="P147" s="1078"/>
      <c r="Q147" s="1123">
        <v>3282.5</v>
      </c>
      <c r="R147" s="1456"/>
      <c r="S147" s="727">
        <f t="shared" si="34"/>
        <v>3282.5</v>
      </c>
      <c r="T147" s="728">
        <f t="shared" si="35"/>
        <v>65</v>
      </c>
      <c r="X147" s="684"/>
    </row>
    <row r="148" spans="1:24" s="148" customFormat="1" ht="38.25" customHeight="1" thickBot="1" x14ac:dyDescent="0.35">
      <c r="A148" s="769">
        <v>94</v>
      </c>
      <c r="B148" s="1481"/>
      <c r="C148" s="1167" t="s">
        <v>70</v>
      </c>
      <c r="D148" s="1162"/>
      <c r="E148" s="1484"/>
      <c r="F148" s="1163">
        <v>434.7</v>
      </c>
      <c r="G148" s="802"/>
      <c r="H148" s="724">
        <v>434.7</v>
      </c>
      <c r="I148" s="725">
        <f t="shared" si="47"/>
        <v>0</v>
      </c>
      <c r="J148" s="1521"/>
      <c r="K148" s="1524"/>
      <c r="L148" s="1527"/>
      <c r="M148" s="354"/>
      <c r="N148" s="1180"/>
      <c r="O148" s="1460"/>
      <c r="P148" s="1078"/>
      <c r="Q148" s="1123">
        <v>63031.5</v>
      </c>
      <c r="R148" s="1457"/>
      <c r="S148" s="727">
        <f t="shared" si="34"/>
        <v>63031.5</v>
      </c>
      <c r="T148" s="441">
        <f t="shared" si="35"/>
        <v>145</v>
      </c>
      <c r="U148" s="1205"/>
      <c r="X148" s="684"/>
    </row>
    <row r="149" spans="1:24" s="148" customFormat="1" ht="38.25" customHeight="1" thickBot="1" x14ac:dyDescent="0.35">
      <c r="A149" s="769">
        <v>95</v>
      </c>
      <c r="B149" s="1110" t="s">
        <v>95</v>
      </c>
      <c r="C149" s="845" t="s">
        <v>390</v>
      </c>
      <c r="D149" s="346"/>
      <c r="E149" s="1165">
        <v>45197</v>
      </c>
      <c r="F149" s="764">
        <v>3359.96</v>
      </c>
      <c r="G149" s="802">
        <v>105</v>
      </c>
      <c r="H149" s="724">
        <v>3359.96</v>
      </c>
      <c r="I149" s="725">
        <f t="shared" si="47"/>
        <v>0</v>
      </c>
      <c r="J149" s="1213"/>
      <c r="K149" s="1214"/>
      <c r="L149" s="1179"/>
      <c r="M149" s="354"/>
      <c r="N149" s="1078"/>
      <c r="O149" s="1077" t="s">
        <v>454</v>
      </c>
      <c r="P149" s="812"/>
      <c r="Q149" s="1670">
        <v>408235.14</v>
      </c>
      <c r="R149" s="1671" t="s">
        <v>485</v>
      </c>
      <c r="S149" s="727">
        <f t="shared" ref="S149:S150" si="48">Q149+M149+K149</f>
        <v>408235.14</v>
      </c>
      <c r="T149" s="441">
        <f t="shared" ref="T149:T150" si="49">S149/H149</f>
        <v>121.5</v>
      </c>
      <c r="U149" s="1205"/>
      <c r="X149" s="684"/>
    </row>
    <row r="150" spans="1:24" s="148" customFormat="1" ht="31.5" customHeight="1" thickBot="1" x14ac:dyDescent="0.35">
      <c r="A150" s="769">
        <v>96</v>
      </c>
      <c r="B150" s="1187" t="s">
        <v>386</v>
      </c>
      <c r="C150" s="845" t="s">
        <v>387</v>
      </c>
      <c r="D150" s="256"/>
      <c r="E150" s="1190">
        <v>45198</v>
      </c>
      <c r="F150" s="726">
        <v>781.1</v>
      </c>
      <c r="G150" s="667">
        <v>1</v>
      </c>
      <c r="H150" s="726">
        <v>781.1</v>
      </c>
      <c r="I150" s="725">
        <f t="shared" si="47"/>
        <v>0</v>
      </c>
      <c r="J150" s="613"/>
      <c r="K150" s="950"/>
      <c r="L150" s="1013"/>
      <c r="M150" s="354"/>
      <c r="N150" s="812"/>
      <c r="O150" s="1191" t="s">
        <v>455</v>
      </c>
      <c r="P150" s="1075"/>
      <c r="Q150" s="1672">
        <v>19527.5</v>
      </c>
      <c r="R150" s="1673" t="s">
        <v>800</v>
      </c>
      <c r="S150" s="727">
        <f t="shared" si="48"/>
        <v>19527.5</v>
      </c>
      <c r="T150" s="441">
        <f t="shared" si="49"/>
        <v>25</v>
      </c>
      <c r="U150" s="1205"/>
      <c r="X150" s="684"/>
    </row>
    <row r="151" spans="1:24" s="148" customFormat="1" ht="37.5" customHeight="1" x14ac:dyDescent="0.3">
      <c r="A151" s="769">
        <v>97</v>
      </c>
      <c r="B151" s="1470" t="s">
        <v>342</v>
      </c>
      <c r="C151" s="1185" t="s">
        <v>456</v>
      </c>
      <c r="D151" s="1188"/>
      <c r="E151" s="1473">
        <v>45198</v>
      </c>
      <c r="F151" s="1189">
        <v>23.5</v>
      </c>
      <c r="G151" s="667">
        <v>1</v>
      </c>
      <c r="H151" s="726">
        <v>23.5</v>
      </c>
      <c r="I151" s="725">
        <f t="shared" si="47"/>
        <v>0</v>
      </c>
      <c r="J151" s="613"/>
      <c r="K151" s="354"/>
      <c r="L151" s="813"/>
      <c r="M151" s="354"/>
      <c r="N151" s="1075"/>
      <c r="O151" s="1476">
        <v>20867</v>
      </c>
      <c r="P151" s="1078"/>
      <c r="Q151" s="1669">
        <v>940</v>
      </c>
      <c r="R151" s="1667" t="s">
        <v>802</v>
      </c>
      <c r="S151" s="727">
        <f t="shared" ref="S151:S157" si="50">Q151+M151+K151</f>
        <v>940</v>
      </c>
      <c r="T151" s="728">
        <f t="shared" ref="T151:T157" si="51">S151/H151</f>
        <v>40</v>
      </c>
      <c r="X151" s="684"/>
    </row>
    <row r="152" spans="1:24" s="148" customFormat="1" ht="31.5" customHeight="1" x14ac:dyDescent="0.3">
      <c r="A152" s="769">
        <v>98</v>
      </c>
      <c r="B152" s="1471"/>
      <c r="C152" s="1185" t="s">
        <v>457</v>
      </c>
      <c r="D152" s="1188"/>
      <c r="E152" s="1474"/>
      <c r="F152" s="1189">
        <v>47.22</v>
      </c>
      <c r="G152" s="667">
        <v>2</v>
      </c>
      <c r="H152" s="726">
        <v>47.22</v>
      </c>
      <c r="I152" s="725">
        <f t="shared" si="47"/>
        <v>0</v>
      </c>
      <c r="J152" s="613"/>
      <c r="K152" s="354"/>
      <c r="L152" s="813"/>
      <c r="M152" s="354"/>
      <c r="N152" s="1075"/>
      <c r="O152" s="1477"/>
      <c r="P152" s="1078"/>
      <c r="Q152" s="1666">
        <v>1888.8</v>
      </c>
      <c r="R152" s="1667"/>
      <c r="S152" s="727">
        <f t="shared" si="50"/>
        <v>1888.8</v>
      </c>
      <c r="T152" s="728">
        <f t="shared" si="51"/>
        <v>40</v>
      </c>
      <c r="X152" s="684"/>
    </row>
    <row r="153" spans="1:24" s="148" customFormat="1" ht="44.25" customHeight="1" x14ac:dyDescent="0.3">
      <c r="A153" s="769">
        <v>99</v>
      </c>
      <c r="B153" s="1471"/>
      <c r="C153" s="1185" t="s">
        <v>458</v>
      </c>
      <c r="D153" s="1188"/>
      <c r="E153" s="1474"/>
      <c r="F153" s="1189">
        <v>15.79</v>
      </c>
      <c r="G153" s="667">
        <v>1</v>
      </c>
      <c r="H153" s="726">
        <v>15.79</v>
      </c>
      <c r="I153" s="725">
        <f t="shared" si="47"/>
        <v>0</v>
      </c>
      <c r="J153" s="613"/>
      <c r="K153" s="354"/>
      <c r="L153" s="813"/>
      <c r="M153" s="354"/>
      <c r="N153" s="1075"/>
      <c r="O153" s="1477"/>
      <c r="P153" s="1078"/>
      <c r="Q153" s="1666">
        <v>631.6</v>
      </c>
      <c r="R153" s="1667"/>
      <c r="S153" s="727">
        <f t="shared" si="50"/>
        <v>631.6</v>
      </c>
      <c r="T153" s="728">
        <f t="shared" si="51"/>
        <v>40.000000000000007</v>
      </c>
      <c r="X153" s="684"/>
    </row>
    <row r="154" spans="1:24" s="148" customFormat="1" ht="42.75" customHeight="1" x14ac:dyDescent="0.3">
      <c r="A154" s="769">
        <v>100</v>
      </c>
      <c r="B154" s="1471"/>
      <c r="C154" s="1186" t="s">
        <v>459</v>
      </c>
      <c r="D154" s="1188"/>
      <c r="E154" s="1474"/>
      <c r="F154" s="1189">
        <v>94.87</v>
      </c>
      <c r="G154" s="667">
        <v>4</v>
      </c>
      <c r="H154" s="726">
        <v>94.87</v>
      </c>
      <c r="I154" s="725">
        <f t="shared" si="47"/>
        <v>0</v>
      </c>
      <c r="J154" s="613"/>
      <c r="K154" s="647"/>
      <c r="L154" s="1013"/>
      <c r="M154" s="354"/>
      <c r="N154" s="1075"/>
      <c r="O154" s="1477"/>
      <c r="P154" s="1078"/>
      <c r="Q154" s="1666">
        <v>3794.8</v>
      </c>
      <c r="R154" s="1667"/>
      <c r="S154" s="727">
        <f t="shared" si="50"/>
        <v>3794.8</v>
      </c>
      <c r="T154" s="728">
        <f>S154/H154</f>
        <v>40</v>
      </c>
      <c r="X154" s="684"/>
    </row>
    <row r="155" spans="1:24" s="148" customFormat="1" ht="42.75" customHeight="1" x14ac:dyDescent="0.3">
      <c r="A155" s="769">
        <v>101</v>
      </c>
      <c r="B155" s="1471"/>
      <c r="C155" s="1185" t="s">
        <v>460</v>
      </c>
      <c r="D155" s="1188"/>
      <c r="E155" s="1474"/>
      <c r="F155" s="1189">
        <v>354.39</v>
      </c>
      <c r="G155" s="667">
        <v>13</v>
      </c>
      <c r="H155" s="726">
        <v>354.39</v>
      </c>
      <c r="I155" s="725">
        <f t="shared" si="47"/>
        <v>0</v>
      </c>
      <c r="J155" s="613"/>
      <c r="K155" s="354"/>
      <c r="L155" s="1013"/>
      <c r="M155" s="354"/>
      <c r="N155" s="1075"/>
      <c r="O155" s="1477"/>
      <c r="P155" s="1078"/>
      <c r="Q155" s="1666">
        <v>14175.6</v>
      </c>
      <c r="R155" s="1667"/>
      <c r="S155" s="727">
        <f t="shared" ref="S155:S156" si="52">Q155+M155+K155</f>
        <v>14175.6</v>
      </c>
      <c r="T155" s="728">
        <f t="shared" ref="T155:T156" si="53">S155/H155</f>
        <v>40</v>
      </c>
      <c r="X155" s="684"/>
    </row>
    <row r="156" spans="1:24" s="148" customFormat="1" ht="42.75" customHeight="1" thickBot="1" x14ac:dyDescent="0.35">
      <c r="A156" s="769">
        <v>102</v>
      </c>
      <c r="B156" s="1472"/>
      <c r="C156" s="1185" t="s">
        <v>461</v>
      </c>
      <c r="D156" s="1188"/>
      <c r="E156" s="1475"/>
      <c r="F156" s="1189">
        <v>82.22</v>
      </c>
      <c r="G156" s="667">
        <v>3</v>
      </c>
      <c r="H156" s="726">
        <v>82.22</v>
      </c>
      <c r="I156" s="725">
        <f t="shared" si="47"/>
        <v>0</v>
      </c>
      <c r="J156" s="613"/>
      <c r="K156" s="354"/>
      <c r="L156" s="1013"/>
      <c r="M156" s="354"/>
      <c r="N156" s="1075"/>
      <c r="O156" s="1478"/>
      <c r="P156" s="1078"/>
      <c r="Q156" s="1666">
        <v>3288.8</v>
      </c>
      <c r="R156" s="1668"/>
      <c r="S156" s="727">
        <f t="shared" si="52"/>
        <v>3288.8</v>
      </c>
      <c r="T156" s="728">
        <f t="shared" si="53"/>
        <v>40</v>
      </c>
      <c r="X156" s="684"/>
    </row>
    <row r="157" spans="1:24" s="148" customFormat="1" ht="41.25" customHeight="1" thickBot="1" x14ac:dyDescent="0.35">
      <c r="A157" s="769">
        <v>103</v>
      </c>
      <c r="B157" s="1508" t="s">
        <v>349</v>
      </c>
      <c r="C157" s="1227" t="s">
        <v>345</v>
      </c>
      <c r="D157" s="1231"/>
      <c r="E157" s="1511" t="s">
        <v>792</v>
      </c>
      <c r="F157" s="1189">
        <f>3921.569+2283.484</f>
        <v>6205.0529999999999</v>
      </c>
      <c r="G157" s="667"/>
      <c r="H157" s="726">
        <f>3921.569+2214.731</f>
        <v>6136.3</v>
      </c>
      <c r="I157" s="725">
        <f t="shared" si="47"/>
        <v>-68.752999999999702</v>
      </c>
      <c r="J157" s="683"/>
      <c r="K157" s="354"/>
      <c r="L157" s="813"/>
      <c r="M157" s="354"/>
      <c r="N157" s="1075"/>
      <c r="O157" s="1514" t="s">
        <v>790</v>
      </c>
      <c r="P157" s="1235"/>
      <c r="Q157" s="811">
        <f>400000+226004.6</f>
        <v>626004.6</v>
      </c>
      <c r="R157" s="1204" t="s">
        <v>798</v>
      </c>
      <c r="S157" s="727">
        <f t="shared" si="50"/>
        <v>626004.6</v>
      </c>
      <c r="T157" s="728">
        <f t="shared" si="51"/>
        <v>102.01662239460261</v>
      </c>
      <c r="X157" s="684">
        <v>3611.88</v>
      </c>
    </row>
    <row r="158" spans="1:24" s="148" customFormat="1" ht="37.5" customHeight="1" x14ac:dyDescent="0.3">
      <c r="A158" s="769">
        <v>104</v>
      </c>
      <c r="B158" s="1509"/>
      <c r="C158" s="1228" t="s">
        <v>791</v>
      </c>
      <c r="D158" s="1231"/>
      <c r="E158" s="1512"/>
      <c r="F158" s="1189">
        <v>357.7</v>
      </c>
      <c r="G158" s="667"/>
      <c r="H158" s="726">
        <v>357.7</v>
      </c>
      <c r="I158" s="725">
        <f t="shared" si="47"/>
        <v>0</v>
      </c>
      <c r="J158" s="613"/>
      <c r="K158" s="354"/>
      <c r="L158" s="813"/>
      <c r="M158" s="354"/>
      <c r="N158" s="1079"/>
      <c r="O158" s="1515"/>
      <c r="P158" s="1236"/>
      <c r="Q158" s="1123">
        <v>51866.5</v>
      </c>
      <c r="R158" s="1394" t="s">
        <v>797</v>
      </c>
      <c r="S158" s="727">
        <f t="shared" si="34"/>
        <v>51866.5</v>
      </c>
      <c r="T158" s="728">
        <f t="shared" si="35"/>
        <v>145</v>
      </c>
      <c r="X158" s="684">
        <v>79503.45</v>
      </c>
    </row>
    <row r="159" spans="1:24" s="148" customFormat="1" ht="49.5" customHeight="1" x14ac:dyDescent="0.3">
      <c r="A159" s="769">
        <v>105</v>
      </c>
      <c r="B159" s="1509"/>
      <c r="C159" s="1227" t="s">
        <v>402</v>
      </c>
      <c r="D159" s="1232"/>
      <c r="E159" s="1512"/>
      <c r="F159" s="1189">
        <v>75.150000000000006</v>
      </c>
      <c r="G159" s="667"/>
      <c r="H159" s="726">
        <v>75.150000000000006</v>
      </c>
      <c r="I159" s="725">
        <f t="shared" si="47"/>
        <v>0</v>
      </c>
      <c r="J159" s="613"/>
      <c r="K159" s="354"/>
      <c r="L159" s="813"/>
      <c r="M159" s="354"/>
      <c r="N159" s="1233"/>
      <c r="O159" s="1515"/>
      <c r="P159" s="1237"/>
      <c r="Q159" s="1123">
        <v>4884.75</v>
      </c>
      <c r="R159" s="1395"/>
      <c r="S159" s="727">
        <f t="shared" si="34"/>
        <v>4884.75</v>
      </c>
      <c r="T159" s="728">
        <f t="shared" si="35"/>
        <v>65</v>
      </c>
      <c r="X159" s="684">
        <v>51480</v>
      </c>
    </row>
    <row r="160" spans="1:24" s="148" customFormat="1" ht="42.75" customHeight="1" thickBot="1" x14ac:dyDescent="0.35">
      <c r="A160" s="769">
        <v>106</v>
      </c>
      <c r="B160" s="1510"/>
      <c r="C160" s="1229" t="s">
        <v>400</v>
      </c>
      <c r="D160" s="1080"/>
      <c r="E160" s="1513"/>
      <c r="F160" s="1189">
        <v>101.3</v>
      </c>
      <c r="G160" s="667"/>
      <c r="H160" s="726">
        <v>101.3</v>
      </c>
      <c r="I160" s="946">
        <f t="shared" ref="I160:I163" si="54">H160-F160</f>
        <v>0</v>
      </c>
      <c r="J160" s="613"/>
      <c r="K160" s="354"/>
      <c r="L160" s="813"/>
      <c r="M160" s="354"/>
      <c r="N160" s="1079"/>
      <c r="O160" s="1516"/>
      <c r="P160" s="1237"/>
      <c r="Q160" s="1123">
        <v>2026</v>
      </c>
      <c r="R160" s="1396"/>
      <c r="S160" s="727">
        <f t="shared" si="34"/>
        <v>2026</v>
      </c>
      <c r="T160" s="728">
        <f t="shared" si="35"/>
        <v>20</v>
      </c>
      <c r="X160" s="684">
        <v>3952.64</v>
      </c>
    </row>
    <row r="161" spans="1:24" s="148" customFormat="1" ht="42.75" customHeight="1" thickTop="1" x14ac:dyDescent="0.3">
      <c r="A161" s="769">
        <v>107</v>
      </c>
      <c r="B161" s="1230"/>
      <c r="C161" s="667"/>
      <c r="D161" s="842"/>
      <c r="E161" s="1226"/>
      <c r="F161" s="726"/>
      <c r="G161" s="667"/>
      <c r="H161" s="726"/>
      <c r="I161" s="948">
        <f t="shared" si="54"/>
        <v>0</v>
      </c>
      <c r="J161" s="613"/>
      <c r="K161" s="354"/>
      <c r="L161" s="813"/>
      <c r="M161" s="354"/>
      <c r="N161" s="646"/>
      <c r="O161" s="1234"/>
      <c r="P161" s="812"/>
      <c r="Q161" s="811"/>
      <c r="R161" s="1197"/>
      <c r="S161" s="727"/>
      <c r="T161" s="728"/>
      <c r="X161" s="943"/>
    </row>
    <row r="162" spans="1:24" s="148" customFormat="1" ht="42.75" customHeight="1" x14ac:dyDescent="0.3">
      <c r="A162" s="769">
        <v>108</v>
      </c>
      <c r="B162" s="903"/>
      <c r="C162" s="936"/>
      <c r="D162" s="842"/>
      <c r="E162" s="1003"/>
      <c r="F162" s="726"/>
      <c r="G162" s="667"/>
      <c r="H162" s="726"/>
      <c r="I162" s="947">
        <f t="shared" si="54"/>
        <v>0</v>
      </c>
      <c r="J162" s="613"/>
      <c r="K162" s="354"/>
      <c r="L162" s="813"/>
      <c r="M162" s="354"/>
      <c r="N162" s="646"/>
      <c r="O162" s="904"/>
      <c r="P162" s="905"/>
      <c r="Q162" s="811"/>
      <c r="R162" s="566"/>
      <c r="S162" s="727"/>
      <c r="T162" s="728"/>
      <c r="X162" s="943"/>
    </row>
    <row r="163" spans="1:24" s="148" customFormat="1" ht="36.75" customHeight="1" x14ac:dyDescent="0.3">
      <c r="A163" s="769">
        <v>109</v>
      </c>
      <c r="B163" s="844"/>
      <c r="C163" s="829"/>
      <c r="D163" s="842"/>
      <c r="E163" s="1003"/>
      <c r="F163" s="699"/>
      <c r="G163" s="613"/>
      <c r="H163" s="699"/>
      <c r="I163" s="725">
        <f t="shared" si="54"/>
        <v>0</v>
      </c>
      <c r="J163" s="841"/>
      <c r="K163" s="354"/>
      <c r="L163" s="813"/>
      <c r="M163" s="354"/>
      <c r="N163" s="646"/>
      <c r="O163" s="1010"/>
      <c r="P163" s="812"/>
      <c r="Q163" s="811"/>
      <c r="R163" s="566"/>
      <c r="S163" s="727">
        <f t="shared" si="34"/>
        <v>0</v>
      </c>
      <c r="T163" s="728" t="s">
        <v>41</v>
      </c>
      <c r="X163" s="730">
        <f>SUM(X92:X160)</f>
        <v>138547.97000000003</v>
      </c>
    </row>
    <row r="164" spans="1:24" s="148" customFormat="1" ht="48" customHeight="1" x14ac:dyDescent="0.3">
      <c r="A164" s="769">
        <v>110</v>
      </c>
      <c r="B164" s="750"/>
      <c r="C164" s="667"/>
      <c r="D164" s="497"/>
      <c r="E164" s="1005"/>
      <c r="F164" s="726"/>
      <c r="G164" s="667"/>
      <c r="H164" s="726"/>
      <c r="I164" s="725">
        <f t="shared" si="47"/>
        <v>0</v>
      </c>
      <c r="J164" s="613"/>
      <c r="K164" s="354"/>
      <c r="L164" s="813"/>
      <c r="M164" s="354"/>
      <c r="N164" s="812"/>
      <c r="O164" s="1006"/>
      <c r="P164" s="1014"/>
      <c r="Q164" s="811"/>
      <c r="R164" s="822"/>
      <c r="S164" s="727">
        <f t="shared" si="34"/>
        <v>0</v>
      </c>
      <c r="T164" s="728" t="e">
        <f t="shared" si="35"/>
        <v>#DIV/0!</v>
      </c>
      <c r="X164" s="684">
        <v>3222.35</v>
      </c>
    </row>
    <row r="165" spans="1:24" s="148" customFormat="1" ht="48" customHeight="1" x14ac:dyDescent="0.3">
      <c r="A165" s="769"/>
      <c r="B165" s="750"/>
      <c r="C165" s="667"/>
      <c r="D165" s="497"/>
      <c r="E165" s="1005"/>
      <c r="F165" s="726"/>
      <c r="G165" s="667"/>
      <c r="H165" s="726"/>
      <c r="I165" s="725">
        <f t="shared" si="47"/>
        <v>0</v>
      </c>
      <c r="J165" s="613"/>
      <c r="K165" s="354"/>
      <c r="L165" s="813"/>
      <c r="M165" s="354"/>
      <c r="N165" s="812"/>
      <c r="O165" s="1006"/>
      <c r="P165" s="1014"/>
      <c r="Q165" s="811"/>
      <c r="R165" s="822"/>
      <c r="S165" s="727">
        <f t="shared" ref="S165" si="55">Q165+M165+K165</f>
        <v>0</v>
      </c>
      <c r="T165" s="728" t="e">
        <f t="shared" ref="T165" si="56">S165/H165</f>
        <v>#DIV/0!</v>
      </c>
      <c r="X165" s="684"/>
    </row>
    <row r="166" spans="1:24" s="148" customFormat="1" ht="31.5" customHeight="1" x14ac:dyDescent="0.3">
      <c r="A166" s="769">
        <v>111</v>
      </c>
      <c r="B166" s="748"/>
      <c r="C166" s="504"/>
      <c r="D166" s="260"/>
      <c r="E166" s="682"/>
      <c r="F166" s="726"/>
      <c r="G166" s="667"/>
      <c r="H166" s="726"/>
      <c r="I166" s="725">
        <f t="shared" si="47"/>
        <v>0</v>
      </c>
      <c r="J166" s="613"/>
      <c r="K166" s="354"/>
      <c r="L166" s="813"/>
      <c r="M166" s="354"/>
      <c r="N166" s="646"/>
      <c r="O166" s="787"/>
      <c r="P166" s="812"/>
      <c r="Q166" s="811"/>
      <c r="R166" s="822"/>
      <c r="S166" s="727">
        <f t="shared" si="34"/>
        <v>0</v>
      </c>
      <c r="T166" s="728" t="e">
        <f t="shared" si="35"/>
        <v>#DIV/0!</v>
      </c>
      <c r="X166" s="684">
        <v>3250.8</v>
      </c>
    </row>
    <row r="167" spans="1:24" s="148" customFormat="1" ht="31.5" customHeight="1" x14ac:dyDescent="0.3">
      <c r="A167" s="769">
        <v>112</v>
      </c>
      <c r="B167" s="748"/>
      <c r="C167" s="667"/>
      <c r="D167" s="260"/>
      <c r="E167" s="682"/>
      <c r="F167" s="726"/>
      <c r="G167" s="667"/>
      <c r="H167" s="726"/>
      <c r="I167" s="725">
        <f t="shared" si="47"/>
        <v>0</v>
      </c>
      <c r="J167" s="613"/>
      <c r="K167" s="354"/>
      <c r="L167" s="813"/>
      <c r="M167" s="354"/>
      <c r="N167" s="812"/>
      <c r="O167" s="787"/>
      <c r="P167" s="1007"/>
      <c r="Q167" s="811"/>
      <c r="R167" s="822"/>
      <c r="S167" s="727">
        <f t="shared" si="34"/>
        <v>0</v>
      </c>
      <c r="T167" s="728" t="e">
        <f t="shared" si="35"/>
        <v>#DIV/0!</v>
      </c>
      <c r="X167" s="684">
        <v>4054.26</v>
      </c>
    </row>
    <row r="168" spans="1:24" s="148" customFormat="1" ht="31.5" customHeight="1" x14ac:dyDescent="0.3">
      <c r="A168" s="769">
        <v>113</v>
      </c>
      <c r="B168" s="748"/>
      <c r="C168" s="667"/>
      <c r="D168" s="260"/>
      <c r="E168" s="682"/>
      <c r="F168" s="726"/>
      <c r="G168" s="667"/>
      <c r="H168" s="726"/>
      <c r="I168" s="725">
        <f t="shared" si="47"/>
        <v>0</v>
      </c>
      <c r="J168" s="613"/>
      <c r="K168" s="354"/>
      <c r="L168" s="813"/>
      <c r="M168" s="354"/>
      <c r="N168" s="812"/>
      <c r="O168" s="787"/>
      <c r="P168" s="1007"/>
      <c r="Q168" s="811"/>
      <c r="R168" s="822"/>
      <c r="S168" s="727">
        <f t="shared" si="34"/>
        <v>0</v>
      </c>
      <c r="T168" s="728" t="e">
        <f t="shared" si="35"/>
        <v>#DIV/0!</v>
      </c>
      <c r="X168" s="684">
        <v>3632.62</v>
      </c>
    </row>
    <row r="169" spans="1:24" s="148" customFormat="1" ht="31.5" customHeight="1" x14ac:dyDescent="0.3">
      <c r="A169" s="769">
        <v>114</v>
      </c>
      <c r="B169" s="748"/>
      <c r="C169" s="667"/>
      <c r="D169" s="260"/>
      <c r="E169" s="682"/>
      <c r="F169" s="726"/>
      <c r="G169" s="667"/>
      <c r="H169" s="726"/>
      <c r="I169" s="725">
        <f t="shared" si="47"/>
        <v>0</v>
      </c>
      <c r="J169" s="613"/>
      <c r="K169" s="354"/>
      <c r="L169" s="813"/>
      <c r="M169" s="354"/>
      <c r="N169" s="812"/>
      <c r="O169" s="787"/>
      <c r="P169" s="812"/>
      <c r="Q169" s="1011"/>
      <c r="R169" s="822"/>
      <c r="S169" s="727">
        <f t="shared" si="34"/>
        <v>0</v>
      </c>
      <c r="T169" s="728" t="e">
        <f t="shared" si="35"/>
        <v>#DIV/0!</v>
      </c>
      <c r="X169" s="684">
        <v>5994.6</v>
      </c>
    </row>
    <row r="170" spans="1:24" s="148" customFormat="1" ht="31.5" customHeight="1" x14ac:dyDescent="0.3">
      <c r="A170" s="769">
        <v>115</v>
      </c>
      <c r="B170" s="748"/>
      <c r="C170" s="543"/>
      <c r="D170" s="260"/>
      <c r="E170" s="682"/>
      <c r="F170" s="726"/>
      <c r="G170" s="667"/>
      <c r="H170" s="726"/>
      <c r="I170" s="725">
        <f t="shared" si="47"/>
        <v>0</v>
      </c>
      <c r="J170" s="613"/>
      <c r="K170" s="354"/>
      <c r="L170" s="813"/>
      <c r="M170" s="354"/>
      <c r="N170" s="646"/>
      <c r="O170" s="787"/>
      <c r="P170" s="812"/>
      <c r="Q170" s="1011"/>
      <c r="R170" s="822"/>
      <c r="S170" s="727">
        <f t="shared" si="34"/>
        <v>0</v>
      </c>
      <c r="T170" s="728" t="e">
        <f t="shared" si="35"/>
        <v>#DIV/0!</v>
      </c>
      <c r="X170" s="684">
        <v>4834.3</v>
      </c>
    </row>
    <row r="171" spans="1:24" s="148" customFormat="1" ht="47.25" customHeight="1" x14ac:dyDescent="0.3">
      <c r="A171" s="769">
        <v>116</v>
      </c>
      <c r="B171" s="750"/>
      <c r="C171" s="667"/>
      <c r="D171" s="260"/>
      <c r="E171" s="682"/>
      <c r="F171" s="726"/>
      <c r="G171" s="667"/>
      <c r="H171" s="726"/>
      <c r="I171" s="725">
        <f t="shared" si="47"/>
        <v>0</v>
      </c>
      <c r="J171" s="613"/>
      <c r="K171" s="354"/>
      <c r="L171" s="813"/>
      <c r="M171" s="354"/>
      <c r="N171" s="646"/>
      <c r="O171" s="1009"/>
      <c r="P171" s="812"/>
      <c r="Q171" s="811"/>
      <c r="R171" s="812"/>
      <c r="S171" s="727">
        <f t="shared" si="34"/>
        <v>0</v>
      </c>
      <c r="T171" s="728" t="e">
        <f t="shared" si="35"/>
        <v>#DIV/0!</v>
      </c>
      <c r="X171" s="684">
        <v>4657.6000000000004</v>
      </c>
    </row>
    <row r="172" spans="1:24" s="148" customFormat="1" ht="31.5" customHeight="1" x14ac:dyDescent="0.3">
      <c r="A172" s="769">
        <v>117</v>
      </c>
      <c r="B172" s="750"/>
      <c r="C172" s="667"/>
      <c r="D172" s="260"/>
      <c r="E172" s="682"/>
      <c r="F172" s="726"/>
      <c r="G172" s="667"/>
      <c r="H172" s="726"/>
      <c r="I172" s="725">
        <f t="shared" si="47"/>
        <v>0</v>
      </c>
      <c r="J172" s="741"/>
      <c r="K172" s="741"/>
      <c r="L172" s="813"/>
      <c r="M172" s="354"/>
      <c r="N172" s="646"/>
      <c r="O172" s="1009"/>
      <c r="P172" s="812"/>
      <c r="Q172" s="811"/>
      <c r="R172" s="812"/>
      <c r="S172" s="727">
        <f t="shared" si="34"/>
        <v>0</v>
      </c>
      <c r="T172" s="728" t="e">
        <f t="shared" si="35"/>
        <v>#DIV/0!</v>
      </c>
      <c r="X172" s="684">
        <v>2942.5</v>
      </c>
    </row>
    <row r="173" spans="1:24" s="148" customFormat="1" ht="31.5" customHeight="1" x14ac:dyDescent="0.3">
      <c r="A173" s="769">
        <v>118</v>
      </c>
      <c r="B173" s="668"/>
      <c r="C173" s="667"/>
      <c r="D173" s="260"/>
      <c r="E173" s="682"/>
      <c r="F173" s="726"/>
      <c r="G173" s="667"/>
      <c r="H173" s="726"/>
      <c r="I173" s="725">
        <f t="shared" si="47"/>
        <v>0</v>
      </c>
      <c r="J173" s="613"/>
      <c r="K173" s="354"/>
      <c r="L173" s="614"/>
      <c r="M173" s="354"/>
      <c r="N173" s="566"/>
      <c r="O173" s="789"/>
      <c r="P173" s="566"/>
      <c r="Q173" s="684"/>
      <c r="R173" s="745"/>
      <c r="S173" s="727">
        <f t="shared" si="34"/>
        <v>0</v>
      </c>
      <c r="T173" s="728" t="e">
        <f t="shared" si="35"/>
        <v>#DIV/0!</v>
      </c>
      <c r="X173" s="684">
        <v>3619.54</v>
      </c>
    </row>
    <row r="174" spans="1:24" s="148" customFormat="1" ht="31.5" customHeight="1" x14ac:dyDescent="0.3">
      <c r="A174" s="769">
        <v>119</v>
      </c>
      <c r="B174" s="750"/>
      <c r="C174" s="543"/>
      <c r="D174" s="260"/>
      <c r="E174" s="682"/>
      <c r="F174" s="726"/>
      <c r="G174" s="667"/>
      <c r="H174" s="726"/>
      <c r="I174" s="725">
        <f t="shared" si="47"/>
        <v>0</v>
      </c>
      <c r="J174" s="613"/>
      <c r="K174" s="354"/>
      <c r="L174" s="756"/>
      <c r="M174" s="354"/>
      <c r="N174" s="746"/>
      <c r="O174" s="789"/>
      <c r="P174" s="566"/>
      <c r="Q174" s="684"/>
      <c r="R174" s="745"/>
      <c r="S174" s="727">
        <f t="shared" si="34"/>
        <v>0</v>
      </c>
      <c r="T174" s="728" t="e">
        <f t="shared" si="35"/>
        <v>#DIV/0!</v>
      </c>
      <c r="X174" s="684">
        <v>3090.78</v>
      </c>
    </row>
    <row r="175" spans="1:24" s="148" customFormat="1" ht="31.5" customHeight="1" x14ac:dyDescent="0.3">
      <c r="A175" s="769">
        <v>120</v>
      </c>
      <c r="B175" s="750"/>
      <c r="C175" s="667"/>
      <c r="D175" s="260"/>
      <c r="E175" s="682"/>
      <c r="F175" s="726"/>
      <c r="G175" s="667"/>
      <c r="H175" s="726"/>
      <c r="I175" s="725">
        <f t="shared" si="47"/>
        <v>0</v>
      </c>
      <c r="J175" s="613"/>
      <c r="K175" s="354"/>
      <c r="L175" s="614"/>
      <c r="M175" s="354"/>
      <c r="N175" s="746"/>
      <c r="O175" s="789"/>
      <c r="P175" s="566"/>
      <c r="Q175" s="684"/>
      <c r="R175" s="745"/>
      <c r="S175" s="727">
        <f t="shared" si="34"/>
        <v>0</v>
      </c>
      <c r="T175" s="728" t="e">
        <f t="shared" si="35"/>
        <v>#DIV/0!</v>
      </c>
      <c r="X175" s="684">
        <v>4342</v>
      </c>
    </row>
    <row r="176" spans="1:24" s="148" customFormat="1" ht="53.25" customHeight="1" x14ac:dyDescent="0.25">
      <c r="A176" s="769"/>
      <c r="B176" s="742"/>
      <c r="C176" s="743"/>
      <c r="D176" s="346"/>
      <c r="E176" s="682"/>
      <c r="F176" s="726"/>
      <c r="G176" s="667"/>
      <c r="H176" s="726"/>
      <c r="I176" s="420">
        <f t="shared" si="47"/>
        <v>0</v>
      </c>
      <c r="J176" s="399"/>
      <c r="K176" s="354"/>
      <c r="L176" s="615"/>
      <c r="M176" s="354"/>
      <c r="N176" s="566"/>
      <c r="O176" s="790"/>
      <c r="P176" s="566"/>
      <c r="Q176" s="687"/>
      <c r="R176" s="744"/>
      <c r="S176" s="727">
        <f t="shared" si="15"/>
        <v>0</v>
      </c>
      <c r="T176" s="728" t="e">
        <f t="shared" ref="T176:T179" si="57">S176/H176</f>
        <v>#DIV/0!</v>
      </c>
      <c r="X176" s="688">
        <v>127420.53</v>
      </c>
    </row>
    <row r="177" spans="1:24" s="148" customFormat="1" ht="53.25" customHeight="1" x14ac:dyDescent="0.25">
      <c r="A177" s="769"/>
      <c r="B177" s="742"/>
      <c r="C177" s="743"/>
      <c r="D177" s="346"/>
      <c r="E177" s="682"/>
      <c r="F177" s="726"/>
      <c r="G177" s="667"/>
      <c r="H177" s="726"/>
      <c r="I177" s="420">
        <f t="shared" si="47"/>
        <v>0</v>
      </c>
      <c r="J177" s="399"/>
      <c r="K177" s="354"/>
      <c r="L177" s="615"/>
      <c r="M177" s="354"/>
      <c r="N177" s="566"/>
      <c r="O177" s="790"/>
      <c r="P177" s="566"/>
      <c r="Q177" s="687"/>
      <c r="R177" s="744"/>
      <c r="S177" s="727">
        <f t="shared" si="15"/>
        <v>0</v>
      </c>
      <c r="T177" s="728" t="e">
        <f t="shared" si="57"/>
        <v>#DIV/0!</v>
      </c>
      <c r="X177" s="688">
        <v>1664.15</v>
      </c>
    </row>
    <row r="178" spans="1:24" s="148" customFormat="1" ht="53.25" customHeight="1" x14ac:dyDescent="0.25">
      <c r="A178" s="769"/>
      <c r="B178" s="742"/>
      <c r="C178" s="743"/>
      <c r="D178" s="346"/>
      <c r="E178" s="682"/>
      <c r="F178" s="726"/>
      <c r="G178" s="667"/>
      <c r="H178" s="726"/>
      <c r="I178" s="603">
        <f t="shared" si="47"/>
        <v>0</v>
      </c>
      <c r="J178" s="399"/>
      <c r="K178" s="354"/>
      <c r="L178" s="615"/>
      <c r="M178" s="354"/>
      <c r="N178" s="566"/>
      <c r="O178" s="790"/>
      <c r="P178" s="566"/>
      <c r="Q178" s="687"/>
      <c r="R178" s="744"/>
      <c r="S178" s="727">
        <f t="shared" si="15"/>
        <v>0</v>
      </c>
      <c r="T178" s="728" t="e">
        <f t="shared" si="57"/>
        <v>#DIV/0!</v>
      </c>
      <c r="X178" s="688">
        <v>4143.5200000000004</v>
      </c>
    </row>
    <row r="179" spans="1:24" s="148" customFormat="1" ht="53.25" customHeight="1" x14ac:dyDescent="0.25">
      <c r="A179" s="769"/>
      <c r="B179" s="742"/>
      <c r="C179" s="743"/>
      <c r="D179" s="346"/>
      <c r="E179" s="682"/>
      <c r="F179" s="726"/>
      <c r="G179" s="667"/>
      <c r="H179" s="726"/>
      <c r="I179" s="603">
        <f t="shared" si="47"/>
        <v>0</v>
      </c>
      <c r="J179" s="399"/>
      <c r="K179" s="354"/>
      <c r="L179" s="615"/>
      <c r="M179" s="354"/>
      <c r="N179" s="566"/>
      <c r="O179" s="790"/>
      <c r="P179" s="566"/>
      <c r="Q179" s="687"/>
      <c r="R179" s="744"/>
      <c r="S179" s="727">
        <f t="shared" si="15"/>
        <v>0</v>
      </c>
      <c r="T179" s="728" t="e">
        <f t="shared" si="57"/>
        <v>#DIV/0!</v>
      </c>
      <c r="X179" s="688">
        <v>2070.5</v>
      </c>
    </row>
    <row r="180" spans="1:24" s="148" customFormat="1" ht="33.75" customHeight="1" x14ac:dyDescent="0.3">
      <c r="A180" s="97"/>
      <c r="B180" s="346"/>
      <c r="C180" s="256"/>
      <c r="D180" s="740"/>
      <c r="E180" s="631"/>
      <c r="F180" s="700"/>
      <c r="G180" s="260"/>
      <c r="H180" s="700"/>
      <c r="I180" s="420">
        <f t="shared" si="47"/>
        <v>0</v>
      </c>
      <c r="J180" s="399"/>
      <c r="K180" s="354"/>
      <c r="L180" s="615"/>
      <c r="M180" s="354"/>
      <c r="N180" s="566"/>
      <c r="O180" s="786"/>
      <c r="P180" s="566"/>
      <c r="Q180" s="684"/>
      <c r="R180" s="566"/>
      <c r="S180" s="727">
        <f t="shared" ref="S180" si="58">Q180+M180+K180</f>
        <v>0</v>
      </c>
      <c r="T180" s="728" t="e">
        <f t="shared" ref="T180" si="59">S180/H180</f>
        <v>#DIV/0!</v>
      </c>
    </row>
    <row r="181" spans="1:24" s="148" customFormat="1" ht="25.5" customHeight="1" x14ac:dyDescent="0.25">
      <c r="A181" s="97"/>
      <c r="B181" s="668"/>
      <c r="C181" s="569"/>
      <c r="D181" s="621"/>
      <c r="E181" s="633"/>
      <c r="F181" s="701"/>
      <c r="G181" s="570"/>
      <c r="H181" s="711"/>
      <c r="I181" s="671">
        <f t="shared" si="47"/>
        <v>0</v>
      </c>
      <c r="J181" s="399"/>
      <c r="K181" s="354"/>
      <c r="L181" s="614"/>
      <c r="M181" s="354"/>
      <c r="N181" s="566"/>
      <c r="O181" s="791"/>
      <c r="P181" s="566"/>
      <c r="Q181" s="686"/>
      <c r="R181" s="566"/>
      <c r="S181" s="727">
        <f t="shared" ref="S181:S188" si="60">Q181+M181+K181</f>
        <v>0</v>
      </c>
      <c r="T181" s="728" t="e">
        <f t="shared" ref="T181:T188" si="61">S181/H181</f>
        <v>#DIV/0!</v>
      </c>
    </row>
    <row r="182" spans="1:24" s="148" customFormat="1" ht="38.25" customHeight="1" x14ac:dyDescent="0.25">
      <c r="A182" s="97"/>
      <c r="B182" s="821"/>
      <c r="C182" s="569"/>
      <c r="D182" s="569"/>
      <c r="E182" s="622"/>
      <c r="F182" s="701"/>
      <c r="G182" s="570"/>
      <c r="H182" s="701"/>
      <c r="I182" s="671">
        <f t="shared" si="47"/>
        <v>0</v>
      </c>
      <c r="J182" s="399"/>
      <c r="K182" s="354"/>
      <c r="L182" s="614"/>
      <c r="M182" s="354"/>
      <c r="N182" s="566"/>
      <c r="O182" s="791"/>
      <c r="P182" s="566"/>
      <c r="Q182" s="686"/>
      <c r="R182" s="566"/>
      <c r="S182" s="727">
        <f t="shared" si="60"/>
        <v>0</v>
      </c>
      <c r="T182" s="728" t="e">
        <f t="shared" si="61"/>
        <v>#DIV/0!</v>
      </c>
    </row>
    <row r="183" spans="1:24" s="148" customFormat="1" ht="38.25" customHeight="1" x14ac:dyDescent="0.25">
      <c r="A183" s="97"/>
      <c r="B183" s="821"/>
      <c r="C183" s="569"/>
      <c r="D183" s="632"/>
      <c r="E183" s="622"/>
      <c r="F183" s="701"/>
      <c r="G183" s="570"/>
      <c r="H183" s="701"/>
      <c r="I183" s="671">
        <f t="shared" si="47"/>
        <v>0</v>
      </c>
      <c r="J183" s="399"/>
      <c r="K183" s="354"/>
      <c r="L183" s="614"/>
      <c r="M183" s="354"/>
      <c r="N183" s="566"/>
      <c r="O183" s="791"/>
      <c r="P183" s="566"/>
      <c r="Q183" s="686"/>
      <c r="R183" s="566"/>
      <c r="S183" s="727">
        <f t="shared" si="60"/>
        <v>0</v>
      </c>
      <c r="T183" s="728" t="e">
        <f t="shared" si="61"/>
        <v>#DIV/0!</v>
      </c>
    </row>
    <row r="184" spans="1:24" s="148" customFormat="1" ht="33" customHeight="1" x14ac:dyDescent="0.25">
      <c r="A184" s="97"/>
      <c r="B184" s="668"/>
      <c r="C184" s="569"/>
      <c r="D184" s="569"/>
      <c r="E184" s="622"/>
      <c r="F184" s="701"/>
      <c r="G184" s="570"/>
      <c r="H184" s="701"/>
      <c r="I184" s="671">
        <f t="shared" si="47"/>
        <v>0</v>
      </c>
      <c r="J184" s="399"/>
      <c r="K184" s="354"/>
      <c r="L184" s="614"/>
      <c r="M184" s="354"/>
      <c r="N184" s="566"/>
      <c r="O184" s="791"/>
      <c r="P184" s="566"/>
      <c r="Q184" s="686"/>
      <c r="R184" s="566"/>
      <c r="S184" s="727">
        <f t="shared" si="60"/>
        <v>0</v>
      </c>
      <c r="T184" s="728" t="e">
        <f t="shared" si="61"/>
        <v>#DIV/0!</v>
      </c>
    </row>
    <row r="185" spans="1:24" s="148" customFormat="1" ht="33.75" customHeight="1" x14ac:dyDescent="0.25">
      <c r="A185" s="97"/>
      <c r="B185" s="668"/>
      <c r="C185" s="569"/>
      <c r="D185" s="632"/>
      <c r="E185" s="622"/>
      <c r="F185" s="701"/>
      <c r="G185" s="570"/>
      <c r="H185" s="701"/>
      <c r="I185" s="671">
        <f t="shared" si="47"/>
        <v>0</v>
      </c>
      <c r="J185" s="399"/>
      <c r="K185" s="354"/>
      <c r="L185" s="614"/>
      <c r="M185" s="354"/>
      <c r="N185" s="566"/>
      <c r="O185" s="791"/>
      <c r="P185" s="566"/>
      <c r="Q185" s="686"/>
      <c r="R185" s="566"/>
      <c r="S185" s="727">
        <f t="shared" si="60"/>
        <v>0</v>
      </c>
      <c r="T185" s="728" t="e">
        <f t="shared" si="61"/>
        <v>#DIV/0!</v>
      </c>
    </row>
    <row r="186" spans="1:24" s="148" customFormat="1" ht="35.25" customHeight="1" x14ac:dyDescent="0.25">
      <c r="A186" s="97"/>
      <c r="B186" s="668"/>
      <c r="C186" s="569"/>
      <c r="D186" s="569"/>
      <c r="E186" s="622"/>
      <c r="F186" s="701"/>
      <c r="G186" s="570"/>
      <c r="H186" s="701"/>
      <c r="I186" s="671">
        <f t="shared" ref="I186:I188" si="62">H186-F186</f>
        <v>0</v>
      </c>
      <c r="J186" s="399"/>
      <c r="K186" s="354"/>
      <c r="L186" s="614"/>
      <c r="M186" s="354"/>
      <c r="N186" s="566"/>
      <c r="O186" s="791"/>
      <c r="P186" s="566"/>
      <c r="Q186" s="686"/>
      <c r="R186" s="566"/>
      <c r="S186" s="727">
        <f t="shared" si="60"/>
        <v>0</v>
      </c>
      <c r="T186" s="728" t="e">
        <f t="shared" si="61"/>
        <v>#DIV/0!</v>
      </c>
    </row>
    <row r="187" spans="1:24" s="148" customFormat="1" ht="30" customHeight="1" x14ac:dyDescent="0.3">
      <c r="A187" s="97"/>
      <c r="B187" s="668"/>
      <c r="C187" s="669"/>
      <c r="D187" s="466"/>
      <c r="E187" s="622"/>
      <c r="F187" s="700"/>
      <c r="G187" s="260"/>
      <c r="H187" s="702"/>
      <c r="I187" s="672">
        <f t="shared" si="62"/>
        <v>0</v>
      </c>
      <c r="J187" s="634"/>
      <c r="K187" s="354"/>
      <c r="L187" s="614"/>
      <c r="M187" s="354"/>
      <c r="N187" s="566"/>
      <c r="O187" s="791"/>
      <c r="P187" s="566"/>
      <c r="Q187" s="686"/>
      <c r="R187" s="566"/>
      <c r="S187" s="727">
        <f t="shared" si="60"/>
        <v>0</v>
      </c>
      <c r="T187" s="728" t="e">
        <f t="shared" si="61"/>
        <v>#DIV/0!</v>
      </c>
    </row>
    <row r="188" spans="1:24" s="148" customFormat="1" ht="33" customHeight="1" x14ac:dyDescent="0.3">
      <c r="A188" s="97"/>
      <c r="B188" s="748"/>
      <c r="C188" s="569"/>
      <c r="D188" s="346"/>
      <c r="E188" s="670"/>
      <c r="F188" s="702"/>
      <c r="G188" s="497"/>
      <c r="H188" s="702"/>
      <c r="I188" s="673">
        <f t="shared" si="62"/>
        <v>0</v>
      </c>
      <c r="J188" s="635"/>
      <c r="K188" s="354"/>
      <c r="L188" s="614"/>
      <c r="M188" s="354"/>
      <c r="N188" s="566"/>
      <c r="O188" s="791"/>
      <c r="P188" s="566"/>
      <c r="Q188" s="686"/>
      <c r="R188" s="566"/>
      <c r="S188" s="727">
        <f t="shared" si="60"/>
        <v>0</v>
      </c>
      <c r="T188" s="728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2"/>
      <c r="G189" s="497"/>
      <c r="H189" s="702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7"/>
      <c r="P189" s="657"/>
      <c r="Q189" s="466"/>
      <c r="R189" s="636"/>
      <c r="S189" s="727">
        <f t="shared" ref="S189:S198" si="64">Q189+M189+K189</f>
        <v>0</v>
      </c>
      <c r="T189" s="728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2"/>
      <c r="G190" s="497"/>
      <c r="H190" s="702"/>
      <c r="I190" s="102">
        <f t="shared" si="63"/>
        <v>0</v>
      </c>
      <c r="J190" s="260"/>
      <c r="K190" s="354"/>
      <c r="L190" s="614"/>
      <c r="M190" s="354"/>
      <c r="N190" s="616"/>
      <c r="O190" s="787"/>
      <c r="P190" s="657"/>
      <c r="Q190" s="466"/>
      <c r="R190" s="636"/>
      <c r="S190" s="727">
        <f t="shared" si="64"/>
        <v>0</v>
      </c>
      <c r="T190" s="728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3"/>
      <c r="G191" s="97"/>
      <c r="H191" s="707"/>
      <c r="I191" s="102">
        <f t="shared" si="63"/>
        <v>0</v>
      </c>
      <c r="J191" s="170"/>
      <c r="K191" s="211"/>
      <c r="L191" s="522"/>
      <c r="M191" s="210"/>
      <c r="N191" s="606"/>
      <c r="O191" s="784"/>
      <c r="P191" s="658"/>
      <c r="Q191" s="467"/>
      <c r="R191" s="528"/>
      <c r="S191" s="727">
        <f t="shared" si="64"/>
        <v>0</v>
      </c>
      <c r="T191" s="728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3"/>
      <c r="G192" s="97"/>
      <c r="H192" s="707"/>
      <c r="I192" s="102">
        <f t="shared" si="63"/>
        <v>0</v>
      </c>
      <c r="J192" s="170"/>
      <c r="K192" s="211"/>
      <c r="L192" s="522"/>
      <c r="M192" s="210"/>
      <c r="N192" s="606"/>
      <c r="O192" s="784"/>
      <c r="P192" s="658"/>
      <c r="Q192" s="467"/>
      <c r="R192" s="528"/>
      <c r="S192" s="727">
        <f t="shared" si="64"/>
        <v>0</v>
      </c>
      <c r="T192" s="728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3"/>
      <c r="G193" s="97"/>
      <c r="H193" s="707"/>
      <c r="I193" s="102">
        <f t="shared" si="63"/>
        <v>0</v>
      </c>
      <c r="J193" s="170"/>
      <c r="K193" s="211"/>
      <c r="L193" s="522"/>
      <c r="M193" s="210"/>
      <c r="N193" s="606"/>
      <c r="O193" s="784"/>
      <c r="P193" s="658"/>
      <c r="Q193" s="467"/>
      <c r="R193" s="528"/>
      <c r="S193" s="727">
        <f t="shared" si="64"/>
        <v>0</v>
      </c>
      <c r="T193" s="728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3"/>
      <c r="G194" s="97"/>
      <c r="H194" s="707"/>
      <c r="I194" s="102">
        <f t="shared" si="63"/>
        <v>0</v>
      </c>
      <c r="J194" s="170"/>
      <c r="K194" s="211"/>
      <c r="L194" s="522"/>
      <c r="M194" s="210"/>
      <c r="N194" s="606"/>
      <c r="O194" s="784"/>
      <c r="P194" s="658"/>
      <c r="Q194" s="467"/>
      <c r="R194" s="528"/>
      <c r="S194" s="727">
        <f t="shared" si="64"/>
        <v>0</v>
      </c>
      <c r="T194" s="728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3"/>
      <c r="G195" s="97"/>
      <c r="H195" s="707"/>
      <c r="I195" s="102">
        <f t="shared" si="63"/>
        <v>0</v>
      </c>
      <c r="J195" s="170"/>
      <c r="K195" s="211"/>
      <c r="L195" s="522"/>
      <c r="M195" s="210"/>
      <c r="N195" s="606"/>
      <c r="O195" s="784"/>
      <c r="P195" s="658"/>
      <c r="Q195" s="467"/>
      <c r="R195" s="528"/>
      <c r="S195" s="727">
        <f t="shared" si="64"/>
        <v>0</v>
      </c>
      <c r="T195" s="728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3"/>
      <c r="G196" s="97"/>
      <c r="H196" s="707"/>
      <c r="I196" s="102">
        <f t="shared" si="63"/>
        <v>0</v>
      </c>
      <c r="J196" s="170"/>
      <c r="K196" s="211"/>
      <c r="L196" s="522"/>
      <c r="M196" s="210"/>
      <c r="N196" s="606"/>
      <c r="O196" s="784"/>
      <c r="P196" s="658"/>
      <c r="Q196" s="467"/>
      <c r="R196" s="528"/>
      <c r="S196" s="727">
        <f t="shared" si="64"/>
        <v>0</v>
      </c>
      <c r="T196" s="728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3"/>
      <c r="G197" s="97"/>
      <c r="H197" s="707"/>
      <c r="I197" s="102">
        <f t="shared" si="63"/>
        <v>0</v>
      </c>
      <c r="J197" s="170"/>
      <c r="K197" s="211"/>
      <c r="L197" s="522"/>
      <c r="M197" s="210"/>
      <c r="N197" s="606"/>
      <c r="O197" s="784"/>
      <c r="P197" s="658"/>
      <c r="Q197" s="467"/>
      <c r="R197" s="528"/>
      <c r="S197" s="727">
        <f t="shared" si="64"/>
        <v>0</v>
      </c>
      <c r="T197" s="728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3"/>
      <c r="G198" s="97"/>
      <c r="H198" s="707"/>
      <c r="I198" s="102">
        <f t="shared" si="63"/>
        <v>0</v>
      </c>
      <c r="J198" s="170"/>
      <c r="K198" s="211"/>
      <c r="L198" s="522"/>
      <c r="M198" s="210"/>
      <c r="N198" s="607"/>
      <c r="O198" s="784"/>
      <c r="P198" s="658"/>
      <c r="Q198" s="468"/>
      <c r="R198" s="529"/>
      <c r="S198" s="727">
        <f t="shared" si="64"/>
        <v>0</v>
      </c>
      <c r="T198" s="728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3"/>
      <c r="G199" s="97"/>
      <c r="H199" s="707"/>
      <c r="I199" s="102">
        <f t="shared" si="63"/>
        <v>0</v>
      </c>
      <c r="J199" s="170"/>
      <c r="K199" s="211"/>
      <c r="L199" s="522"/>
      <c r="M199" s="210"/>
      <c r="N199" s="607"/>
      <c r="O199" s="784"/>
      <c r="P199" s="658"/>
      <c r="Q199" s="468"/>
      <c r="R199" s="529"/>
      <c r="S199" s="727"/>
      <c r="T199" s="727"/>
    </row>
    <row r="200" spans="1:20" s="148" customFormat="1" x14ac:dyDescent="0.25">
      <c r="A200" s="97"/>
      <c r="B200" s="74"/>
      <c r="C200" s="72"/>
      <c r="D200" s="152"/>
      <c r="E200" s="145"/>
      <c r="F200" s="703"/>
      <c r="G200" s="97"/>
      <c r="H200" s="707"/>
      <c r="I200" s="102">
        <f t="shared" si="63"/>
        <v>0</v>
      </c>
      <c r="J200" s="170"/>
      <c r="K200" s="211"/>
      <c r="L200" s="522"/>
      <c r="M200" s="210"/>
      <c r="N200" s="607"/>
      <c r="O200" s="784"/>
      <c r="P200" s="658"/>
      <c r="Q200" s="468"/>
      <c r="R200" s="529"/>
      <c r="S200" s="727"/>
      <c r="T200" s="727"/>
    </row>
    <row r="201" spans="1:20" s="148" customFormat="1" ht="16.5" thickBot="1" x14ac:dyDescent="0.3">
      <c r="A201" s="97"/>
      <c r="B201" s="74"/>
      <c r="C201" s="142"/>
      <c r="D201" s="142"/>
      <c r="E201" s="130"/>
      <c r="F201" s="692"/>
      <c r="G201" s="97"/>
      <c r="H201" s="707"/>
      <c r="I201" s="102">
        <f t="shared" si="63"/>
        <v>0</v>
      </c>
      <c r="J201" s="170"/>
      <c r="K201" s="105"/>
      <c r="L201" s="522"/>
      <c r="M201" s="70"/>
      <c r="N201" s="607"/>
      <c r="O201" s="784"/>
      <c r="P201" s="368"/>
      <c r="Q201" s="469"/>
      <c r="R201" s="530"/>
      <c r="S201" s="727">
        <f t="shared" ref="S201:S206" si="66">Q201+M201+K201</f>
        <v>0</v>
      </c>
      <c r="T201" s="727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2"/>
      <c r="G202" s="97"/>
      <c r="H202" s="707"/>
      <c r="I202" s="102">
        <f t="shared" si="63"/>
        <v>0</v>
      </c>
      <c r="J202" s="170"/>
      <c r="K202" s="105"/>
      <c r="L202" s="522"/>
      <c r="M202" s="70"/>
      <c r="N202" s="607"/>
      <c r="O202" s="784"/>
      <c r="P202" s="368"/>
      <c r="Q202" s="470"/>
      <c r="R202" s="531"/>
      <c r="S202" s="727">
        <f t="shared" si="66"/>
        <v>0</v>
      </c>
      <c r="T202" s="727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2"/>
      <c r="G203" s="97"/>
      <c r="H203" s="707"/>
      <c r="I203" s="102">
        <f t="shared" si="63"/>
        <v>0</v>
      </c>
      <c r="J203" s="170"/>
      <c r="K203" s="105"/>
      <c r="L203" s="522"/>
      <c r="M203" s="70"/>
      <c r="N203" s="607"/>
      <c r="O203" s="784"/>
      <c r="P203" s="368"/>
      <c r="Q203" s="470"/>
      <c r="R203" s="531"/>
      <c r="S203" s="727">
        <f t="shared" si="66"/>
        <v>0</v>
      </c>
      <c r="T203" s="727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2"/>
      <c r="G204" s="97"/>
      <c r="H204" s="707"/>
      <c r="I204" s="102">
        <f t="shared" si="63"/>
        <v>0</v>
      </c>
      <c r="J204" s="170"/>
      <c r="K204" s="105"/>
      <c r="L204" s="522"/>
      <c r="M204" s="70"/>
      <c r="N204" s="607"/>
      <c r="O204" s="784"/>
      <c r="P204" s="368"/>
      <c r="Q204" s="470"/>
      <c r="R204" s="532"/>
      <c r="S204" s="727">
        <f t="shared" si="66"/>
        <v>0</v>
      </c>
      <c r="T204" s="727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2"/>
      <c r="G205" s="97"/>
      <c r="H205" s="707"/>
      <c r="I205" s="102">
        <f t="shared" si="63"/>
        <v>0</v>
      </c>
      <c r="J205" s="170"/>
      <c r="K205" s="105"/>
      <c r="L205" s="522"/>
      <c r="M205" s="70"/>
      <c r="N205" s="607"/>
      <c r="O205" s="784"/>
      <c r="P205" s="368"/>
      <c r="Q205" s="470"/>
      <c r="R205" s="532"/>
      <c r="S205" s="727">
        <f t="shared" si="66"/>
        <v>0</v>
      </c>
      <c r="T205" s="727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2"/>
      <c r="G206" s="97"/>
      <c r="H206" s="707"/>
      <c r="I206" s="102">
        <f t="shared" si="63"/>
        <v>0</v>
      </c>
      <c r="J206" s="170"/>
      <c r="K206" s="105"/>
      <c r="L206" s="522"/>
      <c r="M206" s="70"/>
      <c r="N206" s="607"/>
      <c r="O206" s="784"/>
      <c r="P206" s="368"/>
      <c r="Q206" s="358"/>
      <c r="R206" s="533"/>
      <c r="S206" s="727">
        <f t="shared" si="66"/>
        <v>0</v>
      </c>
      <c r="T206" s="727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2"/>
      <c r="G207" s="97"/>
      <c r="H207" s="707"/>
      <c r="I207" s="102">
        <f t="shared" si="63"/>
        <v>0</v>
      </c>
      <c r="J207" s="170"/>
      <c r="K207" s="105"/>
      <c r="L207" s="522"/>
      <c r="M207" s="70"/>
      <c r="N207" s="607"/>
      <c r="O207" s="784"/>
      <c r="P207" s="368"/>
      <c r="Q207" s="358"/>
      <c r="R207" s="533"/>
      <c r="S207" s="727">
        <f t="shared" ref="S207:S212" si="68">Q207+M207+K207</f>
        <v>0</v>
      </c>
      <c r="T207" s="727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2"/>
      <c r="G208" s="97"/>
      <c r="H208" s="707"/>
      <c r="I208" s="102">
        <f t="shared" si="63"/>
        <v>0</v>
      </c>
      <c r="J208" s="170"/>
      <c r="K208" s="105"/>
      <c r="L208" s="522"/>
      <c r="M208" s="70"/>
      <c r="N208" s="607"/>
      <c r="O208" s="784"/>
      <c r="P208" s="368"/>
      <c r="Q208" s="358"/>
      <c r="R208" s="533"/>
      <c r="S208" s="727">
        <f t="shared" si="68"/>
        <v>0</v>
      </c>
      <c r="T208" s="727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2"/>
      <c r="G209" s="97"/>
      <c r="H209" s="707"/>
      <c r="I209" s="102">
        <f t="shared" si="63"/>
        <v>0</v>
      </c>
      <c r="J209" s="170"/>
      <c r="K209" s="105"/>
      <c r="L209" s="522"/>
      <c r="M209" s="70"/>
      <c r="N209" s="607"/>
      <c r="O209" s="784"/>
      <c r="P209" s="368"/>
      <c r="Q209" s="358"/>
      <c r="R209" s="533"/>
      <c r="S209" s="727">
        <f t="shared" si="68"/>
        <v>0</v>
      </c>
      <c r="T209" s="727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2"/>
      <c r="G210" s="97"/>
      <c r="H210" s="707"/>
      <c r="I210" s="102">
        <f t="shared" si="63"/>
        <v>0</v>
      </c>
      <c r="J210" s="170"/>
      <c r="K210" s="105"/>
      <c r="L210" s="522"/>
      <c r="M210" s="70"/>
      <c r="N210" s="607"/>
      <c r="O210" s="784"/>
      <c r="P210" s="368"/>
      <c r="Q210" s="358"/>
      <c r="R210" s="533"/>
      <c r="S210" s="727">
        <f t="shared" si="68"/>
        <v>0</v>
      </c>
      <c r="T210" s="727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2"/>
      <c r="G211" s="97"/>
      <c r="H211" s="707"/>
      <c r="I211" s="102">
        <f t="shared" si="63"/>
        <v>0</v>
      </c>
      <c r="J211" s="170"/>
      <c r="K211" s="105"/>
      <c r="L211" s="522"/>
      <c r="M211" s="70"/>
      <c r="N211" s="607"/>
      <c r="O211" s="784"/>
      <c r="P211" s="368"/>
      <c r="Q211" s="471"/>
      <c r="R211" s="530"/>
      <c r="S211" s="727">
        <f t="shared" si="68"/>
        <v>0</v>
      </c>
      <c r="T211" s="727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2"/>
      <c r="G212" s="97"/>
      <c r="H212" s="707"/>
      <c r="I212" s="102">
        <f t="shared" si="63"/>
        <v>0</v>
      </c>
      <c r="J212" s="170"/>
      <c r="K212" s="105"/>
      <c r="L212" s="522"/>
      <c r="M212" s="70"/>
      <c r="N212" s="607"/>
      <c r="O212" s="784"/>
      <c r="P212" s="368"/>
      <c r="Q212" s="471"/>
      <c r="R212" s="534"/>
      <c r="S212" s="727">
        <f t="shared" si="68"/>
        <v>0</v>
      </c>
      <c r="T212" s="727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2"/>
      <c r="G213" s="97"/>
      <c r="H213" s="707"/>
      <c r="I213" s="102">
        <f t="shared" si="63"/>
        <v>0</v>
      </c>
      <c r="J213" s="125"/>
      <c r="K213" s="157"/>
      <c r="L213" s="523"/>
      <c r="M213" s="70"/>
      <c r="N213" s="608"/>
      <c r="O213" s="784"/>
      <c r="P213" s="368"/>
      <c r="Q213" s="358"/>
      <c r="R213" s="535"/>
      <c r="S213" s="727">
        <f>Q213+M213+K213</f>
        <v>0</v>
      </c>
      <c r="T213" s="727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4" t="s">
        <v>31</v>
      </c>
      <c r="G214" s="71">
        <f>SUM(G5:G213)</f>
        <v>3791</v>
      </c>
      <c r="H214" s="712">
        <f>SUM(H3:H213)</f>
        <v>716267.23900000006</v>
      </c>
      <c r="I214" s="421">
        <f>PIERNA!I37</f>
        <v>0</v>
      </c>
      <c r="J214" s="46"/>
      <c r="K214" s="159">
        <f>SUM(K5:K213)</f>
        <v>288350</v>
      </c>
      <c r="L214" s="524"/>
      <c r="M214" s="159">
        <f>SUM(M5:M213)</f>
        <v>900160</v>
      </c>
      <c r="N214" s="609"/>
      <c r="O214" s="792"/>
      <c r="P214" s="659"/>
      <c r="Q214" s="472">
        <f>SUM(Q5:Q213)</f>
        <v>25519310.289820004</v>
      </c>
      <c r="R214" s="536"/>
      <c r="S214" s="729">
        <f>Q214+M214+K214</f>
        <v>26707820.289820004</v>
      </c>
      <c r="T214" s="727"/>
    </row>
    <row r="215" spans="1:20" s="148" customFormat="1" ht="16.5" thickTop="1" x14ac:dyDescent="0.25">
      <c r="B215" s="74"/>
      <c r="C215" s="74"/>
      <c r="D215" s="97"/>
      <c r="E215" s="130"/>
      <c r="F215" s="697"/>
      <c r="G215" s="97"/>
      <c r="H215" s="697"/>
      <c r="I215" s="74"/>
      <c r="J215" s="125"/>
      <c r="L215" s="525"/>
      <c r="N215" s="610"/>
      <c r="O215" s="782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63">
    <mergeCell ref="R151:R156"/>
    <mergeCell ref="B157:B160"/>
    <mergeCell ref="E157:E160"/>
    <mergeCell ref="O157:O160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  <mergeCell ref="B128:B129"/>
    <mergeCell ref="E128:E129"/>
    <mergeCell ref="M130:M132"/>
    <mergeCell ref="B120:B121"/>
    <mergeCell ref="B133:B139"/>
    <mergeCell ref="E133:E139"/>
    <mergeCell ref="B122:B123"/>
    <mergeCell ref="E122:E123"/>
    <mergeCell ref="B130:B132"/>
    <mergeCell ref="E130:E132"/>
    <mergeCell ref="B124:B125"/>
    <mergeCell ref="E124:E125"/>
    <mergeCell ref="E151:E156"/>
    <mergeCell ref="O151:O156"/>
    <mergeCell ref="B145:B148"/>
    <mergeCell ref="E145:E148"/>
    <mergeCell ref="B141:B143"/>
    <mergeCell ref="E141:E143"/>
    <mergeCell ref="Q1:Q2"/>
    <mergeCell ref="K1:K2"/>
    <mergeCell ref="M1:M2"/>
    <mergeCell ref="P124:P125"/>
    <mergeCell ref="B114:B117"/>
    <mergeCell ref="E114:E117"/>
    <mergeCell ref="O114:O117"/>
    <mergeCell ref="P122:P123"/>
    <mergeCell ref="O102:O104"/>
    <mergeCell ref="B105:B108"/>
    <mergeCell ref="E105:E108"/>
    <mergeCell ref="O105:O108"/>
    <mergeCell ref="K114:K117"/>
    <mergeCell ref="L114:L117"/>
    <mergeCell ref="J114:J117"/>
    <mergeCell ref="E120:E121"/>
    <mergeCell ref="R158:R160"/>
    <mergeCell ref="R105:R108"/>
    <mergeCell ref="R102:R104"/>
    <mergeCell ref="R114:R117"/>
    <mergeCell ref="B102:B104"/>
    <mergeCell ref="E102:E104"/>
    <mergeCell ref="R130:R132"/>
    <mergeCell ref="O133:O138"/>
    <mergeCell ref="R133:R138"/>
    <mergeCell ref="R141:R143"/>
    <mergeCell ref="R145:R148"/>
    <mergeCell ref="O145:O148"/>
    <mergeCell ref="O141:O143"/>
    <mergeCell ref="K130:K132"/>
    <mergeCell ref="L130:L132"/>
    <mergeCell ref="B151:B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566"/>
      <c r="C5" s="501"/>
      <c r="D5" s="218"/>
      <c r="E5" s="77"/>
      <c r="F5" s="61"/>
      <c r="G5" s="5"/>
    </row>
    <row r="6" spans="1:9" x14ac:dyDescent="0.25">
      <c r="A6" s="213"/>
      <c r="B6" s="1566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7" t="s">
        <v>11</v>
      </c>
      <c r="D47" s="1558"/>
      <c r="E47" s="56">
        <f>E5+E6-F42+E7</f>
        <v>0</v>
      </c>
      <c r="F47" s="72"/>
    </row>
    <row r="50" spans="1:7" x14ac:dyDescent="0.25">
      <c r="A50" s="213"/>
      <c r="B50" s="1560"/>
      <c r="C50" s="435"/>
      <c r="D50" s="218"/>
      <c r="E50" s="77"/>
      <c r="F50" s="61"/>
      <c r="G50" s="5"/>
    </row>
    <row r="51" spans="1:7" x14ac:dyDescent="0.25">
      <c r="A51" s="213"/>
      <c r="B51" s="1560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 t="s">
        <v>318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567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67"/>
      <c r="B6" s="1568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67"/>
      <c r="B7" s="1568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518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528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519</v>
      </c>
      <c r="H12" s="70">
        <v>90</v>
      </c>
      <c r="I12" s="102">
        <f t="shared" ref="I12:I75" si="2">I11-F12</f>
        <v>1227.58</v>
      </c>
    </row>
    <row r="13" spans="1:9" x14ac:dyDescent="0.25">
      <c r="A13" s="862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563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581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583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600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621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639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669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674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690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659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706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713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714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738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739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79">
        <f t="shared" si="0"/>
        <v>0</v>
      </c>
      <c r="G30" s="1280"/>
      <c r="H30" s="1271"/>
      <c r="I30" s="1272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79">
        <f t="shared" si="0"/>
        <v>0</v>
      </c>
      <c r="G31" s="1280"/>
      <c r="H31" s="1271"/>
      <c r="I31" s="1272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79">
        <f t="shared" si="0"/>
        <v>0</v>
      </c>
      <c r="G32" s="1280"/>
      <c r="H32" s="1271"/>
      <c r="I32" s="1272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79">
        <f t="shared" si="0"/>
        <v>0</v>
      </c>
      <c r="G33" s="1280"/>
      <c r="H33" s="1271"/>
      <c r="I33" s="1272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79">
        <f t="shared" si="0"/>
        <v>0</v>
      </c>
      <c r="G34" s="1280"/>
      <c r="H34" s="1271"/>
      <c r="I34" s="1272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57" t="s">
        <v>11</v>
      </c>
      <c r="D84" s="1558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69" t="s">
        <v>306</v>
      </c>
      <c r="B1" s="1569"/>
      <c r="C1" s="1569"/>
      <c r="D1" s="1569"/>
      <c r="E1" s="1569"/>
      <c r="F1" s="1569"/>
      <c r="G1" s="1569"/>
      <c r="H1" s="11">
        <v>1</v>
      </c>
      <c r="L1" s="1555" t="s">
        <v>331</v>
      </c>
      <c r="M1" s="1555"/>
      <c r="N1" s="1555"/>
      <c r="O1" s="1555"/>
      <c r="P1" s="1555"/>
      <c r="Q1" s="1555"/>
      <c r="R1" s="155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570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570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572" t="s">
        <v>187</v>
      </c>
      <c r="B5" s="1571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572" t="s">
        <v>187</v>
      </c>
      <c r="M5" s="1571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572"/>
      <c r="B6" s="1571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572"/>
      <c r="M6" s="1571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571"/>
      <c r="C7" s="220"/>
      <c r="D7" s="218"/>
      <c r="E7" s="429"/>
      <c r="F7" s="72"/>
      <c r="L7" s="611"/>
      <c r="M7" s="1571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699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700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700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709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712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712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714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720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717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682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682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732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737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747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757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762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766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770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5">
        <v>749.34</v>
      </c>
      <c r="E28" s="1016">
        <v>45173</v>
      </c>
      <c r="F28" s="1015">
        <f t="shared" si="0"/>
        <v>749.34</v>
      </c>
      <c r="G28" s="847" t="s">
        <v>526</v>
      </c>
      <c r="H28" s="848">
        <v>131</v>
      </c>
      <c r="I28" s="1017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5">
        <v>282.05</v>
      </c>
      <c r="E29" s="1016">
        <v>45175</v>
      </c>
      <c r="F29" s="1015">
        <f t="shared" si="0"/>
        <v>282.05</v>
      </c>
      <c r="G29" s="847" t="s">
        <v>539</v>
      </c>
      <c r="H29" s="848">
        <v>131</v>
      </c>
      <c r="I29" s="1017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5">
        <v>863.21</v>
      </c>
      <c r="E30" s="1016">
        <v>45175</v>
      </c>
      <c r="F30" s="1015">
        <f t="shared" si="0"/>
        <v>863.21</v>
      </c>
      <c r="G30" s="847" t="s">
        <v>550</v>
      </c>
      <c r="H30" s="848">
        <v>131</v>
      </c>
      <c r="I30" s="1017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80"/>
      <c r="S30" s="1271"/>
      <c r="T30" s="1272">
        <f t="shared" si="7"/>
        <v>9.8054897534893826E-13</v>
      </c>
      <c r="U30" s="1346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5">
        <v>1016.68</v>
      </c>
      <c r="E31" s="1016">
        <v>45176</v>
      </c>
      <c r="F31" s="1015">
        <f t="shared" si="0"/>
        <v>1016.68</v>
      </c>
      <c r="G31" s="847" t="s">
        <v>566</v>
      </c>
      <c r="H31" s="848">
        <v>131</v>
      </c>
      <c r="I31" s="1017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80"/>
      <c r="S31" s="1271"/>
      <c r="T31" s="1272">
        <f t="shared" si="7"/>
        <v>9.8054897534893826E-13</v>
      </c>
      <c r="U31" s="1346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5">
        <v>130.4</v>
      </c>
      <c r="E32" s="1016">
        <v>45177</v>
      </c>
      <c r="F32" s="1015">
        <f t="shared" si="0"/>
        <v>130.4</v>
      </c>
      <c r="G32" s="847" t="s">
        <v>571</v>
      </c>
      <c r="H32" s="848">
        <v>131</v>
      </c>
      <c r="I32" s="1017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80"/>
      <c r="S32" s="1271"/>
      <c r="T32" s="1272">
        <f t="shared" si="7"/>
        <v>9.8054897534893826E-13</v>
      </c>
      <c r="U32" s="1346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5">
        <v>141.57</v>
      </c>
      <c r="E33" s="1016">
        <v>45177</v>
      </c>
      <c r="F33" s="1015">
        <f t="shared" si="0"/>
        <v>141.57</v>
      </c>
      <c r="G33" s="847" t="s">
        <v>579</v>
      </c>
      <c r="H33" s="848">
        <v>131</v>
      </c>
      <c r="I33" s="1017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80"/>
      <c r="S33" s="1271"/>
      <c r="T33" s="1272">
        <f t="shared" si="7"/>
        <v>9.8054897534893826E-13</v>
      </c>
      <c r="U33" s="1346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5">
        <v>141.19</v>
      </c>
      <c r="E34" s="1016">
        <v>45178</v>
      </c>
      <c r="F34" s="1015">
        <f t="shared" si="0"/>
        <v>141.19</v>
      </c>
      <c r="G34" s="847" t="s">
        <v>584</v>
      </c>
      <c r="H34" s="848">
        <v>119</v>
      </c>
      <c r="I34" s="1017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80"/>
      <c r="S34" s="1271"/>
      <c r="T34" s="1272">
        <f t="shared" si="7"/>
        <v>9.8054897534893826E-13</v>
      </c>
      <c r="U34" s="1346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5">
        <v>31.07</v>
      </c>
      <c r="E35" s="1016">
        <v>45178</v>
      </c>
      <c r="F35" s="1015">
        <f t="shared" si="0"/>
        <v>31.07</v>
      </c>
      <c r="G35" s="847" t="s">
        <v>585</v>
      </c>
      <c r="H35" s="848">
        <v>131</v>
      </c>
      <c r="I35" s="1017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5">
        <v>178.08</v>
      </c>
      <c r="E36" s="1016">
        <v>45178</v>
      </c>
      <c r="F36" s="1015">
        <f t="shared" si="0"/>
        <v>178.08</v>
      </c>
      <c r="G36" s="847" t="s">
        <v>588</v>
      </c>
      <c r="H36" s="848">
        <v>131</v>
      </c>
      <c r="I36" s="1017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5">
        <v>306.39999999999998</v>
      </c>
      <c r="E37" s="1016">
        <v>45180</v>
      </c>
      <c r="F37" s="1015">
        <f t="shared" si="0"/>
        <v>306.39999999999998</v>
      </c>
      <c r="G37" s="847" t="s">
        <v>599</v>
      </c>
      <c r="H37" s="848">
        <v>131</v>
      </c>
      <c r="I37" s="1017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5">
        <v>998.29</v>
      </c>
      <c r="E38" s="1016">
        <v>45180</v>
      </c>
      <c r="F38" s="1015">
        <f t="shared" si="0"/>
        <v>998.29</v>
      </c>
      <c r="G38" s="847" t="s">
        <v>601</v>
      </c>
      <c r="H38" s="848">
        <v>119</v>
      </c>
      <c r="I38" s="1017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5">
        <v>24.18</v>
      </c>
      <c r="E39" s="1016">
        <v>45181</v>
      </c>
      <c r="F39" s="1015">
        <f t="shared" si="0"/>
        <v>24.18</v>
      </c>
      <c r="G39" s="847" t="s">
        <v>618</v>
      </c>
      <c r="H39" s="848">
        <v>131</v>
      </c>
      <c r="I39" s="1017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5">
        <v>1057.74</v>
      </c>
      <c r="E40" s="1016">
        <v>45181</v>
      </c>
      <c r="F40" s="1015">
        <f t="shared" si="0"/>
        <v>1057.74</v>
      </c>
      <c r="G40" s="847" t="s">
        <v>622</v>
      </c>
      <c r="H40" s="848">
        <v>131</v>
      </c>
      <c r="I40" s="1017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5">
        <v>294.93</v>
      </c>
      <c r="E41" s="1016">
        <v>45182</v>
      </c>
      <c r="F41" s="1015">
        <f t="shared" si="0"/>
        <v>294.93</v>
      </c>
      <c r="G41" s="847" t="s">
        <v>630</v>
      </c>
      <c r="H41" s="848">
        <v>119</v>
      </c>
      <c r="I41" s="1017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5">
        <v>835.94</v>
      </c>
      <c r="E42" s="1016">
        <v>45182</v>
      </c>
      <c r="F42" s="1015">
        <f t="shared" si="0"/>
        <v>835.94</v>
      </c>
      <c r="G42" s="847" t="s">
        <v>633</v>
      </c>
      <c r="H42" s="848">
        <v>119</v>
      </c>
      <c r="I42" s="1017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5">
        <v>82.15</v>
      </c>
      <c r="E43" s="1016">
        <v>45182</v>
      </c>
      <c r="F43" s="1015">
        <f t="shared" si="0"/>
        <v>82.15</v>
      </c>
      <c r="G43" s="847" t="s">
        <v>634</v>
      </c>
      <c r="H43" s="848">
        <v>134</v>
      </c>
      <c r="I43" s="1017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5">
        <v>941.78</v>
      </c>
      <c r="E44" s="1016">
        <v>45183</v>
      </c>
      <c r="F44" s="1015">
        <f t="shared" si="0"/>
        <v>941.78</v>
      </c>
      <c r="G44" s="847" t="s">
        <v>642</v>
      </c>
      <c r="H44" s="848">
        <v>134</v>
      </c>
      <c r="I44" s="1017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5">
        <v>55.39</v>
      </c>
      <c r="E45" s="1016">
        <v>45182</v>
      </c>
      <c r="F45" s="1015">
        <f t="shared" si="0"/>
        <v>55.39</v>
      </c>
      <c r="G45" s="847" t="s">
        <v>644</v>
      </c>
      <c r="H45" s="848">
        <v>134</v>
      </c>
      <c r="I45" s="1017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5">
        <v>319.38</v>
      </c>
      <c r="E46" s="1016">
        <v>45185</v>
      </c>
      <c r="F46" s="1015">
        <f t="shared" si="0"/>
        <v>319.38</v>
      </c>
      <c r="G46" s="847" t="s">
        <v>655</v>
      </c>
      <c r="H46" s="848">
        <v>134</v>
      </c>
      <c r="I46" s="1017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5">
        <v>194.41</v>
      </c>
      <c r="E47" s="1016">
        <v>45187</v>
      </c>
      <c r="F47" s="1015">
        <f t="shared" si="0"/>
        <v>194.41</v>
      </c>
      <c r="G47" s="847" t="s">
        <v>657</v>
      </c>
      <c r="H47" s="848">
        <v>134</v>
      </c>
      <c r="I47" s="1017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5">
        <v>411</v>
      </c>
      <c r="E48" s="1016">
        <v>45188</v>
      </c>
      <c r="F48" s="1015">
        <f t="shared" si="0"/>
        <v>411</v>
      </c>
      <c r="G48" s="847" t="s">
        <v>670</v>
      </c>
      <c r="H48" s="848">
        <v>134</v>
      </c>
      <c r="I48" s="1017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5">
        <v>288.75</v>
      </c>
      <c r="E49" s="1016">
        <v>45189</v>
      </c>
      <c r="F49" s="1015">
        <f t="shared" si="0"/>
        <v>288.75</v>
      </c>
      <c r="G49" s="847" t="s">
        <v>675</v>
      </c>
      <c r="H49" s="848">
        <v>134</v>
      </c>
      <c r="I49" s="1017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5">
        <v>728.02</v>
      </c>
      <c r="E50" s="1016">
        <v>45189</v>
      </c>
      <c r="F50" s="1015">
        <f t="shared" si="0"/>
        <v>728.02</v>
      </c>
      <c r="G50" s="847" t="s">
        <v>675</v>
      </c>
      <c r="H50" s="848">
        <v>134</v>
      </c>
      <c r="I50" s="1017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5">
        <v>1106.5</v>
      </c>
      <c r="E51" s="1016">
        <v>45190</v>
      </c>
      <c r="F51" s="1015">
        <f t="shared" si="0"/>
        <v>1106.5</v>
      </c>
      <c r="G51" s="847" t="s">
        <v>659</v>
      </c>
      <c r="H51" s="848">
        <v>134</v>
      </c>
      <c r="I51" s="1017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5">
        <v>30.12</v>
      </c>
      <c r="E52" s="1016">
        <v>45191</v>
      </c>
      <c r="F52" s="1015">
        <f t="shared" si="0"/>
        <v>30.12</v>
      </c>
      <c r="G52" s="847" t="s">
        <v>697</v>
      </c>
      <c r="H52" s="848">
        <v>134</v>
      </c>
      <c r="I52" s="1017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5"/>
      <c r="E53" s="1016"/>
      <c r="F53" s="1015">
        <f t="shared" si="0"/>
        <v>0</v>
      </c>
      <c r="G53" s="847"/>
      <c r="H53" s="848"/>
      <c r="I53" s="1017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5"/>
      <c r="E54" s="1016"/>
      <c r="F54" s="1015">
        <f t="shared" si="0"/>
        <v>0</v>
      </c>
      <c r="G54" s="847"/>
      <c r="H54" s="848"/>
      <c r="I54" s="1017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5"/>
      <c r="E55" s="1016"/>
      <c r="F55" s="1267">
        <v>685.86</v>
      </c>
      <c r="G55" s="1268"/>
      <c r="H55" s="1269"/>
      <c r="I55" s="1278">
        <f t="shared" si="5"/>
        <v>6.8212102632969618E-12</v>
      </c>
      <c r="J55" s="1271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5"/>
      <c r="E56" s="1016"/>
      <c r="F56" s="1267">
        <f t="shared" si="0"/>
        <v>0</v>
      </c>
      <c r="G56" s="1268"/>
      <c r="H56" s="1269"/>
      <c r="I56" s="1278">
        <f t="shared" si="5"/>
        <v>6.8212102632969618E-12</v>
      </c>
      <c r="J56" s="1271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5"/>
      <c r="E57" s="1016"/>
      <c r="F57" s="1267">
        <f t="shared" si="0"/>
        <v>0</v>
      </c>
      <c r="G57" s="1268"/>
      <c r="H57" s="1269"/>
      <c r="I57" s="1278">
        <f t="shared" si="5"/>
        <v>6.8212102632969618E-12</v>
      </c>
      <c r="J57" s="1271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5"/>
      <c r="E58" s="1016"/>
      <c r="F58" s="1267">
        <v>0</v>
      </c>
      <c r="G58" s="1268"/>
      <c r="H58" s="1269"/>
      <c r="I58" s="1278">
        <f t="shared" si="5"/>
        <v>6.8212102632969618E-12</v>
      </c>
      <c r="J58" s="1271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5"/>
      <c r="E59" s="1016"/>
      <c r="F59" s="1267">
        <f t="shared" ref="F59:F74" si="8">D59</f>
        <v>0</v>
      </c>
      <c r="G59" s="1268"/>
      <c r="H59" s="1269"/>
      <c r="I59" s="1278">
        <f t="shared" si="5"/>
        <v>6.8212102632969618E-12</v>
      </c>
      <c r="J59" s="1271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5"/>
      <c r="E60" s="1016"/>
      <c r="F60" s="1267">
        <f t="shared" si="8"/>
        <v>0</v>
      </c>
      <c r="G60" s="1268"/>
      <c r="H60" s="1269"/>
      <c r="I60" s="1278">
        <f t="shared" si="5"/>
        <v>6.8212102632969618E-12</v>
      </c>
      <c r="J60" s="1271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5"/>
      <c r="E61" s="1016"/>
      <c r="F61" s="1015">
        <f t="shared" si="8"/>
        <v>0</v>
      </c>
      <c r="G61" s="847"/>
      <c r="H61" s="848"/>
      <c r="I61" s="1017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5"/>
      <c r="E62" s="1016"/>
      <c r="F62" s="1015">
        <f t="shared" si="8"/>
        <v>0</v>
      </c>
      <c r="G62" s="847"/>
      <c r="H62" s="848"/>
      <c r="I62" s="1017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5"/>
      <c r="E63" s="1016"/>
      <c r="F63" s="1015">
        <f t="shared" si="8"/>
        <v>0</v>
      </c>
      <c r="G63" s="847"/>
      <c r="H63" s="848"/>
      <c r="I63" s="1017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5"/>
      <c r="E64" s="1016"/>
      <c r="F64" s="1015">
        <f t="shared" si="8"/>
        <v>0</v>
      </c>
      <c r="G64" s="847"/>
      <c r="H64" s="848"/>
      <c r="I64" s="1017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5"/>
      <c r="E65" s="1016"/>
      <c r="F65" s="1015">
        <f t="shared" si="8"/>
        <v>0</v>
      </c>
      <c r="G65" s="847"/>
      <c r="H65" s="848"/>
      <c r="I65" s="1017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5"/>
      <c r="E66" s="1016"/>
      <c r="F66" s="1015">
        <f t="shared" si="8"/>
        <v>0</v>
      </c>
      <c r="G66" s="847"/>
      <c r="H66" s="848"/>
      <c r="I66" s="1017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5"/>
      <c r="E67" s="1016"/>
      <c r="F67" s="1015">
        <f t="shared" si="8"/>
        <v>0</v>
      </c>
      <c r="G67" s="847"/>
      <c r="H67" s="848"/>
      <c r="I67" s="1017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5"/>
      <c r="E68" s="1016"/>
      <c r="F68" s="1015">
        <f t="shared" si="8"/>
        <v>0</v>
      </c>
      <c r="G68" s="847"/>
      <c r="H68" s="848"/>
      <c r="I68" s="1017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5"/>
      <c r="E69" s="1016"/>
      <c r="F69" s="1015">
        <f t="shared" si="8"/>
        <v>0</v>
      </c>
      <c r="G69" s="847"/>
      <c r="H69" s="848"/>
      <c r="I69" s="1017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5"/>
      <c r="E70" s="1016"/>
      <c r="F70" s="1015">
        <f t="shared" si="8"/>
        <v>0</v>
      </c>
      <c r="G70" s="847"/>
      <c r="H70" s="848"/>
      <c r="I70" s="1017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57" t="s">
        <v>11</v>
      </c>
      <c r="D84" s="1558"/>
      <c r="E84" s="56">
        <f>E5+E6-F79+E7+E4</f>
        <v>1.1368683772161603E-12</v>
      </c>
      <c r="F84" s="72"/>
      <c r="N84" s="1557" t="s">
        <v>11</v>
      </c>
      <c r="O84" s="1558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9"/>
      <c r="B5" s="1559"/>
      <c r="C5" s="216"/>
      <c r="D5" s="130"/>
      <c r="E5" s="77"/>
      <c r="F5" s="61"/>
      <c r="G5" s="5"/>
    </row>
    <row r="6" spans="1:9" x14ac:dyDescent="0.25">
      <c r="A6" s="1559"/>
      <c r="B6" s="1559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5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5"/>
      <c r="E34" s="766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7" t="s">
        <v>11</v>
      </c>
      <c r="D40" s="155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9" t="s">
        <v>52</v>
      </c>
      <c r="B5" s="1573" t="s">
        <v>87</v>
      </c>
      <c r="C5" s="216"/>
      <c r="D5" s="130"/>
      <c r="E5" s="77"/>
      <c r="F5" s="61"/>
      <c r="G5" s="5"/>
    </row>
    <row r="6" spans="1:9" x14ac:dyDescent="0.25">
      <c r="A6" s="1559"/>
      <c r="B6" s="1573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5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3"/>
      <c r="E34" s="804"/>
      <c r="F34" s="805"/>
      <c r="G34" s="806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7" t="s">
        <v>11</v>
      </c>
      <c r="D40" s="155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331</v>
      </c>
      <c r="B1" s="1555"/>
      <c r="C1" s="1555"/>
      <c r="D1" s="1555"/>
      <c r="E1" s="1555"/>
      <c r="F1" s="1555"/>
      <c r="G1" s="1555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570" t="s">
        <v>67</v>
      </c>
      <c r="C4" s="230"/>
      <c r="D4" s="130"/>
      <c r="E4" s="429"/>
      <c r="F4" s="72"/>
      <c r="G4" s="151"/>
      <c r="H4" s="151"/>
    </row>
    <row r="5" spans="1:10" x14ac:dyDescent="0.25">
      <c r="A5" s="1572" t="s">
        <v>95</v>
      </c>
      <c r="B5" s="1571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572"/>
      <c r="B6" s="1571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571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755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755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57" t="s">
        <v>11</v>
      </c>
      <c r="D84" s="1558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69" t="s">
        <v>307</v>
      </c>
      <c r="B1" s="1569"/>
      <c r="C1" s="1569"/>
      <c r="D1" s="1569"/>
      <c r="E1" s="1569"/>
      <c r="F1" s="1569"/>
      <c r="G1" s="1569"/>
      <c r="H1" s="11">
        <v>1</v>
      </c>
      <c r="I1" s="229"/>
      <c r="K1" s="1555" t="s">
        <v>331</v>
      </c>
      <c r="L1" s="1555"/>
      <c r="M1" s="1555"/>
      <c r="N1" s="1555"/>
      <c r="O1" s="1555"/>
      <c r="P1" s="1555"/>
      <c r="Q1" s="1555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59" t="s">
        <v>79</v>
      </c>
      <c r="B5" s="1574" t="s">
        <v>181</v>
      </c>
      <c r="C5" s="358">
        <v>49</v>
      </c>
      <c r="D5" s="215">
        <v>45139</v>
      </c>
      <c r="E5" s="715">
        <v>15</v>
      </c>
      <c r="F5" s="61">
        <v>1</v>
      </c>
      <c r="G5" s="5"/>
      <c r="H5" t="s">
        <v>41</v>
      </c>
      <c r="K5" s="1559" t="s">
        <v>79</v>
      </c>
      <c r="L5" s="1574" t="s">
        <v>181</v>
      </c>
      <c r="M5" s="358">
        <v>53</v>
      </c>
      <c r="N5" s="215">
        <v>45189</v>
      </c>
      <c r="O5" s="715">
        <v>1005</v>
      </c>
      <c r="P5" s="61">
        <v>67</v>
      </c>
      <c r="Q5" s="5"/>
      <c r="R5" t="s">
        <v>41</v>
      </c>
    </row>
    <row r="6" spans="1:19" ht="15.75" x14ac:dyDescent="0.25">
      <c r="A6" s="1559"/>
      <c r="B6" s="1574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59"/>
      <c r="L6" s="1574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690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722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734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8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19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8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19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5">
        <v>225</v>
      </c>
      <c r="E16" s="1016">
        <v>45178</v>
      </c>
      <c r="F16" s="1015">
        <f t="shared" si="0"/>
        <v>225</v>
      </c>
      <c r="G16" s="847" t="s">
        <v>583</v>
      </c>
      <c r="H16" s="848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5">
        <v>180</v>
      </c>
      <c r="E17" s="1016">
        <v>45180</v>
      </c>
      <c r="F17" s="1015">
        <f t="shared" si="0"/>
        <v>180</v>
      </c>
      <c r="G17" s="847" t="s">
        <v>604</v>
      </c>
      <c r="H17" s="848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5"/>
      <c r="E18" s="1016"/>
      <c r="F18" s="1015">
        <f t="shared" si="0"/>
        <v>0</v>
      </c>
      <c r="G18" s="847"/>
      <c r="H18" s="848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5"/>
      <c r="E19" s="1016"/>
      <c r="F19" s="1267">
        <f t="shared" si="0"/>
        <v>0</v>
      </c>
      <c r="G19" s="1268"/>
      <c r="H19" s="1269"/>
      <c r="I19" s="1309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5"/>
      <c r="E20" s="1016"/>
      <c r="F20" s="1267">
        <f t="shared" si="0"/>
        <v>0</v>
      </c>
      <c r="G20" s="1268"/>
      <c r="H20" s="1269"/>
      <c r="I20" s="1309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5"/>
      <c r="E21" s="1016"/>
      <c r="F21" s="1267">
        <f t="shared" si="0"/>
        <v>0</v>
      </c>
      <c r="G21" s="1268"/>
      <c r="H21" s="1269"/>
      <c r="I21" s="1309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5"/>
      <c r="E22" s="1016"/>
      <c r="F22" s="1267">
        <f t="shared" si="0"/>
        <v>0</v>
      </c>
      <c r="G22" s="1268"/>
      <c r="H22" s="1269"/>
      <c r="I22" s="1309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5"/>
      <c r="E23" s="1016"/>
      <c r="F23" s="1015">
        <f t="shared" si="0"/>
        <v>0</v>
      </c>
      <c r="G23" s="847"/>
      <c r="H23" s="848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5"/>
      <c r="E24" s="1016"/>
      <c r="F24" s="1015">
        <f t="shared" si="0"/>
        <v>0</v>
      </c>
      <c r="G24" s="847"/>
      <c r="H24" s="848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5"/>
      <c r="E25" s="1016"/>
      <c r="F25" s="1015">
        <f t="shared" si="0"/>
        <v>0</v>
      </c>
      <c r="G25" s="847"/>
      <c r="H25" s="848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5"/>
      <c r="E26" s="1016"/>
      <c r="F26" s="1015">
        <f t="shared" si="0"/>
        <v>0</v>
      </c>
      <c r="G26" s="847"/>
      <c r="H26" s="848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5"/>
      <c r="E27" s="1016"/>
      <c r="F27" s="1015">
        <v>0</v>
      </c>
      <c r="G27" s="847"/>
      <c r="H27" s="848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5"/>
      <c r="E28" s="1016"/>
      <c r="F28" s="1015">
        <f t="shared" si="0"/>
        <v>0</v>
      </c>
      <c r="G28" s="847"/>
      <c r="H28" s="848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5"/>
      <c r="E29" s="1016"/>
      <c r="F29" s="1015">
        <f t="shared" si="0"/>
        <v>0</v>
      </c>
      <c r="G29" s="847"/>
      <c r="H29" s="848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5"/>
      <c r="E30" s="1016"/>
      <c r="F30" s="1015">
        <f t="shared" si="0"/>
        <v>0</v>
      </c>
      <c r="G30" s="847"/>
      <c r="H30" s="848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57" t="s">
        <v>11</v>
      </c>
      <c r="D40" s="1558"/>
      <c r="E40" s="56">
        <f>E4+E5+E6+E7-F35</f>
        <v>0</v>
      </c>
      <c r="F40" s="72"/>
      <c r="M40" s="1557" t="s">
        <v>11</v>
      </c>
      <c r="N40" s="1558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569" t="s">
        <v>308</v>
      </c>
      <c r="B1" s="1569"/>
      <c r="C1" s="1569"/>
      <c r="D1" s="1569"/>
      <c r="E1" s="1569"/>
      <c r="F1" s="1569"/>
      <c r="G1" s="1569"/>
      <c r="H1" s="11">
        <v>1</v>
      </c>
      <c r="I1" s="491"/>
      <c r="K1" s="1555" t="s">
        <v>331</v>
      </c>
      <c r="L1" s="1555"/>
      <c r="M1" s="1555"/>
      <c r="N1" s="1555"/>
      <c r="O1" s="1555"/>
      <c r="P1" s="1555"/>
      <c r="Q1" s="1555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575" t="s">
        <v>182</v>
      </c>
      <c r="C4" s="366">
        <v>58</v>
      </c>
      <c r="D4" s="941">
        <v>45140</v>
      </c>
      <c r="E4" s="58">
        <v>2019.61</v>
      </c>
      <c r="F4" s="61">
        <v>76</v>
      </c>
      <c r="G4" s="151"/>
      <c r="H4" s="151"/>
      <c r="I4" s="493"/>
      <c r="K4" s="12"/>
      <c r="L4" s="1575" t="s">
        <v>182</v>
      </c>
      <c r="M4" s="366"/>
      <c r="N4" s="941"/>
      <c r="O4" s="58"/>
      <c r="P4" s="61"/>
      <c r="Q4" s="151"/>
      <c r="R4" s="151"/>
      <c r="S4" s="493"/>
    </row>
    <row r="5" spans="1:19" ht="15" customHeight="1" x14ac:dyDescent="0.25">
      <c r="A5" s="1559" t="s">
        <v>52</v>
      </c>
      <c r="B5" s="1576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59" t="s">
        <v>52</v>
      </c>
      <c r="L5" s="1576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59"/>
      <c r="B6" s="1576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59"/>
      <c r="L6" s="1576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74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550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5"/>
      <c r="O12" s="1016"/>
      <c r="P12" s="1279">
        <f t="shared" si="2"/>
        <v>0</v>
      </c>
      <c r="Q12" s="1268"/>
      <c r="R12" s="1269"/>
      <c r="S12" s="1285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79">
        <f t="shared" si="2"/>
        <v>0</v>
      </c>
      <c r="Q13" s="1280"/>
      <c r="R13" s="1271"/>
      <c r="S13" s="1285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79">
        <f t="shared" si="2"/>
        <v>0</v>
      </c>
      <c r="Q14" s="1280"/>
      <c r="R14" s="1271"/>
      <c r="S14" s="1285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79">
        <f t="shared" si="2"/>
        <v>0</v>
      </c>
      <c r="Q15" s="1280"/>
      <c r="R15" s="1271"/>
      <c r="S15" s="1285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79">
        <f t="shared" si="2"/>
        <v>0</v>
      </c>
      <c r="Q16" s="1280"/>
      <c r="R16" s="1271"/>
      <c r="S16" s="1285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8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20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5"/>
      <c r="E25" s="1016"/>
      <c r="F25" s="1015"/>
      <c r="G25" s="847"/>
      <c r="H25" s="848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5">
        <v>29.77</v>
      </c>
      <c r="E26" s="1016">
        <v>45176</v>
      </c>
      <c r="F26" s="1015">
        <f t="shared" si="0"/>
        <v>29.77</v>
      </c>
      <c r="G26" s="847" t="s">
        <v>562</v>
      </c>
      <c r="H26" s="848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5">
        <v>28.83</v>
      </c>
      <c r="E27" s="1016">
        <v>45176</v>
      </c>
      <c r="F27" s="1015">
        <f t="shared" si="0"/>
        <v>28.83</v>
      </c>
      <c r="G27" s="847" t="s">
        <v>564</v>
      </c>
      <c r="H27" s="848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5">
        <v>25.24</v>
      </c>
      <c r="E28" s="1016">
        <v>45180</v>
      </c>
      <c r="F28" s="1015">
        <f t="shared" ref="F28:F33" si="8">D28</f>
        <v>25.24</v>
      </c>
      <c r="G28" s="847" t="s">
        <v>605</v>
      </c>
      <c r="H28" s="848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5">
        <v>56.5</v>
      </c>
      <c r="E29" s="1016">
        <v>45182</v>
      </c>
      <c r="F29" s="1015">
        <f t="shared" si="8"/>
        <v>56.5</v>
      </c>
      <c r="G29" s="847" t="s">
        <v>628</v>
      </c>
      <c r="H29" s="848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5">
        <v>309.01</v>
      </c>
      <c r="E30" s="1016">
        <v>45182</v>
      </c>
      <c r="F30" s="1015">
        <f t="shared" si="8"/>
        <v>309.01</v>
      </c>
      <c r="G30" s="847" t="s">
        <v>631</v>
      </c>
      <c r="H30" s="848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5">
        <v>277.98</v>
      </c>
      <c r="E31" s="1016">
        <v>45185</v>
      </c>
      <c r="F31" s="1375">
        <f t="shared" si="8"/>
        <v>277.98</v>
      </c>
      <c r="G31" s="1293" t="s">
        <v>662</v>
      </c>
      <c r="H31" s="1294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5"/>
      <c r="E32" s="1016"/>
      <c r="F32" s="1267">
        <f t="shared" si="8"/>
        <v>0</v>
      </c>
      <c r="G32" s="1268"/>
      <c r="H32" s="1269"/>
      <c r="I32" s="1285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5"/>
      <c r="E33" s="1016"/>
      <c r="F33" s="1267">
        <f t="shared" si="8"/>
        <v>0</v>
      </c>
      <c r="G33" s="1268"/>
      <c r="H33" s="1269"/>
      <c r="I33" s="1285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76"/>
      <c r="G34" s="1377"/>
      <c r="H34" s="1285"/>
      <c r="I34" s="1285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57" t="s">
        <v>11</v>
      </c>
      <c r="D40" s="1558"/>
      <c r="E40" s="56">
        <f>E4+E5+E6+E7-F35</f>
        <v>-0.33999999999878128</v>
      </c>
      <c r="F40" s="72"/>
      <c r="M40" s="1557" t="s">
        <v>11</v>
      </c>
      <c r="N40" s="1558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20"/>
      <c r="F4" s="61"/>
      <c r="G4" s="151"/>
      <c r="H4" s="151"/>
      <c r="I4" s="151"/>
    </row>
    <row r="5" spans="1:9" ht="15.75" x14ac:dyDescent="0.25">
      <c r="A5" s="1560"/>
      <c r="B5" s="1577" t="s">
        <v>104</v>
      </c>
      <c r="C5" s="723"/>
      <c r="D5" s="215"/>
      <c r="E5" s="721"/>
      <c r="F5" s="61"/>
      <c r="G5" s="5"/>
      <c r="H5" t="s">
        <v>41</v>
      </c>
    </row>
    <row r="6" spans="1:9" ht="15.75" x14ac:dyDescent="0.25">
      <c r="A6" s="1560"/>
      <c r="B6" s="1577"/>
      <c r="C6" s="722"/>
      <c r="D6" s="130"/>
      <c r="E6" s="72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2"/>
      <c r="D7" s="130"/>
      <c r="E7" s="721"/>
      <c r="F7" s="61"/>
    </row>
    <row r="8" spans="1:9" ht="16.5" thickBot="1" x14ac:dyDescent="0.3">
      <c r="B8" s="144"/>
      <c r="C8" s="722"/>
      <c r="D8" s="130"/>
      <c r="E8" s="72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5"/>
      <c r="E34" s="76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7" t="s">
        <v>11</v>
      </c>
      <c r="D40" s="155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69" t="s">
        <v>306</v>
      </c>
      <c r="B1" s="1569"/>
      <c r="C1" s="1569"/>
      <c r="D1" s="1569"/>
      <c r="E1" s="1569"/>
      <c r="F1" s="1569"/>
      <c r="G1" s="156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59" t="s">
        <v>101</v>
      </c>
      <c r="B5" s="1577" t="s">
        <v>71</v>
      </c>
      <c r="C5" s="445">
        <v>62</v>
      </c>
      <c r="D5" s="498">
        <v>45163</v>
      </c>
      <c r="E5" s="446">
        <v>300</v>
      </c>
      <c r="F5" s="834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59"/>
      <c r="B6" s="1578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5">
        <v>45169</v>
      </c>
      <c r="F11" s="866">
        <f t="shared" si="1"/>
        <v>10</v>
      </c>
      <c r="G11" s="863" t="s">
        <v>286</v>
      </c>
      <c r="H11" s="864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21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22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5">
        <v>20</v>
      </c>
      <c r="E13" s="1023">
        <v>45175</v>
      </c>
      <c r="F13" s="1017">
        <f t="shared" si="1"/>
        <v>20</v>
      </c>
      <c r="G13" s="847" t="s">
        <v>537</v>
      </c>
      <c r="H13" s="848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5">
        <v>100</v>
      </c>
      <c r="E14" s="1023">
        <v>45175</v>
      </c>
      <c r="F14" s="1017">
        <f t="shared" si="1"/>
        <v>100</v>
      </c>
      <c r="G14" s="847" t="s">
        <v>551</v>
      </c>
      <c r="H14" s="848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5">
        <v>10</v>
      </c>
      <c r="E15" s="1023">
        <v>45176</v>
      </c>
      <c r="F15" s="1017">
        <f t="shared" si="1"/>
        <v>10</v>
      </c>
      <c r="G15" s="847" t="s">
        <v>554</v>
      </c>
      <c r="H15" s="848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5">
        <v>0</v>
      </c>
      <c r="E16" s="1023"/>
      <c r="F16" s="1292">
        <f t="shared" si="1"/>
        <v>0</v>
      </c>
      <c r="G16" s="1293"/>
      <c r="H16" s="1294"/>
      <c r="I16" s="1295">
        <f t="shared" si="3"/>
        <v>-10</v>
      </c>
      <c r="J16" s="1296"/>
    </row>
    <row r="17" spans="1:10" ht="15" customHeight="1" x14ac:dyDescent="0.25">
      <c r="B17" s="475">
        <f t="shared" si="2"/>
        <v>-1</v>
      </c>
      <c r="C17" s="15"/>
      <c r="D17" s="1015">
        <v>0</v>
      </c>
      <c r="E17" s="1023"/>
      <c r="F17" s="1292">
        <f t="shared" si="1"/>
        <v>0</v>
      </c>
      <c r="G17" s="1293"/>
      <c r="H17" s="1294"/>
      <c r="I17" s="1295">
        <f t="shared" si="3"/>
        <v>-10</v>
      </c>
      <c r="J17" s="1296"/>
    </row>
    <row r="18" spans="1:10" ht="15" customHeight="1" x14ac:dyDescent="0.25">
      <c r="B18" s="475">
        <f t="shared" si="2"/>
        <v>-1</v>
      </c>
      <c r="C18" s="15"/>
      <c r="D18" s="1015">
        <v>0</v>
      </c>
      <c r="E18" s="1023"/>
      <c r="F18" s="1292">
        <f t="shared" si="1"/>
        <v>0</v>
      </c>
      <c r="G18" s="1293"/>
      <c r="H18" s="1294"/>
      <c r="I18" s="1295">
        <f t="shared" si="3"/>
        <v>-10</v>
      </c>
      <c r="J18" s="1296"/>
    </row>
    <row r="19" spans="1:10" ht="15" customHeight="1" x14ac:dyDescent="0.25">
      <c r="B19" s="475">
        <f t="shared" si="2"/>
        <v>-1</v>
      </c>
      <c r="C19" s="15"/>
      <c r="D19" s="1015">
        <v>0</v>
      </c>
      <c r="E19" s="1023"/>
      <c r="F19" s="1292">
        <f t="shared" si="1"/>
        <v>0</v>
      </c>
      <c r="G19" s="1293"/>
      <c r="H19" s="1294"/>
      <c r="I19" s="1295">
        <f t="shared" si="3"/>
        <v>-10</v>
      </c>
      <c r="J19" s="1296"/>
    </row>
    <row r="20" spans="1:10" ht="15" customHeight="1" x14ac:dyDescent="0.25">
      <c r="B20" s="475">
        <f t="shared" si="2"/>
        <v>-1</v>
      </c>
      <c r="C20" s="15"/>
      <c r="D20" s="1015">
        <v>0</v>
      </c>
      <c r="E20" s="1023"/>
      <c r="F20" s="1292">
        <f t="shared" si="1"/>
        <v>0</v>
      </c>
      <c r="G20" s="1293"/>
      <c r="H20" s="1294"/>
      <c r="I20" s="1295">
        <f t="shared" si="3"/>
        <v>-10</v>
      </c>
      <c r="J20" s="1296"/>
    </row>
    <row r="21" spans="1:10" ht="15" customHeight="1" x14ac:dyDescent="0.25">
      <c r="B21" s="475">
        <f t="shared" si="2"/>
        <v>-1</v>
      </c>
      <c r="C21" s="15"/>
      <c r="D21" s="1015">
        <v>0</v>
      </c>
      <c r="E21" s="1023"/>
      <c r="F21" s="1292">
        <f t="shared" si="1"/>
        <v>0</v>
      </c>
      <c r="G21" s="1293"/>
      <c r="H21" s="1294"/>
      <c r="I21" s="1295">
        <f t="shared" si="3"/>
        <v>-10</v>
      </c>
      <c r="J21" s="1296"/>
    </row>
    <row r="22" spans="1:10" ht="15" customHeight="1" x14ac:dyDescent="0.25">
      <c r="B22" s="475">
        <f t="shared" si="2"/>
        <v>-1</v>
      </c>
      <c r="C22" s="15"/>
      <c r="D22" s="1015">
        <v>0</v>
      </c>
      <c r="E22" s="1023"/>
      <c r="F22" s="1017">
        <f t="shared" si="1"/>
        <v>0</v>
      </c>
      <c r="G22" s="847"/>
      <c r="H22" s="848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5">
        <v>0</v>
      </c>
      <c r="E23" s="1023"/>
      <c r="F23" s="1017">
        <f t="shared" si="1"/>
        <v>0</v>
      </c>
      <c r="G23" s="847"/>
      <c r="H23" s="848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5">
        <v>0</v>
      </c>
      <c r="E24" s="1023"/>
      <c r="F24" s="1017">
        <f t="shared" si="1"/>
        <v>0</v>
      </c>
      <c r="G24" s="847"/>
      <c r="H24" s="848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5">
        <v>0</v>
      </c>
      <c r="E25" s="1023"/>
      <c r="F25" s="1017">
        <f t="shared" si="1"/>
        <v>0</v>
      </c>
      <c r="G25" s="847"/>
      <c r="H25" s="848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5">
        <v>0</v>
      </c>
      <c r="E26" s="1023"/>
      <c r="F26" s="1017">
        <f t="shared" si="1"/>
        <v>0</v>
      </c>
      <c r="G26" s="847"/>
      <c r="H26" s="848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5">
        <v>0</v>
      </c>
      <c r="E27" s="1023"/>
      <c r="F27" s="1017">
        <f t="shared" si="1"/>
        <v>0</v>
      </c>
      <c r="G27" s="847"/>
      <c r="H27" s="848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5">
        <v>0</v>
      </c>
      <c r="E28" s="1023"/>
      <c r="F28" s="1017">
        <f t="shared" si="1"/>
        <v>0</v>
      </c>
      <c r="G28" s="847"/>
      <c r="H28" s="848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7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7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51" t="s">
        <v>21</v>
      </c>
      <c r="E38" s="1552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47" t="s">
        <v>304</v>
      </c>
      <c r="L1" s="1547"/>
      <c r="M1" s="1547"/>
      <c r="N1" s="1547"/>
      <c r="O1" s="1547"/>
      <c r="P1" s="1547"/>
      <c r="Q1" s="1547"/>
      <c r="R1" s="254">
        <f>I1+1</f>
        <v>1</v>
      </c>
      <c r="S1" s="254"/>
      <c r="U1" s="1548" t="str">
        <f>K1</f>
        <v>INVENTARIO    DEL MES DE    AGOSTO     2023</v>
      </c>
      <c r="V1" s="1548"/>
      <c r="W1" s="1548"/>
      <c r="X1" s="1548"/>
      <c r="Y1" s="1548"/>
      <c r="Z1" s="1548"/>
      <c r="AA1" s="1548"/>
      <c r="AB1" s="254">
        <f>R1+1</f>
        <v>2</v>
      </c>
      <c r="AC1" s="359"/>
      <c r="AE1" s="1548" t="str">
        <f>U1</f>
        <v>INVENTARIO    DEL MES DE    AGOSTO     2023</v>
      </c>
      <c r="AF1" s="1548"/>
      <c r="AG1" s="1548"/>
      <c r="AH1" s="1548"/>
      <c r="AI1" s="1548"/>
      <c r="AJ1" s="1548"/>
      <c r="AK1" s="1548"/>
      <c r="AL1" s="254">
        <f>AB1+1</f>
        <v>3</v>
      </c>
      <c r="AM1" s="254"/>
      <c r="AO1" s="1548" t="str">
        <f>AE1</f>
        <v>INVENTARIO    DEL MES DE    AGOSTO     2023</v>
      </c>
      <c r="AP1" s="1548"/>
      <c r="AQ1" s="1548"/>
      <c r="AR1" s="1548"/>
      <c r="AS1" s="1548"/>
      <c r="AT1" s="1548"/>
      <c r="AU1" s="1548"/>
      <c r="AV1" s="254">
        <f>AL1+1</f>
        <v>4</v>
      </c>
      <c r="AW1" s="359"/>
      <c r="AY1" s="1546" t="s">
        <v>305</v>
      </c>
      <c r="AZ1" s="1546"/>
      <c r="BA1" s="1546"/>
      <c r="BB1" s="1546"/>
      <c r="BC1" s="1546"/>
      <c r="BD1" s="1546"/>
      <c r="BE1" s="1546"/>
      <c r="BF1" s="254">
        <f>AV1+1</f>
        <v>5</v>
      </c>
      <c r="BG1" s="371"/>
      <c r="BI1" s="1546" t="str">
        <f>AY1</f>
        <v>ENTRADAS DEL MES DE SEPTIEMBRE 2023</v>
      </c>
      <c r="BJ1" s="1546"/>
      <c r="BK1" s="1546"/>
      <c r="BL1" s="1546"/>
      <c r="BM1" s="1546"/>
      <c r="BN1" s="1546"/>
      <c r="BO1" s="1546"/>
      <c r="BP1" s="254">
        <f>BF1+1</f>
        <v>6</v>
      </c>
      <c r="BQ1" s="359"/>
      <c r="BS1" s="1546" t="str">
        <f>BI1</f>
        <v>ENTRADAS DEL MES DE SEPTIEMBRE 2023</v>
      </c>
      <c r="BT1" s="1546"/>
      <c r="BU1" s="1546"/>
      <c r="BV1" s="1546"/>
      <c r="BW1" s="1546"/>
      <c r="BX1" s="1546"/>
      <c r="BY1" s="1546"/>
      <c r="BZ1" s="254">
        <f>BP1+1</f>
        <v>7</v>
      </c>
      <c r="CC1" s="1546" t="str">
        <f>BS1</f>
        <v>ENTRADAS DEL MES DE SEPTIEMBRE 2023</v>
      </c>
      <c r="CD1" s="1546"/>
      <c r="CE1" s="1546"/>
      <c r="CF1" s="1546"/>
      <c r="CG1" s="1546"/>
      <c r="CH1" s="1546"/>
      <c r="CI1" s="1546"/>
      <c r="CJ1" s="254">
        <f>BZ1+1</f>
        <v>8</v>
      </c>
      <c r="CM1" s="1546" t="str">
        <f>CC1</f>
        <v>ENTRADAS DEL MES DE SEPTIEMBRE 2023</v>
      </c>
      <c r="CN1" s="1546"/>
      <c r="CO1" s="1546"/>
      <c r="CP1" s="1546"/>
      <c r="CQ1" s="1546"/>
      <c r="CR1" s="1546"/>
      <c r="CS1" s="1546"/>
      <c r="CT1" s="254">
        <f>CJ1+1</f>
        <v>9</v>
      </c>
      <c r="CU1" s="359"/>
      <c r="CW1" s="1546" t="str">
        <f>CM1</f>
        <v>ENTRADAS DEL MES DE SEPTIEMBRE 2023</v>
      </c>
      <c r="CX1" s="1546"/>
      <c r="CY1" s="1546"/>
      <c r="CZ1" s="1546"/>
      <c r="DA1" s="1546"/>
      <c r="DB1" s="1546"/>
      <c r="DC1" s="1546"/>
      <c r="DD1" s="254">
        <f>CT1+1</f>
        <v>10</v>
      </c>
      <c r="DE1" s="359"/>
      <c r="DG1" s="1546" t="str">
        <f>CW1</f>
        <v>ENTRADAS DEL MES DE SEPTIEMBRE 2023</v>
      </c>
      <c r="DH1" s="1546"/>
      <c r="DI1" s="1546"/>
      <c r="DJ1" s="1546"/>
      <c r="DK1" s="1546"/>
      <c r="DL1" s="1546"/>
      <c r="DM1" s="1546"/>
      <c r="DN1" s="254">
        <f>DD1+1</f>
        <v>11</v>
      </c>
      <c r="DO1" s="359"/>
      <c r="DQ1" s="1546" t="str">
        <f>DG1</f>
        <v>ENTRADAS DEL MES DE SEPTIEMBRE 2023</v>
      </c>
      <c r="DR1" s="1546"/>
      <c r="DS1" s="1546"/>
      <c r="DT1" s="1546"/>
      <c r="DU1" s="1546"/>
      <c r="DV1" s="1546"/>
      <c r="DW1" s="1546"/>
      <c r="DX1" s="254">
        <f>DN1+1</f>
        <v>12</v>
      </c>
      <c r="EA1" s="1546" t="str">
        <f>DQ1</f>
        <v>ENTRADAS DEL MES DE SEPTIEMBRE 2023</v>
      </c>
      <c r="EB1" s="1546"/>
      <c r="EC1" s="1546"/>
      <c r="ED1" s="1546"/>
      <c r="EE1" s="1546"/>
      <c r="EF1" s="1546"/>
      <c r="EG1" s="1546"/>
      <c r="EH1" s="254">
        <f>DX1+1</f>
        <v>13</v>
      </c>
      <c r="EI1" s="359"/>
      <c r="EK1" s="1546" t="str">
        <f>EA1</f>
        <v>ENTRADAS DEL MES DE SEPTIEMBRE 2023</v>
      </c>
      <c r="EL1" s="1546"/>
      <c r="EM1" s="1546"/>
      <c r="EN1" s="1546"/>
      <c r="EO1" s="1546"/>
      <c r="EP1" s="1546"/>
      <c r="EQ1" s="1546"/>
      <c r="ER1" s="254">
        <f>EH1+1</f>
        <v>14</v>
      </c>
      <c r="ES1" s="359"/>
      <c r="EU1" s="1546" t="str">
        <f>EK1</f>
        <v>ENTRADAS DEL MES DE SEPTIEMBRE 2023</v>
      </c>
      <c r="EV1" s="1546"/>
      <c r="EW1" s="1546"/>
      <c r="EX1" s="1546"/>
      <c r="EY1" s="1546"/>
      <c r="EZ1" s="1546"/>
      <c r="FA1" s="1546"/>
      <c r="FB1" s="254">
        <f>ER1+1</f>
        <v>15</v>
      </c>
      <c r="FC1" s="359"/>
      <c r="FE1" s="1546" t="str">
        <f>EU1</f>
        <v>ENTRADAS DEL MES DE SEPTIEMBRE 2023</v>
      </c>
      <c r="FF1" s="1546"/>
      <c r="FG1" s="1546"/>
      <c r="FH1" s="1546"/>
      <c r="FI1" s="1546"/>
      <c r="FJ1" s="1546"/>
      <c r="FK1" s="1546"/>
      <c r="FL1" s="254">
        <f>FB1+1</f>
        <v>16</v>
      </c>
      <c r="FM1" s="359"/>
      <c r="FO1" s="1546" t="str">
        <f>FE1</f>
        <v>ENTRADAS DEL MES DE SEPTIEMBRE 2023</v>
      </c>
      <c r="FP1" s="1546"/>
      <c r="FQ1" s="1546"/>
      <c r="FR1" s="1546"/>
      <c r="FS1" s="1546"/>
      <c r="FT1" s="1546"/>
      <c r="FU1" s="1546"/>
      <c r="FV1" s="254">
        <f>FL1+1</f>
        <v>17</v>
      </c>
      <c r="FW1" s="359"/>
      <c r="FY1" s="1546" t="str">
        <f>FO1</f>
        <v>ENTRADAS DEL MES DE SEPTIEMBRE 2023</v>
      </c>
      <c r="FZ1" s="1546"/>
      <c r="GA1" s="1546"/>
      <c r="GB1" s="1546"/>
      <c r="GC1" s="1546"/>
      <c r="GD1" s="1546"/>
      <c r="GE1" s="1546"/>
      <c r="GF1" s="254">
        <f>FV1+1</f>
        <v>18</v>
      </c>
      <c r="GG1" s="359"/>
      <c r="GH1" s="74" t="s">
        <v>37</v>
      </c>
      <c r="GI1" s="1546" t="str">
        <f>FY1</f>
        <v>ENTRADAS DEL MES DE SEPTIEMBRE 2023</v>
      </c>
      <c r="GJ1" s="1546"/>
      <c r="GK1" s="1546"/>
      <c r="GL1" s="1546"/>
      <c r="GM1" s="1546"/>
      <c r="GN1" s="1546"/>
      <c r="GO1" s="1546"/>
      <c r="GP1" s="254">
        <f>GF1+1</f>
        <v>19</v>
      </c>
      <c r="GQ1" s="359"/>
      <c r="GS1" s="1546" t="str">
        <f>GI1</f>
        <v>ENTRADAS DEL MES DE SEPTIEMBRE 2023</v>
      </c>
      <c r="GT1" s="1546"/>
      <c r="GU1" s="1546"/>
      <c r="GV1" s="1546"/>
      <c r="GW1" s="1546"/>
      <c r="GX1" s="1546"/>
      <c r="GY1" s="1546"/>
      <c r="GZ1" s="254">
        <f>GP1+1</f>
        <v>20</v>
      </c>
      <c r="HA1" s="359"/>
      <c r="HC1" s="1546" t="str">
        <f>GS1</f>
        <v>ENTRADAS DEL MES DE SEPTIEMBRE 2023</v>
      </c>
      <c r="HD1" s="1546"/>
      <c r="HE1" s="1546"/>
      <c r="HF1" s="1546"/>
      <c r="HG1" s="1546"/>
      <c r="HH1" s="1546"/>
      <c r="HI1" s="1546"/>
      <c r="HJ1" s="254">
        <f>GZ1+1</f>
        <v>21</v>
      </c>
      <c r="HK1" s="359"/>
      <c r="HM1" s="1546" t="str">
        <f>HC1</f>
        <v>ENTRADAS DEL MES DE SEPTIEMBRE 2023</v>
      </c>
      <c r="HN1" s="1546"/>
      <c r="HO1" s="1546"/>
      <c r="HP1" s="1546"/>
      <c r="HQ1" s="1546"/>
      <c r="HR1" s="1546"/>
      <c r="HS1" s="1546"/>
      <c r="HT1" s="254">
        <f>HJ1+1</f>
        <v>22</v>
      </c>
      <c r="HU1" s="359"/>
      <c r="HW1" s="1546" t="str">
        <f>HM1</f>
        <v>ENTRADAS DEL MES DE SEPTIEMBRE 2023</v>
      </c>
      <c r="HX1" s="1546"/>
      <c r="HY1" s="1546"/>
      <c r="HZ1" s="1546"/>
      <c r="IA1" s="1546"/>
      <c r="IB1" s="1546"/>
      <c r="IC1" s="1546"/>
      <c r="ID1" s="254">
        <f>HT1+1</f>
        <v>23</v>
      </c>
      <c r="IE1" s="359"/>
      <c r="IG1" s="1546" t="str">
        <f>HW1</f>
        <v>ENTRADAS DEL MES DE SEPTIEMBRE 2023</v>
      </c>
      <c r="IH1" s="1546"/>
      <c r="II1" s="1546"/>
      <c r="IJ1" s="1546"/>
      <c r="IK1" s="1546"/>
      <c r="IL1" s="1546"/>
      <c r="IM1" s="1546"/>
      <c r="IN1" s="254">
        <f>ID1+1</f>
        <v>24</v>
      </c>
      <c r="IO1" s="359"/>
      <c r="IQ1" s="1546" t="str">
        <f>IG1</f>
        <v>ENTRADAS DEL MES DE SEPTIEMBRE 2023</v>
      </c>
      <c r="IR1" s="1546"/>
      <c r="IS1" s="1546"/>
      <c r="IT1" s="1546"/>
      <c r="IU1" s="1546"/>
      <c r="IV1" s="1546"/>
      <c r="IW1" s="1546"/>
      <c r="IX1" s="254">
        <f>IN1+1</f>
        <v>25</v>
      </c>
      <c r="IY1" s="359"/>
      <c r="JA1" s="1546" t="str">
        <f>IQ1</f>
        <v>ENTRADAS DEL MES DE SEPTIEMBRE 2023</v>
      </c>
      <c r="JB1" s="1546"/>
      <c r="JC1" s="1546"/>
      <c r="JD1" s="1546"/>
      <c r="JE1" s="1546"/>
      <c r="JF1" s="1546"/>
      <c r="JG1" s="1546"/>
      <c r="JH1" s="254">
        <f>IX1+1</f>
        <v>26</v>
      </c>
      <c r="JI1" s="359"/>
      <c r="JK1" s="1554" t="str">
        <f>JA1</f>
        <v>ENTRADAS DEL MES DE SEPTIEMBRE 2023</v>
      </c>
      <c r="JL1" s="1554"/>
      <c r="JM1" s="1554"/>
      <c r="JN1" s="1554"/>
      <c r="JO1" s="1554"/>
      <c r="JP1" s="1554"/>
      <c r="JQ1" s="1554"/>
      <c r="JR1" s="254">
        <f>JH1+1</f>
        <v>27</v>
      </c>
      <c r="JS1" s="359"/>
      <c r="JU1" s="1546" t="str">
        <f>JK1</f>
        <v>ENTRADAS DEL MES DE SEPTIEMBRE 2023</v>
      </c>
      <c r="JV1" s="1546"/>
      <c r="JW1" s="1546"/>
      <c r="JX1" s="1546"/>
      <c r="JY1" s="1546"/>
      <c r="JZ1" s="1546"/>
      <c r="KA1" s="1546"/>
      <c r="KB1" s="254">
        <f>JR1+1</f>
        <v>28</v>
      </c>
      <c r="KC1" s="359"/>
      <c r="KE1" s="1546" t="str">
        <f>JU1</f>
        <v>ENTRADAS DEL MES DE SEPTIEMBRE 2023</v>
      </c>
      <c r="KF1" s="1546"/>
      <c r="KG1" s="1546"/>
      <c r="KH1" s="1546"/>
      <c r="KI1" s="1546"/>
      <c r="KJ1" s="1546"/>
      <c r="KK1" s="1546"/>
      <c r="KL1" s="254">
        <f>KB1+1</f>
        <v>29</v>
      </c>
      <c r="KM1" s="359"/>
      <c r="KO1" s="1546" t="str">
        <f>KE1</f>
        <v>ENTRADAS DEL MES DE SEPTIEMBRE 2023</v>
      </c>
      <c r="KP1" s="1546"/>
      <c r="KQ1" s="1546"/>
      <c r="KR1" s="1546"/>
      <c r="KS1" s="1546"/>
      <c r="KT1" s="1546"/>
      <c r="KU1" s="1546"/>
      <c r="KV1" s="254">
        <f>KL1+1</f>
        <v>30</v>
      </c>
      <c r="KW1" s="359"/>
      <c r="KY1" s="1546" t="str">
        <f>KO1</f>
        <v>ENTRADAS DEL MES DE SEPTIEMBRE 2023</v>
      </c>
      <c r="KZ1" s="1546"/>
      <c r="LA1" s="1546"/>
      <c r="LB1" s="1546"/>
      <c r="LC1" s="1546"/>
      <c r="LD1" s="1546"/>
      <c r="LE1" s="1546"/>
      <c r="LF1" s="254">
        <f>KV1+1</f>
        <v>31</v>
      </c>
      <c r="LG1" s="359"/>
      <c r="LH1" s="74" t="s">
        <v>41</v>
      </c>
      <c r="LI1" s="1546" t="str">
        <f>KY1</f>
        <v>ENTRADAS DEL MES DE SEPTIEMBRE 2023</v>
      </c>
      <c r="LJ1" s="1546"/>
      <c r="LK1" s="1546"/>
      <c r="LL1" s="1546"/>
      <c r="LM1" s="1546"/>
      <c r="LN1" s="1546"/>
      <c r="LO1" s="1546"/>
      <c r="LP1" s="254">
        <f>LF1+1</f>
        <v>32</v>
      </c>
      <c r="LQ1" s="359"/>
      <c r="LS1" s="1546" t="str">
        <f>LI1</f>
        <v>ENTRADAS DEL MES DE SEPTIEMBRE 2023</v>
      </c>
      <c r="LT1" s="1546"/>
      <c r="LU1" s="1546"/>
      <c r="LV1" s="1546"/>
      <c r="LW1" s="1546"/>
      <c r="LX1" s="1546"/>
      <c r="LY1" s="1546"/>
      <c r="LZ1" s="254">
        <f>LP1+1</f>
        <v>33</v>
      </c>
      <c r="MC1" s="1546" t="str">
        <f>LS1</f>
        <v>ENTRADAS DEL MES DE SEPTIEMBRE 2023</v>
      </c>
      <c r="MD1" s="1546"/>
      <c r="ME1" s="1546"/>
      <c r="MF1" s="1546"/>
      <c r="MG1" s="1546"/>
      <c r="MH1" s="1546"/>
      <c r="MI1" s="1546"/>
      <c r="MJ1" s="254">
        <f>LZ1+1</f>
        <v>34</v>
      </c>
      <c r="MK1" s="254"/>
      <c r="MM1" s="1546" t="str">
        <f>MC1</f>
        <v>ENTRADAS DEL MES DE SEPTIEMBRE 2023</v>
      </c>
      <c r="MN1" s="1546"/>
      <c r="MO1" s="1546"/>
      <c r="MP1" s="1546"/>
      <c r="MQ1" s="1546"/>
      <c r="MR1" s="1546"/>
      <c r="MS1" s="1546"/>
      <c r="MT1" s="254">
        <f>MJ1+1</f>
        <v>35</v>
      </c>
      <c r="MU1" s="254"/>
      <c r="MW1" s="1546" t="str">
        <f>MM1</f>
        <v>ENTRADAS DEL MES DE SEPTIEMBRE 2023</v>
      </c>
      <c r="MX1" s="1546"/>
      <c r="MY1" s="1546"/>
      <c r="MZ1" s="1546"/>
      <c r="NA1" s="1546"/>
      <c r="NB1" s="1546"/>
      <c r="NC1" s="1546"/>
      <c r="ND1" s="254">
        <f>MT1+1</f>
        <v>36</v>
      </c>
      <c r="NE1" s="254"/>
      <c r="NG1" s="1546" t="str">
        <f>MW1</f>
        <v>ENTRADAS DEL MES DE SEPTIEMBRE 2023</v>
      </c>
      <c r="NH1" s="1546"/>
      <c r="NI1" s="1546"/>
      <c r="NJ1" s="1546"/>
      <c r="NK1" s="1546"/>
      <c r="NL1" s="1546"/>
      <c r="NM1" s="1546"/>
      <c r="NN1" s="254">
        <f>ND1+1</f>
        <v>37</v>
      </c>
      <c r="NO1" s="254"/>
      <c r="NQ1" s="1546" t="str">
        <f>NG1</f>
        <v>ENTRADAS DEL MES DE SEPTIEMBRE 2023</v>
      </c>
      <c r="NR1" s="1546"/>
      <c r="NS1" s="1546"/>
      <c r="NT1" s="1546"/>
      <c r="NU1" s="1546"/>
      <c r="NV1" s="1546"/>
      <c r="NW1" s="1546"/>
      <c r="NX1" s="254">
        <f>NN1+1</f>
        <v>38</v>
      </c>
      <c r="NY1" s="254"/>
      <c r="OA1" s="1546" t="str">
        <f>NQ1</f>
        <v>ENTRADAS DEL MES DE SEPTIEMBRE 2023</v>
      </c>
      <c r="OB1" s="1546"/>
      <c r="OC1" s="1546"/>
      <c r="OD1" s="1546"/>
      <c r="OE1" s="1546"/>
      <c r="OF1" s="1546"/>
      <c r="OG1" s="1546"/>
      <c r="OH1" s="254">
        <f>NX1+1</f>
        <v>39</v>
      </c>
      <c r="OI1" s="254"/>
      <c r="OK1" s="1546" t="str">
        <f>OA1</f>
        <v>ENTRADAS DEL MES DE SEPTIEMBRE 2023</v>
      </c>
      <c r="OL1" s="1546"/>
      <c r="OM1" s="1546"/>
      <c r="ON1" s="1546"/>
      <c r="OO1" s="1546"/>
      <c r="OP1" s="1546"/>
      <c r="OQ1" s="1546"/>
      <c r="OR1" s="254">
        <f>OH1+1</f>
        <v>40</v>
      </c>
      <c r="OS1" s="254"/>
      <c r="OU1" s="1546" t="str">
        <f>OK1</f>
        <v>ENTRADAS DEL MES DE SEPTIEMBRE 2023</v>
      </c>
      <c r="OV1" s="1546"/>
      <c r="OW1" s="1546"/>
      <c r="OX1" s="1546"/>
      <c r="OY1" s="1546"/>
      <c r="OZ1" s="1546"/>
      <c r="PA1" s="1546"/>
      <c r="PB1" s="254">
        <f>OR1+1</f>
        <v>41</v>
      </c>
      <c r="PC1" s="254"/>
      <c r="PE1" s="1546" t="str">
        <f>OU1</f>
        <v>ENTRADAS DEL MES DE SEPTIEMBRE 2023</v>
      </c>
      <c r="PF1" s="1546"/>
      <c r="PG1" s="1546"/>
      <c r="PH1" s="1546"/>
      <c r="PI1" s="1546"/>
      <c r="PJ1" s="1546"/>
      <c r="PK1" s="1546"/>
      <c r="PL1" s="254">
        <f>PB1+1</f>
        <v>42</v>
      </c>
      <c r="PM1" s="254"/>
      <c r="PN1" s="254"/>
      <c r="PP1" s="1546" t="str">
        <f>PE1</f>
        <v>ENTRADAS DEL MES DE SEPTIEMBRE 2023</v>
      </c>
      <c r="PQ1" s="1546"/>
      <c r="PR1" s="1546"/>
      <c r="PS1" s="1546"/>
      <c r="PT1" s="1546"/>
      <c r="PU1" s="1546"/>
      <c r="PV1" s="1546"/>
      <c r="PW1" s="254">
        <f>PL1+1</f>
        <v>43</v>
      </c>
      <c r="PX1" s="254"/>
      <c r="PZ1" s="1546" t="str">
        <f>PP1</f>
        <v>ENTRADAS DEL MES DE SEPTIEMBRE 2023</v>
      </c>
      <c r="QA1" s="1546"/>
      <c r="QB1" s="1546"/>
      <c r="QC1" s="1546"/>
      <c r="QD1" s="1546"/>
      <c r="QE1" s="1546"/>
      <c r="QF1" s="1546"/>
      <c r="QG1" s="254">
        <f>PW1+1</f>
        <v>44</v>
      </c>
      <c r="QH1" s="254"/>
      <c r="QJ1" s="1546" t="str">
        <f>PZ1</f>
        <v>ENTRADAS DEL MES DE SEPTIEMBRE 2023</v>
      </c>
      <c r="QK1" s="1546"/>
      <c r="QL1" s="1546"/>
      <c r="QM1" s="1546"/>
      <c r="QN1" s="1546"/>
      <c r="QO1" s="1546"/>
      <c r="QP1" s="1546"/>
      <c r="QQ1" s="254">
        <f>QG1+1</f>
        <v>45</v>
      </c>
      <c r="QR1" s="254"/>
      <c r="QT1" s="1546" t="str">
        <f>QJ1</f>
        <v>ENTRADAS DEL MES DE SEPTIEMBRE 2023</v>
      </c>
      <c r="QU1" s="1546"/>
      <c r="QV1" s="1546"/>
      <c r="QW1" s="1546"/>
      <c r="QX1" s="1546"/>
      <c r="QY1" s="1546"/>
      <c r="QZ1" s="1546"/>
      <c r="RA1" s="254">
        <f>QQ1+1</f>
        <v>46</v>
      </c>
      <c r="RB1" s="254"/>
      <c r="RD1" s="1546" t="str">
        <f>QT1</f>
        <v>ENTRADAS DEL MES DE SEPTIEMBRE 2023</v>
      </c>
      <c r="RE1" s="1546"/>
      <c r="RF1" s="1546"/>
      <c r="RG1" s="1546"/>
      <c r="RH1" s="1546"/>
      <c r="RI1" s="1546"/>
      <c r="RJ1" s="1546"/>
      <c r="RK1" s="254">
        <f>RA1+1</f>
        <v>47</v>
      </c>
      <c r="RL1" s="254"/>
      <c r="RN1" s="1546" t="str">
        <f>RD1</f>
        <v>ENTRADAS DEL MES DE SEPTIEMBRE 2023</v>
      </c>
      <c r="RO1" s="1546"/>
      <c r="RP1" s="1546"/>
      <c r="RQ1" s="1546"/>
      <c r="RR1" s="1546"/>
      <c r="RS1" s="1546"/>
      <c r="RT1" s="1546"/>
      <c r="RU1" s="254">
        <f>RK1+1</f>
        <v>48</v>
      </c>
      <c r="RV1" s="254"/>
      <c r="RX1" s="1546" t="str">
        <f>RN1</f>
        <v>ENTRADAS DEL MES DE SEPTIEMBRE 2023</v>
      </c>
      <c r="RY1" s="1546"/>
      <c r="RZ1" s="1546"/>
      <c r="SA1" s="1546"/>
      <c r="SB1" s="1546"/>
      <c r="SC1" s="1546"/>
      <c r="SD1" s="1546"/>
      <c r="SE1" s="254">
        <f>RU1+1</f>
        <v>49</v>
      </c>
      <c r="SF1" s="254"/>
      <c r="SH1" s="1546" t="str">
        <f>RX1</f>
        <v>ENTRADAS DEL MES DE SEPTIEMBRE 2023</v>
      </c>
      <c r="SI1" s="1546"/>
      <c r="SJ1" s="1546"/>
      <c r="SK1" s="1546"/>
      <c r="SL1" s="1546"/>
      <c r="SM1" s="1546"/>
      <c r="SN1" s="1546"/>
      <c r="SO1" s="254">
        <f>SE1+1</f>
        <v>50</v>
      </c>
      <c r="SP1" s="254"/>
      <c r="SR1" s="1546" t="str">
        <f>SH1</f>
        <v>ENTRADAS DEL MES DE SEPTIEMBRE 2023</v>
      </c>
      <c r="SS1" s="1546"/>
      <c r="ST1" s="1546"/>
      <c r="SU1" s="1546"/>
      <c r="SV1" s="1546"/>
      <c r="SW1" s="1546"/>
      <c r="SX1" s="1546"/>
      <c r="SY1" s="254">
        <f>SO1+1</f>
        <v>51</v>
      </c>
      <c r="SZ1" s="254"/>
      <c r="TB1" s="1546" t="str">
        <f>SR1</f>
        <v>ENTRADAS DEL MES DE SEPTIEMBRE 2023</v>
      </c>
      <c r="TC1" s="1546"/>
      <c r="TD1" s="1546"/>
      <c r="TE1" s="1546"/>
      <c r="TF1" s="1546"/>
      <c r="TG1" s="1546"/>
      <c r="TH1" s="1546"/>
      <c r="TI1" s="254">
        <f>SY1+1</f>
        <v>52</v>
      </c>
      <c r="TJ1" s="254"/>
      <c r="TL1" s="1546" t="str">
        <f>TB1</f>
        <v>ENTRADAS DEL MES DE SEPTIEMBRE 2023</v>
      </c>
      <c r="TM1" s="1546"/>
      <c r="TN1" s="1546"/>
      <c r="TO1" s="1546"/>
      <c r="TP1" s="1546"/>
      <c r="TQ1" s="1546"/>
      <c r="TR1" s="1546"/>
      <c r="TS1" s="254">
        <f>TI1+1</f>
        <v>53</v>
      </c>
      <c r="TT1" s="254"/>
      <c r="TV1" s="1546" t="str">
        <f>TL1</f>
        <v>ENTRADAS DEL MES DE SEPTIEMBRE 2023</v>
      </c>
      <c r="TW1" s="1546"/>
      <c r="TX1" s="1546"/>
      <c r="TY1" s="1546"/>
      <c r="TZ1" s="1546"/>
      <c r="UA1" s="1546"/>
      <c r="UB1" s="1546"/>
      <c r="UC1" s="254">
        <f>TS1+1</f>
        <v>54</v>
      </c>
      <c r="UE1" s="1546" t="str">
        <f>TV1</f>
        <v>ENTRADAS DEL MES DE SEPTIEMBRE 2023</v>
      </c>
      <c r="UF1" s="1546"/>
      <c r="UG1" s="1546"/>
      <c r="UH1" s="1546"/>
      <c r="UI1" s="1546"/>
      <c r="UJ1" s="1546"/>
      <c r="UK1" s="1546"/>
      <c r="UL1" s="254">
        <f>UC1+1</f>
        <v>55</v>
      </c>
      <c r="UN1" s="1546" t="str">
        <f>UE1</f>
        <v>ENTRADAS DEL MES DE SEPTIEMBRE 2023</v>
      </c>
      <c r="UO1" s="1546"/>
      <c r="UP1" s="1546"/>
      <c r="UQ1" s="1546"/>
      <c r="UR1" s="1546"/>
      <c r="US1" s="1546"/>
      <c r="UT1" s="1546"/>
      <c r="UU1" s="254">
        <f>UL1+1</f>
        <v>56</v>
      </c>
      <c r="UW1" s="1546" t="str">
        <f>UN1</f>
        <v>ENTRADAS DEL MES DE SEPTIEMBRE 2023</v>
      </c>
      <c r="UX1" s="1546"/>
      <c r="UY1" s="1546"/>
      <c r="UZ1" s="1546"/>
      <c r="VA1" s="1546"/>
      <c r="VB1" s="1546"/>
      <c r="VC1" s="1546"/>
      <c r="VD1" s="254">
        <f>UU1+1</f>
        <v>57</v>
      </c>
      <c r="VF1" s="1546" t="str">
        <f>UW1</f>
        <v>ENTRADAS DEL MES DE SEPTIEMBRE 2023</v>
      </c>
      <c r="VG1" s="1546"/>
      <c r="VH1" s="1546"/>
      <c r="VI1" s="1546"/>
      <c r="VJ1" s="1546"/>
      <c r="VK1" s="1546"/>
      <c r="VL1" s="1546"/>
      <c r="VM1" s="254">
        <f>VD1+1</f>
        <v>58</v>
      </c>
      <c r="VO1" s="1546" t="str">
        <f>VF1</f>
        <v>ENTRADAS DEL MES DE SEPTIEMBRE 2023</v>
      </c>
      <c r="VP1" s="1546"/>
      <c r="VQ1" s="1546"/>
      <c r="VR1" s="1546"/>
      <c r="VS1" s="1546"/>
      <c r="VT1" s="1546"/>
      <c r="VU1" s="1546"/>
      <c r="VV1" s="254">
        <f>VM1+1</f>
        <v>59</v>
      </c>
      <c r="VX1" s="1546" t="str">
        <f>VO1</f>
        <v>ENTRADAS DEL MES DE SEPTIEMBRE 2023</v>
      </c>
      <c r="VY1" s="1546"/>
      <c r="VZ1" s="1546"/>
      <c r="WA1" s="1546"/>
      <c r="WB1" s="1546"/>
      <c r="WC1" s="1546"/>
      <c r="WD1" s="1546"/>
      <c r="WE1" s="254">
        <f>VV1+1</f>
        <v>60</v>
      </c>
      <c r="WG1" s="1546" t="str">
        <f>VX1</f>
        <v>ENTRADAS DEL MES DE SEPTIEMBRE 2023</v>
      </c>
      <c r="WH1" s="1546"/>
      <c r="WI1" s="1546"/>
      <c r="WJ1" s="1546"/>
      <c r="WK1" s="1546"/>
      <c r="WL1" s="1546"/>
      <c r="WM1" s="1546"/>
      <c r="WN1" s="254">
        <f>WE1+1</f>
        <v>61</v>
      </c>
      <c r="WP1" s="1546" t="str">
        <f>WG1</f>
        <v>ENTRADAS DEL MES DE SEPTIEMBRE 2023</v>
      </c>
      <c r="WQ1" s="1546"/>
      <c r="WR1" s="1546"/>
      <c r="WS1" s="1546"/>
      <c r="WT1" s="1546"/>
      <c r="WU1" s="1546"/>
      <c r="WV1" s="1546"/>
      <c r="WW1" s="254">
        <f>WN1+1</f>
        <v>62</v>
      </c>
      <c r="WY1" s="1546" t="str">
        <f>WP1</f>
        <v>ENTRADAS DEL MES DE SEPTIEMBRE 2023</v>
      </c>
      <c r="WZ1" s="1546"/>
      <c r="XA1" s="1546"/>
      <c r="XB1" s="1546"/>
      <c r="XC1" s="1546"/>
      <c r="XD1" s="1546"/>
      <c r="XE1" s="1546"/>
      <c r="XF1" s="254">
        <f>WW1+1</f>
        <v>63</v>
      </c>
      <c r="XH1" s="1546" t="str">
        <f>WY1</f>
        <v>ENTRADAS DEL MES DE SEPTIEMBRE 2023</v>
      </c>
      <c r="XI1" s="1546"/>
      <c r="XJ1" s="1546"/>
      <c r="XK1" s="1546"/>
      <c r="XL1" s="1546"/>
      <c r="XM1" s="1546"/>
      <c r="XN1" s="1546"/>
      <c r="XO1" s="254">
        <f>XF1+1</f>
        <v>64</v>
      </c>
      <c r="XQ1" s="1546" t="str">
        <f>XH1</f>
        <v>ENTRADAS DEL MES DE SEPTIEMBRE 2023</v>
      </c>
      <c r="XR1" s="1546"/>
      <c r="XS1" s="1546"/>
      <c r="XT1" s="1546"/>
      <c r="XU1" s="1546"/>
      <c r="XV1" s="1546"/>
      <c r="XW1" s="1546"/>
      <c r="XX1" s="254">
        <f>XO1+1</f>
        <v>65</v>
      </c>
      <c r="XZ1" s="1546" t="str">
        <f>XQ1</f>
        <v>ENTRADAS DEL MES DE SEPTIEMBRE 2023</v>
      </c>
      <c r="YA1" s="1546"/>
      <c r="YB1" s="1546"/>
      <c r="YC1" s="1546"/>
      <c r="YD1" s="1546"/>
      <c r="YE1" s="1546"/>
      <c r="YF1" s="1546"/>
      <c r="YG1" s="254">
        <f>XX1+1</f>
        <v>66</v>
      </c>
      <c r="YI1" s="1546" t="str">
        <f>XZ1</f>
        <v>ENTRADAS DEL MES DE SEPTIEMBRE 2023</v>
      </c>
      <c r="YJ1" s="1546"/>
      <c r="YK1" s="1546"/>
      <c r="YL1" s="1546"/>
      <c r="YM1" s="1546"/>
      <c r="YN1" s="1546"/>
      <c r="YO1" s="1546"/>
      <c r="YP1" s="254">
        <f>YG1+1</f>
        <v>67</v>
      </c>
      <c r="YR1" s="1546" t="str">
        <f>YI1</f>
        <v>ENTRADAS DEL MES DE SEPTIEMBRE 2023</v>
      </c>
      <c r="YS1" s="1546"/>
      <c r="YT1" s="1546"/>
      <c r="YU1" s="1546"/>
      <c r="YV1" s="1546"/>
      <c r="YW1" s="1546"/>
      <c r="YX1" s="1546"/>
      <c r="YY1" s="254">
        <f>YP1+1</f>
        <v>68</v>
      </c>
      <c r="ZA1" s="1546" t="str">
        <f>YR1</f>
        <v>ENTRADAS DEL MES DE SEPTIEMBRE 2023</v>
      </c>
      <c r="ZB1" s="1546"/>
      <c r="ZC1" s="1546"/>
      <c r="ZD1" s="1546"/>
      <c r="ZE1" s="1546"/>
      <c r="ZF1" s="1546"/>
      <c r="ZG1" s="1546"/>
      <c r="ZH1" s="254">
        <f>YY1+1</f>
        <v>69</v>
      </c>
      <c r="ZJ1" s="1546" t="str">
        <f>ZA1</f>
        <v>ENTRADAS DEL MES DE SEPTIEMBRE 2023</v>
      </c>
      <c r="ZK1" s="1546"/>
      <c r="ZL1" s="1546"/>
      <c r="ZM1" s="1546"/>
      <c r="ZN1" s="1546"/>
      <c r="ZO1" s="1546"/>
      <c r="ZP1" s="1546"/>
      <c r="ZQ1" s="254">
        <f>ZH1+1</f>
        <v>70</v>
      </c>
      <c r="ZS1" s="1546" t="str">
        <f>ZJ1</f>
        <v>ENTRADAS DEL MES DE SEPTIEMBRE 2023</v>
      </c>
      <c r="ZT1" s="1546"/>
      <c r="ZU1" s="1546"/>
      <c r="ZV1" s="1546"/>
      <c r="ZW1" s="1546"/>
      <c r="ZX1" s="1546"/>
      <c r="ZY1" s="1546"/>
      <c r="ZZ1" s="254">
        <f>ZQ1+1</f>
        <v>71</v>
      </c>
      <c r="AAB1" s="1546" t="str">
        <f>ZS1</f>
        <v>ENTRADAS DEL MES DE SEPTIEMBRE 2023</v>
      </c>
      <c r="AAC1" s="1546"/>
      <c r="AAD1" s="1546"/>
      <c r="AAE1" s="1546"/>
      <c r="AAF1" s="1546"/>
      <c r="AAG1" s="1546"/>
      <c r="AAH1" s="1546"/>
      <c r="AAI1" s="254">
        <f>ZZ1+1</f>
        <v>72</v>
      </c>
      <c r="AAK1" s="1546" t="str">
        <f>AAB1</f>
        <v>ENTRADAS DEL MES DE SEPTIEMBRE 2023</v>
      </c>
      <c r="AAL1" s="1546"/>
      <c r="AAM1" s="1546"/>
      <c r="AAN1" s="1546"/>
      <c r="AAO1" s="1546"/>
      <c r="AAP1" s="1546"/>
      <c r="AAQ1" s="1546"/>
      <c r="AAR1" s="254">
        <f>AAI1+1</f>
        <v>73</v>
      </c>
      <c r="AAT1" s="1546" t="str">
        <f>AAK1</f>
        <v>ENTRADAS DEL MES DE SEPTIEMBRE 2023</v>
      </c>
      <c r="AAU1" s="1546"/>
      <c r="AAV1" s="1546"/>
      <c r="AAW1" s="1546"/>
      <c r="AAX1" s="1546"/>
      <c r="AAY1" s="1546"/>
      <c r="AAZ1" s="1546"/>
      <c r="ABA1" s="254">
        <f>AAR1+1</f>
        <v>74</v>
      </c>
      <c r="ABC1" s="1546" t="str">
        <f>AAT1</f>
        <v>ENTRADAS DEL MES DE SEPTIEMBRE 2023</v>
      </c>
      <c r="ABD1" s="1546"/>
      <c r="ABE1" s="1546"/>
      <c r="ABF1" s="1546"/>
      <c r="ABG1" s="1546"/>
      <c r="ABH1" s="1546"/>
      <c r="ABI1" s="1546"/>
      <c r="ABJ1" s="254">
        <f>ABA1+1</f>
        <v>75</v>
      </c>
      <c r="ABL1" s="1546" t="str">
        <f>ABC1</f>
        <v>ENTRADAS DEL MES DE SEPTIEMBRE 2023</v>
      </c>
      <c r="ABM1" s="1546"/>
      <c r="ABN1" s="1546"/>
      <c r="ABO1" s="1546"/>
      <c r="ABP1" s="1546"/>
      <c r="ABQ1" s="1546"/>
      <c r="ABR1" s="1546"/>
      <c r="ABS1" s="254">
        <f>ABJ1+1</f>
        <v>76</v>
      </c>
      <c r="ABU1" s="1546" t="str">
        <f>ABL1</f>
        <v>ENTRADAS DEL MES DE SEPTIEMBRE 2023</v>
      </c>
      <c r="ABV1" s="1546"/>
      <c r="ABW1" s="1546"/>
      <c r="ABX1" s="1546"/>
      <c r="ABY1" s="1546"/>
      <c r="ABZ1" s="1546"/>
      <c r="ACA1" s="1546"/>
      <c r="ACB1" s="254">
        <f>ABS1+1</f>
        <v>77</v>
      </c>
      <c r="ACD1" s="1546" t="str">
        <f>ABU1</f>
        <v>ENTRADAS DEL MES DE SEPTIEMBRE 2023</v>
      </c>
      <c r="ACE1" s="1546"/>
      <c r="ACF1" s="1546"/>
      <c r="ACG1" s="1546"/>
      <c r="ACH1" s="1546"/>
      <c r="ACI1" s="1546"/>
      <c r="ACJ1" s="1546"/>
      <c r="ACK1" s="254">
        <f>ACB1+1</f>
        <v>78</v>
      </c>
      <c r="ACM1" s="1546" t="str">
        <f>ACD1</f>
        <v>ENTRADAS DEL MES DE SEPTIEMBRE 2023</v>
      </c>
      <c r="ACN1" s="1546"/>
      <c r="ACO1" s="1546"/>
      <c r="ACP1" s="1546"/>
      <c r="ACQ1" s="1546"/>
      <c r="ACR1" s="1546"/>
      <c r="ACS1" s="1546"/>
      <c r="ACT1" s="254">
        <f>ACK1+1</f>
        <v>79</v>
      </c>
      <c r="ACV1" s="1546" t="str">
        <f>ACM1</f>
        <v>ENTRADAS DEL MES DE SEPTIEMBRE 2023</v>
      </c>
      <c r="ACW1" s="1546"/>
      <c r="ACX1" s="1546"/>
      <c r="ACY1" s="1546"/>
      <c r="ACZ1" s="1546"/>
      <c r="ADA1" s="1546"/>
      <c r="ADB1" s="1546"/>
      <c r="ADC1" s="254">
        <f>ACT1+1</f>
        <v>80</v>
      </c>
      <c r="ADE1" s="1546" t="str">
        <f>ACV1</f>
        <v>ENTRADAS DEL MES DE SEPTIEMBRE 2023</v>
      </c>
      <c r="ADF1" s="1546"/>
      <c r="ADG1" s="1546"/>
      <c r="ADH1" s="1546"/>
      <c r="ADI1" s="1546"/>
      <c r="ADJ1" s="1546"/>
      <c r="ADK1" s="1546"/>
      <c r="ADL1" s="254">
        <f>ADC1+1</f>
        <v>81</v>
      </c>
      <c r="ADN1" s="1546" t="str">
        <f>ADE1</f>
        <v>ENTRADAS DEL MES DE SEPTIEMBRE 2023</v>
      </c>
      <c r="ADO1" s="1546"/>
      <c r="ADP1" s="1546"/>
      <c r="ADQ1" s="1546"/>
      <c r="ADR1" s="1546"/>
      <c r="ADS1" s="1546"/>
      <c r="ADT1" s="1546"/>
      <c r="ADU1" s="254">
        <f>ADL1+1</f>
        <v>82</v>
      </c>
      <c r="ADW1" s="1546" t="str">
        <f>ADN1</f>
        <v>ENTRADAS DEL MES DE SEPTIEMBRE 2023</v>
      </c>
      <c r="ADX1" s="1546"/>
      <c r="ADY1" s="1546"/>
      <c r="ADZ1" s="1546"/>
      <c r="AEA1" s="1546"/>
      <c r="AEB1" s="1546"/>
      <c r="AEC1" s="1546"/>
      <c r="AED1" s="254">
        <f>ADU1+1</f>
        <v>83</v>
      </c>
      <c r="AEF1" s="1546" t="str">
        <f>ADW1</f>
        <v>ENTRADAS DEL MES DE SEPTIEMBRE 2023</v>
      </c>
      <c r="AEG1" s="1546"/>
      <c r="AEH1" s="1546"/>
      <c r="AEI1" s="1546"/>
      <c r="AEJ1" s="1546"/>
      <c r="AEK1" s="1546"/>
      <c r="AEL1" s="1546"/>
      <c r="AEM1" s="254">
        <f>AED1+1</f>
        <v>84</v>
      </c>
      <c r="AEO1" s="1546" t="str">
        <f>AEF1</f>
        <v>ENTRADAS DEL MES DE SEPTIEMBRE 2023</v>
      </c>
      <c r="AEP1" s="1546"/>
      <c r="AEQ1" s="1546"/>
      <c r="AER1" s="1546"/>
      <c r="AES1" s="1546"/>
      <c r="AET1" s="1546"/>
      <c r="AEU1" s="1546"/>
      <c r="AEV1" s="254">
        <f>AEM1+1</f>
        <v>85</v>
      </c>
      <c r="AEX1" s="1546" t="str">
        <f>AEO1</f>
        <v>ENTRADAS DEL MES DE SEPTIEMBRE 2023</v>
      </c>
      <c r="AEY1" s="1546"/>
      <c r="AEZ1" s="1546"/>
      <c r="AFA1" s="1546"/>
      <c r="AFB1" s="1546"/>
      <c r="AFC1" s="1546"/>
      <c r="AFD1" s="1546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5" t="str">
        <f t="shared" si="0"/>
        <v xml:space="preserve">PED. </v>
      </c>
      <c r="E4" s="836">
        <f t="shared" si="0"/>
        <v>45168</v>
      </c>
      <c r="F4" s="837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61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66">
        <v>19097</v>
      </c>
      <c r="R5" s="134">
        <f>O5-Q5</f>
        <v>7.2799999999988358</v>
      </c>
      <c r="S5" s="361"/>
      <c r="U5" s="74" t="s">
        <v>191</v>
      </c>
      <c r="V5" s="861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66">
        <v>18733.3</v>
      </c>
      <c r="AB5" s="134">
        <f>Y5-AA5</f>
        <v>-54.93999999999869</v>
      </c>
      <c r="AC5" s="361"/>
      <c r="AE5" s="74" t="s">
        <v>145</v>
      </c>
      <c r="AF5" s="861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66">
        <v>18991</v>
      </c>
      <c r="AL5" s="134">
        <f>AI5-AK5</f>
        <v>2.75</v>
      </c>
      <c r="AM5" s="134"/>
      <c r="AO5" s="74" t="s">
        <v>145</v>
      </c>
      <c r="AP5" s="861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66">
        <v>19090.8</v>
      </c>
      <c r="AV5" s="134">
        <f>AS5-AU5</f>
        <v>24.740000000001601</v>
      </c>
      <c r="AW5" s="134"/>
      <c r="AY5" s="74" t="s">
        <v>145</v>
      </c>
      <c r="AZ5" s="861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66">
        <v>18951</v>
      </c>
      <c r="BF5" s="134">
        <f>BC5-BE5</f>
        <v>10.700000000000728</v>
      </c>
      <c r="BG5" s="361"/>
      <c r="BI5" s="74" t="s">
        <v>322</v>
      </c>
      <c r="BJ5" s="1060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66">
        <v>18555.46</v>
      </c>
      <c r="BP5" s="134">
        <f>BM5-BO5</f>
        <v>-46.579999999998108</v>
      </c>
      <c r="BQ5" s="361"/>
      <c r="BS5" s="650" t="s">
        <v>145</v>
      </c>
      <c r="BT5" s="861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66">
        <v>18787.7</v>
      </c>
      <c r="BZ5" s="134">
        <f>BW5-BY5</f>
        <v>-4.7900000000008731</v>
      </c>
      <c r="CA5" s="361"/>
      <c r="CB5" s="230"/>
      <c r="CC5" s="213" t="s">
        <v>145</v>
      </c>
      <c r="CD5" s="1061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66">
        <v>19297.3</v>
      </c>
      <c r="CJ5" s="134">
        <f>CG5-CI5</f>
        <v>-41.5</v>
      </c>
      <c r="CK5" s="230"/>
      <c r="CL5" s="230"/>
      <c r="CM5" s="651" t="s">
        <v>145</v>
      </c>
      <c r="CN5" s="1061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66">
        <v>19036.099999999999</v>
      </c>
      <c r="CT5" s="134">
        <f>CQ5-CS5</f>
        <v>-27.739999999997963</v>
      </c>
      <c r="CU5" s="361"/>
      <c r="CW5" s="213" t="s">
        <v>354</v>
      </c>
      <c r="CX5" s="1088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66">
        <v>18484</v>
      </c>
      <c r="DD5" s="134">
        <f>DA5-DC5</f>
        <v>-129</v>
      </c>
      <c r="DE5" s="361"/>
      <c r="DG5" s="213" t="s">
        <v>322</v>
      </c>
      <c r="DH5" s="1060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66">
        <v>18770.47</v>
      </c>
      <c r="DN5" s="134">
        <f>DK5-DM5</f>
        <v>-92.290000000000873</v>
      </c>
      <c r="DO5" s="361"/>
      <c r="DQ5" s="554" t="s">
        <v>363</v>
      </c>
      <c r="DR5" s="1061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66">
        <v>18996.2</v>
      </c>
      <c r="DX5" s="134">
        <f>DU5-DW5</f>
        <v>-42.659999999999854</v>
      </c>
      <c r="DY5" s="230"/>
      <c r="EA5" s="213" t="s">
        <v>322</v>
      </c>
      <c r="EB5" s="1102" t="s">
        <v>146</v>
      </c>
      <c r="EC5" s="212" t="s">
        <v>365</v>
      </c>
      <c r="ED5" s="1315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103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66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102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75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75">
        <v>19200.400000000001</v>
      </c>
      <c r="FL5" s="134">
        <f>FI5-FK5</f>
        <v>-36.460000000002765</v>
      </c>
      <c r="FM5" s="361"/>
      <c r="FO5" s="74" t="s">
        <v>145</v>
      </c>
      <c r="FP5" s="861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75">
        <v>19240.400000000001</v>
      </c>
      <c r="FV5" s="134">
        <f>FS5-FU5</f>
        <v>-25</v>
      </c>
      <c r="FW5" s="361"/>
      <c r="FY5" s="554" t="s">
        <v>375</v>
      </c>
      <c r="FZ5" s="1060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66">
        <v>18775.45</v>
      </c>
      <c r="GF5" s="134">
        <f>GC5-GE5</f>
        <v>-32.459999999999127</v>
      </c>
      <c r="GG5" s="361"/>
      <c r="GI5" s="571" t="s">
        <v>145</v>
      </c>
      <c r="GJ5" s="1102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66">
        <v>19004.099999999999</v>
      </c>
      <c r="GP5" s="134">
        <f>GM5-GO5</f>
        <v>2.0000000000436557E-2</v>
      </c>
      <c r="GQ5" s="361"/>
      <c r="GS5" s="929" t="s">
        <v>145</v>
      </c>
      <c r="GT5" s="861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66">
        <v>19103.8</v>
      </c>
      <c r="GZ5" s="134">
        <f>GW5-GY5</f>
        <v>-13.579999999998108</v>
      </c>
      <c r="HA5" s="361"/>
      <c r="HC5" s="1000" t="s">
        <v>145</v>
      </c>
      <c r="HD5" s="861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66">
        <v>19053.599999999999</v>
      </c>
      <c r="HJ5" s="134">
        <f>HG5-HI5</f>
        <v>-15.979999999999563</v>
      </c>
      <c r="HK5" s="361"/>
      <c r="HM5" s="74" t="s">
        <v>322</v>
      </c>
      <c r="HN5" s="861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29" t="s">
        <v>145</v>
      </c>
      <c r="HX5" s="861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66">
        <v>19230.400000000001</v>
      </c>
      <c r="ID5" s="134">
        <f>IA5-IC5</f>
        <v>-17.670000000001892</v>
      </c>
      <c r="IE5" s="361"/>
      <c r="IG5" s="213" t="s">
        <v>145</v>
      </c>
      <c r="IH5" s="1158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66">
        <v>19054.099999999999</v>
      </c>
      <c r="IN5" s="134">
        <f>IK5-IM5</f>
        <v>-28.369999999998981</v>
      </c>
      <c r="IO5" s="361"/>
      <c r="IQ5" s="213" t="s">
        <v>145</v>
      </c>
      <c r="IR5" s="1159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66">
        <v>19064.400000000001</v>
      </c>
      <c r="IX5" s="134">
        <f>IU5-IW5</f>
        <v>-26.80000000000291</v>
      </c>
      <c r="IY5" s="361"/>
      <c r="JA5" s="74" t="s">
        <v>145</v>
      </c>
      <c r="JB5" s="861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66">
        <v>19212.599999999999</v>
      </c>
      <c r="JH5" s="134">
        <f>JE5-JG5</f>
        <v>3.5</v>
      </c>
      <c r="JI5" s="361"/>
      <c r="JK5" s="650" t="s">
        <v>322</v>
      </c>
      <c r="JL5" s="1169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61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66">
        <v>18903.400000000001</v>
      </c>
      <c r="KB5" s="134">
        <f>JY5-KA5</f>
        <v>-20.940000000002328</v>
      </c>
      <c r="KC5" s="361"/>
      <c r="KE5" s="213" t="s">
        <v>145</v>
      </c>
      <c r="KF5" s="1102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66">
        <v>17032.7</v>
      </c>
      <c r="KL5" s="134">
        <f>KI5-KK5</f>
        <v>-34.520000000000437</v>
      </c>
      <c r="KM5" s="361"/>
      <c r="KO5" s="213" t="s">
        <v>145</v>
      </c>
      <c r="KP5" s="861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66">
        <v>18774.5</v>
      </c>
      <c r="KV5" s="134">
        <f>KS5-KU5</f>
        <v>-12.599999999998545</v>
      </c>
      <c r="KW5" s="361"/>
      <c r="KY5" s="213" t="s">
        <v>145</v>
      </c>
      <c r="KZ5" s="861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66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61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60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66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60" t="s">
        <v>189</v>
      </c>
      <c r="L6" s="214"/>
      <c r="Q6" s="72"/>
      <c r="S6" s="230"/>
      <c r="U6" s="613" t="s">
        <v>193</v>
      </c>
      <c r="V6" s="214"/>
      <c r="AA6" s="72"/>
      <c r="AE6" s="932" t="s">
        <v>299</v>
      </c>
      <c r="AF6" s="214"/>
      <c r="AK6" s="72"/>
      <c r="AO6" s="982" t="s">
        <v>300</v>
      </c>
      <c r="AP6" s="555"/>
      <c r="AU6" s="72"/>
      <c r="AW6" s="74"/>
      <c r="AY6" s="1277" t="s">
        <v>321</v>
      </c>
      <c r="AZ6" s="214"/>
      <c r="BE6" s="72"/>
      <c r="BI6" s="932">
        <v>11703</v>
      </c>
      <c r="BJ6" s="214"/>
      <c r="BO6" s="72"/>
      <c r="BQ6" s="230"/>
      <c r="BS6" s="940" t="s">
        <v>326</v>
      </c>
      <c r="BT6" s="214"/>
      <c r="BY6" s="72"/>
      <c r="CA6" s="230"/>
      <c r="CB6" s="230"/>
      <c r="CC6" s="931" t="s">
        <v>328</v>
      </c>
      <c r="CD6" s="214"/>
      <c r="CI6" s="72"/>
      <c r="CK6" s="230"/>
      <c r="CL6" s="230"/>
      <c r="CM6" s="940" t="s">
        <v>348</v>
      </c>
      <c r="CN6" s="553"/>
      <c r="CS6" s="72"/>
      <c r="CU6" s="230"/>
      <c r="CW6" s="931" t="s">
        <v>357</v>
      </c>
      <c r="CX6" s="214"/>
      <c r="DC6" s="72"/>
      <c r="DE6" s="230"/>
      <c r="DG6" s="931">
        <v>11704</v>
      </c>
      <c r="DH6" s="214"/>
      <c r="DM6" s="72"/>
      <c r="DO6" s="230"/>
      <c r="DQ6" s="931" t="s">
        <v>364</v>
      </c>
      <c r="DR6" s="214"/>
      <c r="DW6" s="72"/>
      <c r="DY6" s="230"/>
      <c r="EA6" s="1310" t="s">
        <v>692</v>
      </c>
      <c r="EB6" s="214"/>
      <c r="EG6" s="72"/>
      <c r="EI6" s="230"/>
      <c r="EK6" s="939">
        <v>11755</v>
      </c>
      <c r="EL6" s="214"/>
      <c r="EQ6" s="72"/>
      <c r="ES6" s="230"/>
      <c r="EU6" s="1286" t="s">
        <v>369</v>
      </c>
      <c r="EV6" s="214"/>
      <c r="FA6" s="72"/>
      <c r="FC6" s="230"/>
      <c r="FE6" s="939" t="s">
        <v>372</v>
      </c>
      <c r="FF6" s="214"/>
      <c r="FK6" s="72"/>
      <c r="FM6" s="230"/>
      <c r="FO6" s="939" t="s">
        <v>374</v>
      </c>
      <c r="FP6" s="214"/>
      <c r="FU6" s="72"/>
      <c r="FW6" s="230"/>
      <c r="FY6" s="890">
        <v>38130</v>
      </c>
      <c r="FZ6" s="214"/>
      <c r="GE6" s="72"/>
      <c r="GG6" s="230"/>
      <c r="GI6" s="940" t="s">
        <v>379</v>
      </c>
      <c r="GJ6" s="572"/>
      <c r="GO6" s="72"/>
      <c r="GQ6" s="230"/>
      <c r="GS6" s="940" t="s">
        <v>381</v>
      </c>
      <c r="GT6" s="555"/>
      <c r="GY6" s="72"/>
      <c r="HA6" s="230"/>
      <c r="HC6" s="1308" t="s">
        <v>383</v>
      </c>
      <c r="HD6" s="214"/>
      <c r="HI6" s="72"/>
      <c r="HK6" s="230"/>
      <c r="HM6" s="1316" t="s">
        <v>723</v>
      </c>
      <c r="HN6" s="214"/>
      <c r="HS6" s="72"/>
      <c r="HU6" s="230"/>
      <c r="HW6" s="942" t="s">
        <v>424</v>
      </c>
      <c r="IC6" s="72"/>
      <c r="IE6" s="230"/>
      <c r="IG6" s="931" t="s">
        <v>425</v>
      </c>
      <c r="IH6" s="214"/>
      <c r="IM6" s="72"/>
      <c r="IO6" s="230"/>
      <c r="IQ6" s="1160" t="s">
        <v>429</v>
      </c>
      <c r="IR6" s="214"/>
      <c r="IW6" s="72"/>
      <c r="IY6" s="230"/>
      <c r="JA6" s="932" t="s">
        <v>428</v>
      </c>
      <c r="JG6" s="72"/>
      <c r="JI6" s="230"/>
      <c r="JK6" s="1321" t="s">
        <v>740</v>
      </c>
      <c r="JL6" s="214"/>
      <c r="JQ6" s="72"/>
      <c r="JS6" s="230"/>
      <c r="JU6" s="1170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32"/>
      <c r="MD6" s="214"/>
      <c r="MI6" s="72"/>
      <c r="MM6" s="939"/>
      <c r="MN6" s="555"/>
      <c r="MS6" s="72"/>
      <c r="MW6" s="982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6" t="s">
        <v>190</v>
      </c>
      <c r="M8" s="15">
        <v>1</v>
      </c>
      <c r="N8" s="91">
        <v>881.8</v>
      </c>
      <c r="O8" s="986">
        <v>45177</v>
      </c>
      <c r="P8" s="892">
        <v>881.8</v>
      </c>
      <c r="Q8" s="987" t="s">
        <v>575</v>
      </c>
      <c r="R8" s="894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517</v>
      </c>
      <c r="AL8" s="70">
        <v>43</v>
      </c>
      <c r="AM8" s="70">
        <f>AL8*AJ8</f>
        <v>37840</v>
      </c>
      <c r="AN8" s="74" t="s">
        <v>514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534</v>
      </c>
      <c r="AV8" s="70">
        <v>41</v>
      </c>
      <c r="AW8" s="70">
        <f>AV8*AT8</f>
        <v>37937.299999999996</v>
      </c>
      <c r="AY8" s="60"/>
      <c r="AZ8" s="976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586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592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540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544</v>
      </c>
      <c r="CJ8" s="276">
        <v>43</v>
      </c>
      <c r="CK8" s="358">
        <f>CJ8*CH8</f>
        <v>40450.1</v>
      </c>
      <c r="CM8" s="60"/>
      <c r="CN8" s="1001"/>
      <c r="CO8" s="15">
        <v>1</v>
      </c>
      <c r="CP8" s="91">
        <v>881.8</v>
      </c>
      <c r="CQ8" s="275">
        <v>45178</v>
      </c>
      <c r="CR8" s="91">
        <v>881.8</v>
      </c>
      <c r="CS8" s="277" t="s">
        <v>597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580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614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607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51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643</v>
      </c>
      <c r="EP8" s="91">
        <v>837</v>
      </c>
      <c r="EQ8" s="69" t="s">
        <v>642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672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663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691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651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694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7">
        <v>910.4</v>
      </c>
      <c r="GW8" s="231">
        <v>45192</v>
      </c>
      <c r="GX8" s="977">
        <v>910.4</v>
      </c>
      <c r="GY8" s="94" t="s">
        <v>715</v>
      </c>
      <c r="GZ8" s="70">
        <v>43</v>
      </c>
      <c r="HA8" s="358">
        <f>GZ8*GX8</f>
        <v>39147.199999999997</v>
      </c>
      <c r="HC8" s="60"/>
      <c r="HD8" s="1001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725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719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704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701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745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27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757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742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752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765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774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6" t="s">
        <v>190</v>
      </c>
      <c r="M9" s="15">
        <v>2</v>
      </c>
      <c r="N9" s="68">
        <v>894.5</v>
      </c>
      <c r="O9" s="986">
        <v>45176</v>
      </c>
      <c r="P9" s="988">
        <v>894.5</v>
      </c>
      <c r="Q9" s="987" t="s">
        <v>557</v>
      </c>
      <c r="R9" s="894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517</v>
      </c>
      <c r="AL9" s="70">
        <v>43</v>
      </c>
      <c r="AM9" s="70">
        <f t="shared" ref="AM9:AM28" si="10">AL9*AJ9</f>
        <v>40372.699999999997</v>
      </c>
      <c r="AN9" s="74" t="s">
        <v>514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537</v>
      </c>
      <c r="AV9" s="70">
        <v>41</v>
      </c>
      <c r="AW9" s="70">
        <f t="shared" ref="AW9:AW28" si="11">AV9*AT9</f>
        <v>36822.1</v>
      </c>
      <c r="AX9" s="74" t="s">
        <v>514</v>
      </c>
      <c r="AZ9" s="976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585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590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540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544</v>
      </c>
      <c r="CJ9" s="276">
        <v>43</v>
      </c>
      <c r="CK9" s="358">
        <f t="shared" ref="CK9:CK29" si="14">CJ9*CH9</f>
        <v>40372.699999999997</v>
      </c>
      <c r="CN9" s="1001"/>
      <c r="CO9" s="15">
        <v>2</v>
      </c>
      <c r="CP9" s="91">
        <v>902.6</v>
      </c>
      <c r="CQ9" s="275">
        <v>45178</v>
      </c>
      <c r="CR9" s="91">
        <v>902.6</v>
      </c>
      <c r="CS9" s="277" t="s">
        <v>597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580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614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607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51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642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672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663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691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651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694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715</v>
      </c>
      <c r="GZ9" s="70">
        <v>43</v>
      </c>
      <c r="HA9" s="358">
        <f t="shared" ref="HA9:HA28" si="25">GZ9*GX9</f>
        <v>39026.800000000003</v>
      </c>
      <c r="HD9" s="1001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785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52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685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704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701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745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53" t="s">
        <v>741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779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742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752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765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774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5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91">
        <v>45173</v>
      </c>
      <c r="Z10" s="892">
        <v>868.2</v>
      </c>
      <c r="AA10" s="893" t="s">
        <v>513</v>
      </c>
      <c r="AB10" s="894">
        <v>43</v>
      </c>
      <c r="AC10" s="895">
        <f t="shared" si="9"/>
        <v>37332.6</v>
      </c>
      <c r="AD10" s="74" t="s">
        <v>514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517</v>
      </c>
      <c r="AL10" s="70">
        <v>43</v>
      </c>
      <c r="AM10" s="70">
        <f t="shared" si="10"/>
        <v>37917.4</v>
      </c>
      <c r="AN10" s="74" t="s">
        <v>514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537</v>
      </c>
      <c r="AV10" s="70">
        <v>41</v>
      </c>
      <c r="AW10" s="70">
        <f t="shared" si="11"/>
        <v>37752.799999999996</v>
      </c>
      <c r="AX10" s="74" t="s">
        <v>514</v>
      </c>
      <c r="AZ10" s="976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591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589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540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544</v>
      </c>
      <c r="CJ10" s="276">
        <v>43</v>
      </c>
      <c r="CK10" s="358">
        <f t="shared" si="14"/>
        <v>38265.699999999997</v>
      </c>
      <c r="CN10" s="1001"/>
      <c r="CO10" s="15">
        <v>3</v>
      </c>
      <c r="CP10" s="91">
        <v>881.8</v>
      </c>
      <c r="CQ10" s="275">
        <v>45178</v>
      </c>
      <c r="CR10" s="91">
        <v>881.8</v>
      </c>
      <c r="CS10" s="277" t="s">
        <v>596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580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612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607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51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636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656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665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691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651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694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715</v>
      </c>
      <c r="GZ10" s="70">
        <v>43</v>
      </c>
      <c r="HA10" s="358">
        <f t="shared" si="25"/>
        <v>38424.800000000003</v>
      </c>
      <c r="HD10" s="1001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695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52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719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704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701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744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53"/>
      <c r="JR10" s="70"/>
      <c r="JS10" s="358">
        <f t="shared" si="31"/>
        <v>0</v>
      </c>
      <c r="JV10" s="1327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757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742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752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765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759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774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6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531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531</v>
      </c>
      <c r="AV11" s="70">
        <v>43</v>
      </c>
      <c r="AW11" s="70">
        <f t="shared" si="11"/>
        <v>39439.599999999999</v>
      </c>
      <c r="AY11" s="60"/>
      <c r="AZ11" s="976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585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592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540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544</v>
      </c>
      <c r="CJ11" s="276">
        <v>43</v>
      </c>
      <c r="CK11" s="358">
        <f t="shared" si="14"/>
        <v>37255.199999999997</v>
      </c>
      <c r="CM11" s="60"/>
      <c r="CN11" s="1001"/>
      <c r="CO11" s="15">
        <v>4</v>
      </c>
      <c r="CP11" s="91">
        <v>906.3</v>
      </c>
      <c r="CQ11" s="275">
        <v>45178</v>
      </c>
      <c r="CR11" s="91">
        <v>906.3</v>
      </c>
      <c r="CS11" s="277" t="s">
        <v>596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580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614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607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51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636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670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664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680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651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694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716</v>
      </c>
      <c r="GZ11" s="70">
        <v>43</v>
      </c>
      <c r="HA11" s="358">
        <f t="shared" si="25"/>
        <v>37603.5</v>
      </c>
      <c r="HC11" s="60"/>
      <c r="HD11" s="1001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725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52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716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704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701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744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53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775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742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752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765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774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6" t="s">
        <v>190</v>
      </c>
      <c r="M12" s="15">
        <v>5</v>
      </c>
      <c r="N12" s="68">
        <v>934.4</v>
      </c>
      <c r="O12" s="986">
        <v>45173</v>
      </c>
      <c r="P12" s="988">
        <v>934.4</v>
      </c>
      <c r="Q12" s="987" t="s">
        <v>522</v>
      </c>
      <c r="R12" s="894">
        <v>0</v>
      </c>
      <c r="S12" s="358">
        <f t="shared" si="8"/>
        <v>0</v>
      </c>
      <c r="V12" s="103"/>
      <c r="W12" s="15">
        <v>5</v>
      </c>
      <c r="X12" s="91">
        <v>883.6</v>
      </c>
      <c r="Y12" s="891">
        <v>45173</v>
      </c>
      <c r="Z12" s="892">
        <v>883.6</v>
      </c>
      <c r="AA12" s="893" t="s">
        <v>513</v>
      </c>
      <c r="AB12" s="894">
        <v>43</v>
      </c>
      <c r="AC12" s="895">
        <f t="shared" si="9"/>
        <v>37994.800000000003</v>
      </c>
      <c r="AD12" s="74" t="s">
        <v>514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516</v>
      </c>
      <c r="AL12" s="70">
        <v>43</v>
      </c>
      <c r="AM12" s="70">
        <f t="shared" si="10"/>
        <v>37255.199999999997</v>
      </c>
      <c r="AN12" s="74" t="s">
        <v>514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534</v>
      </c>
      <c r="AV12" s="70">
        <v>43</v>
      </c>
      <c r="AW12" s="70">
        <f t="shared" si="11"/>
        <v>38657</v>
      </c>
      <c r="AZ12" s="976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600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584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540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544</v>
      </c>
      <c r="CJ12" s="276">
        <v>43</v>
      </c>
      <c r="CK12" s="358">
        <f t="shared" si="14"/>
        <v>38265.699999999997</v>
      </c>
      <c r="CN12" s="1001"/>
      <c r="CO12" s="15">
        <v>5</v>
      </c>
      <c r="CP12" s="91">
        <v>880.9</v>
      </c>
      <c r="CQ12" s="275">
        <v>45178</v>
      </c>
      <c r="CR12" s="91">
        <v>880.9</v>
      </c>
      <c r="CS12" s="277" t="s">
        <v>595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580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612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607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51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642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695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664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680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651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694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715</v>
      </c>
      <c r="GZ12" s="70">
        <v>43</v>
      </c>
      <c r="HA12" s="358">
        <f t="shared" si="25"/>
        <v>40295.300000000003</v>
      </c>
      <c r="HD12" s="1001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725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52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719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704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701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747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53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783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742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752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765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774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6" t="s">
        <v>190</v>
      </c>
      <c r="M13" s="15">
        <v>6</v>
      </c>
      <c r="N13" s="68">
        <v>898.1</v>
      </c>
      <c r="O13" s="986">
        <v>45174</v>
      </c>
      <c r="P13" s="988">
        <v>898.1</v>
      </c>
      <c r="Q13" s="987" t="s">
        <v>525</v>
      </c>
      <c r="R13" s="894">
        <v>0</v>
      </c>
      <c r="S13" s="358">
        <f t="shared" si="8"/>
        <v>0</v>
      </c>
      <c r="V13" s="103"/>
      <c r="W13" s="15">
        <v>6</v>
      </c>
      <c r="X13" s="91">
        <v>883.6</v>
      </c>
      <c r="Y13" s="891">
        <v>45173</v>
      </c>
      <c r="Z13" s="892">
        <v>883.6</v>
      </c>
      <c r="AA13" s="893" t="s">
        <v>513</v>
      </c>
      <c r="AB13" s="894">
        <v>43</v>
      </c>
      <c r="AC13" s="895">
        <f t="shared" si="9"/>
        <v>37994.800000000003</v>
      </c>
      <c r="AD13" s="74" t="s">
        <v>514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520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521</v>
      </c>
      <c r="AV13" s="70">
        <v>41</v>
      </c>
      <c r="AW13" s="70">
        <f t="shared" si="11"/>
        <v>37121.4</v>
      </c>
      <c r="AZ13" s="976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623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567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540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544</v>
      </c>
      <c r="CJ13" s="276">
        <v>43</v>
      </c>
      <c r="CK13" s="358">
        <f t="shared" si="14"/>
        <v>38227</v>
      </c>
      <c r="CN13" s="1001"/>
      <c r="CO13" s="15">
        <v>6</v>
      </c>
      <c r="CP13" s="91">
        <v>874.5</v>
      </c>
      <c r="CQ13" s="275">
        <v>45178</v>
      </c>
      <c r="CR13" s="91">
        <v>874.5</v>
      </c>
      <c r="CS13" s="277" t="s">
        <v>596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577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614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607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51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642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683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663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680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651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694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715</v>
      </c>
      <c r="GZ13" s="70">
        <v>43</v>
      </c>
      <c r="HA13" s="358">
        <f t="shared" si="25"/>
        <v>38055</v>
      </c>
      <c r="HD13" s="1001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685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52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719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704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701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745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53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783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742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752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765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759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774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6" t="s">
        <v>190</v>
      </c>
      <c r="M14" s="15">
        <v>7</v>
      </c>
      <c r="N14" s="68">
        <v>911.7</v>
      </c>
      <c r="O14" s="986">
        <v>45173</v>
      </c>
      <c r="P14" s="988">
        <v>911.7</v>
      </c>
      <c r="Q14" s="987" t="s">
        <v>518</v>
      </c>
      <c r="R14" s="894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517</v>
      </c>
      <c r="AL14" s="70">
        <v>43</v>
      </c>
      <c r="AM14" s="70">
        <f t="shared" si="10"/>
        <v>37096.1</v>
      </c>
      <c r="AN14" s="74" t="s">
        <v>514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549</v>
      </c>
      <c r="AV14" s="70">
        <v>43</v>
      </c>
      <c r="AW14" s="70">
        <f t="shared" si="11"/>
        <v>37801.300000000003</v>
      </c>
      <c r="AZ14" s="976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623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594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540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544</v>
      </c>
      <c r="CJ14" s="276">
        <v>43</v>
      </c>
      <c r="CK14" s="358">
        <f t="shared" si="14"/>
        <v>39826.6</v>
      </c>
      <c r="CN14" s="1001"/>
      <c r="CO14" s="15">
        <v>7</v>
      </c>
      <c r="CP14" s="91">
        <v>901.7</v>
      </c>
      <c r="CQ14" s="275">
        <v>45178</v>
      </c>
      <c r="CR14" s="91">
        <v>901.7</v>
      </c>
      <c r="CS14" s="277" t="s">
        <v>593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580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614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607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51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642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656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664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680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651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694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715</v>
      </c>
      <c r="GZ14" s="70">
        <v>43</v>
      </c>
      <c r="HA14" s="358">
        <f t="shared" si="25"/>
        <v>38540.9</v>
      </c>
      <c r="HD14" s="103" t="s">
        <v>547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679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52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716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704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701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744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53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770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742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752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765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774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6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530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541</v>
      </c>
      <c r="AV15" s="70">
        <v>43</v>
      </c>
      <c r="AW15" s="70">
        <f t="shared" si="11"/>
        <v>38854.800000000003</v>
      </c>
      <c r="AZ15" s="976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618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589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540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544</v>
      </c>
      <c r="CJ15" s="276">
        <v>43</v>
      </c>
      <c r="CK15" s="358">
        <f t="shared" si="14"/>
        <v>40101.800000000003</v>
      </c>
      <c r="CN15" s="1001"/>
      <c r="CO15" s="15">
        <v>8</v>
      </c>
      <c r="CP15" s="91">
        <v>861.8</v>
      </c>
      <c r="CQ15" s="275">
        <v>45178</v>
      </c>
      <c r="CR15" s="91">
        <v>861.8</v>
      </c>
      <c r="CS15" s="277" t="s">
        <v>595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580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614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607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51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642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644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663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680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651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694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710</v>
      </c>
      <c r="GZ15" s="70">
        <v>43</v>
      </c>
      <c r="HA15" s="358">
        <f t="shared" si="25"/>
        <v>38579.599999999999</v>
      </c>
      <c r="HD15" s="1001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721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52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716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704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701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747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53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766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742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752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765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759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774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5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529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521</v>
      </c>
      <c r="AV16" s="70">
        <v>41</v>
      </c>
      <c r="AW16" s="70">
        <f t="shared" si="11"/>
        <v>37416.6</v>
      </c>
      <c r="AZ16" s="976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623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589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540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544</v>
      </c>
      <c r="CJ16" s="276">
        <v>43</v>
      </c>
      <c r="CK16" s="358">
        <f t="shared" si="14"/>
        <v>40217.9</v>
      </c>
      <c r="CN16" s="1001"/>
      <c r="CO16" s="15">
        <v>9</v>
      </c>
      <c r="CP16" s="91">
        <v>898.1</v>
      </c>
      <c r="CQ16" s="275">
        <v>45178</v>
      </c>
      <c r="CR16" s="91">
        <v>898.1</v>
      </c>
      <c r="CS16" s="277" t="s">
        <v>593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580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596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607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51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642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634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660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680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651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694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715</v>
      </c>
      <c r="GZ16" s="70">
        <v>43</v>
      </c>
      <c r="HA16" s="358">
        <f t="shared" si="25"/>
        <v>40256.6</v>
      </c>
      <c r="HD16" s="1001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700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52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716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704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701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744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53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766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742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752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765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759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774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6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520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541</v>
      </c>
      <c r="AV17" s="70">
        <v>43</v>
      </c>
      <c r="AW17" s="70">
        <f t="shared" si="11"/>
        <v>39048.300000000003</v>
      </c>
      <c r="AZ17" s="976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623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589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540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544</v>
      </c>
      <c r="CJ17" s="276">
        <v>43</v>
      </c>
      <c r="CK17" s="358">
        <f t="shared" si="14"/>
        <v>39671.800000000003</v>
      </c>
      <c r="CN17" s="1001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595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577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614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607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51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642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644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664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691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651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694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715</v>
      </c>
      <c r="GZ17" s="70">
        <v>43</v>
      </c>
      <c r="HA17" s="358">
        <f t="shared" si="25"/>
        <v>40080.300000000003</v>
      </c>
      <c r="HD17" s="1001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700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52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716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704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701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26">
        <v>45196</v>
      </c>
      <c r="JF17" s="91">
        <v>920.3</v>
      </c>
      <c r="JG17" s="69" t="s">
        <v>744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53"/>
      <c r="JR17" s="70"/>
      <c r="JS17" s="358">
        <f t="shared" si="31"/>
        <v>0</v>
      </c>
      <c r="JV17" s="1327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757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742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752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765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774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5" t="s">
        <v>190</v>
      </c>
      <c r="M18" s="15">
        <v>11</v>
      </c>
      <c r="N18" s="68">
        <v>910.8</v>
      </c>
      <c r="O18" s="986">
        <v>45177</v>
      </c>
      <c r="P18" s="988">
        <v>910.8</v>
      </c>
      <c r="Q18" s="987" t="s">
        <v>575</v>
      </c>
      <c r="R18" s="894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529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532</v>
      </c>
      <c r="AV18" s="70">
        <v>43</v>
      </c>
      <c r="AW18" s="70">
        <f t="shared" si="11"/>
        <v>38347.4</v>
      </c>
      <c r="AX18" s="74" t="s">
        <v>514</v>
      </c>
      <c r="AZ18" s="976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618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567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543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545</v>
      </c>
      <c r="CJ18" s="276">
        <v>43</v>
      </c>
      <c r="CK18" s="358">
        <f t="shared" si="14"/>
        <v>39865.300000000003</v>
      </c>
      <c r="CN18" s="1001"/>
      <c r="CO18" s="15">
        <v>11</v>
      </c>
      <c r="CP18" s="68">
        <v>909.9</v>
      </c>
      <c r="CQ18" s="275">
        <v>45178</v>
      </c>
      <c r="CR18" s="68">
        <v>909</v>
      </c>
      <c r="CS18" s="277" t="s">
        <v>595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577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612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608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51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636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644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665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680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652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693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710</v>
      </c>
      <c r="GZ18" s="70">
        <v>43</v>
      </c>
      <c r="HA18" s="358">
        <f t="shared" si="25"/>
        <v>39714.800000000003</v>
      </c>
      <c r="HD18" s="1001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721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52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719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705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684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744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53"/>
      <c r="JR18" s="70"/>
      <c r="JS18" s="358">
        <f t="shared" si="31"/>
        <v>0</v>
      </c>
      <c r="JV18" s="103" t="s">
        <v>547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751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743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756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753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776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5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524</v>
      </c>
      <c r="AL19" s="70">
        <v>43</v>
      </c>
      <c r="AM19" s="70">
        <f t="shared" si="10"/>
        <v>38970.9</v>
      </c>
      <c r="AN19" s="74" t="s">
        <v>514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549</v>
      </c>
      <c r="AV19" s="70">
        <v>43</v>
      </c>
      <c r="AW19" s="70">
        <f t="shared" si="11"/>
        <v>38540.9</v>
      </c>
      <c r="AZ19" s="1282" t="s">
        <v>547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552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567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543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545</v>
      </c>
      <c r="CJ19" s="276">
        <v>43</v>
      </c>
      <c r="CK19" s="230">
        <f t="shared" si="14"/>
        <v>39478.300000000003</v>
      </c>
      <c r="CN19" s="1001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593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577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596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608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51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642</v>
      </c>
      <c r="ER19" s="70">
        <v>46</v>
      </c>
      <c r="ES19" s="358">
        <f t="shared" si="19"/>
        <v>35926</v>
      </c>
      <c r="EV19" s="1301" t="s">
        <v>649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648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660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691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652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693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710</v>
      </c>
      <c r="GZ19" s="70">
        <v>43</v>
      </c>
      <c r="HA19" s="358">
        <f t="shared" si="25"/>
        <v>39048.300000000003</v>
      </c>
      <c r="HD19" s="103" t="s">
        <v>547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679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52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719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705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684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745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53"/>
      <c r="JR19" s="70"/>
      <c r="JS19" s="358">
        <f t="shared" si="31"/>
        <v>0</v>
      </c>
      <c r="JV19" s="103" t="s">
        <v>547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749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743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756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753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759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776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5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91">
        <v>45173</v>
      </c>
      <c r="Z20" s="892">
        <v>907.2</v>
      </c>
      <c r="AA20" s="893" t="s">
        <v>513</v>
      </c>
      <c r="AB20" s="894">
        <v>43</v>
      </c>
      <c r="AC20" s="895">
        <f t="shared" si="9"/>
        <v>39009.599999999999</v>
      </c>
      <c r="AD20" s="74" t="s">
        <v>514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524</v>
      </c>
      <c r="AL20" s="70">
        <v>43</v>
      </c>
      <c r="AM20" s="70">
        <f t="shared" si="10"/>
        <v>40179.199999999997</v>
      </c>
      <c r="AN20" s="74" t="s">
        <v>514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531</v>
      </c>
      <c r="AV20" s="70">
        <v>43</v>
      </c>
      <c r="AW20" s="70">
        <f t="shared" si="11"/>
        <v>39517</v>
      </c>
      <c r="AZ20" s="1282" t="s">
        <v>547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552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584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543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545</v>
      </c>
      <c r="CJ20" s="276">
        <v>43</v>
      </c>
      <c r="CK20" s="230">
        <f t="shared" si="14"/>
        <v>40217.9</v>
      </c>
      <c r="CN20" s="1001"/>
      <c r="CO20" s="15">
        <v>13</v>
      </c>
      <c r="CP20" s="91">
        <v>909</v>
      </c>
      <c r="CQ20" s="275">
        <v>45178</v>
      </c>
      <c r="CR20" s="91">
        <v>909</v>
      </c>
      <c r="CS20" s="277" t="s">
        <v>593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580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596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608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51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638</v>
      </c>
      <c r="ER20" s="70">
        <v>46</v>
      </c>
      <c r="ES20" s="358">
        <f t="shared" si="19"/>
        <v>39744</v>
      </c>
      <c r="EV20" s="1301" t="s">
        <v>649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648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660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691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652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693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710</v>
      </c>
      <c r="GZ20" s="70">
        <v>43</v>
      </c>
      <c r="HA20" s="358">
        <f t="shared" si="25"/>
        <v>37427.199999999997</v>
      </c>
      <c r="HD20" s="103" t="s">
        <v>547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679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52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716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705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684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746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53"/>
      <c r="JR20" s="70"/>
      <c r="JS20" s="358">
        <f t="shared" si="31"/>
        <v>0</v>
      </c>
      <c r="JV20" s="103" t="s">
        <v>547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751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743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756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753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759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776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5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524</v>
      </c>
      <c r="AL21" s="70">
        <v>43</v>
      </c>
      <c r="AM21" s="70">
        <f t="shared" si="10"/>
        <v>39009.599999999999</v>
      </c>
      <c r="AN21" s="74" t="s">
        <v>514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521</v>
      </c>
      <c r="AV21" s="70">
        <v>41</v>
      </c>
      <c r="AW21" s="70">
        <f t="shared" si="11"/>
        <v>37158.299999999996</v>
      </c>
      <c r="AZ21" s="1282" t="s">
        <v>547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548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567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543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545</v>
      </c>
      <c r="CJ21" s="276">
        <v>43</v>
      </c>
      <c r="CK21" s="230">
        <f t="shared" si="14"/>
        <v>40411.4</v>
      </c>
      <c r="CN21" s="1001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593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577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596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608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51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642</v>
      </c>
      <c r="ER21" s="70">
        <v>46</v>
      </c>
      <c r="ES21" s="358">
        <f t="shared" si="19"/>
        <v>38732</v>
      </c>
      <c r="EV21" s="1301" t="s">
        <v>649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648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665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691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652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693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710</v>
      </c>
      <c r="GZ21" s="70">
        <v>43</v>
      </c>
      <c r="HA21" s="358">
        <f t="shared" si="25"/>
        <v>39065.5</v>
      </c>
      <c r="HD21" s="103" t="s">
        <v>547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679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52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716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705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684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745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53"/>
      <c r="JR21" s="70"/>
      <c r="JS21" s="358">
        <f t="shared" si="31"/>
        <v>0</v>
      </c>
      <c r="JV21" s="103" t="s">
        <v>547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749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743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756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753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776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5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530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537</v>
      </c>
      <c r="AV22" s="70">
        <v>41</v>
      </c>
      <c r="AW22" s="70">
        <f t="shared" si="11"/>
        <v>36969.700000000004</v>
      </c>
      <c r="AX22" s="74" t="s">
        <v>514</v>
      </c>
      <c r="AZ22" s="1282" t="s">
        <v>547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548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567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543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545</v>
      </c>
      <c r="CJ22" s="276">
        <v>43</v>
      </c>
      <c r="CK22" s="230">
        <f t="shared" si="14"/>
        <v>40140.5</v>
      </c>
      <c r="CN22" s="1001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594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577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596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608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51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642</v>
      </c>
      <c r="ER22" s="70">
        <v>46</v>
      </c>
      <c r="ES22" s="358">
        <f t="shared" si="19"/>
        <v>39468</v>
      </c>
      <c r="EV22" s="1301" t="s">
        <v>649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648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660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691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652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693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715</v>
      </c>
      <c r="GZ22" s="70">
        <v>43</v>
      </c>
      <c r="HA22" s="358">
        <f t="shared" si="25"/>
        <v>39087</v>
      </c>
      <c r="HD22" s="103" t="s">
        <v>547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679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52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719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705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684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746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53"/>
      <c r="JR22" s="70"/>
      <c r="JS22" s="358">
        <f t="shared" si="31"/>
        <v>0</v>
      </c>
      <c r="JV22" s="103" t="s">
        <v>547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751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743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756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753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759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776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5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524</v>
      </c>
      <c r="AL23" s="70">
        <v>43</v>
      </c>
      <c r="AM23" s="70">
        <f t="shared" si="10"/>
        <v>39357.9</v>
      </c>
      <c r="AN23" s="74" t="s">
        <v>514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541</v>
      </c>
      <c r="AV23" s="70">
        <v>41</v>
      </c>
      <c r="AW23" s="70">
        <f t="shared" si="11"/>
        <v>38310.400000000001</v>
      </c>
      <c r="AZ23" s="1282" t="s">
        <v>547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548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567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543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545</v>
      </c>
      <c r="CJ23" s="276">
        <v>43</v>
      </c>
      <c r="CK23" s="230">
        <f t="shared" si="14"/>
        <v>38502.199999999997</v>
      </c>
      <c r="CN23" s="1001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593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580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614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608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51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642</v>
      </c>
      <c r="ER23" s="70">
        <v>46</v>
      </c>
      <c r="ES23" s="358">
        <f t="shared" si="19"/>
        <v>39606</v>
      </c>
      <c r="EV23" s="1301" t="s">
        <v>649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648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660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691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652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693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710</v>
      </c>
      <c r="GZ23" s="70">
        <v>43</v>
      </c>
      <c r="HA23" s="358">
        <f t="shared" si="25"/>
        <v>38910.699999999997</v>
      </c>
      <c r="HD23" s="103" t="s">
        <v>547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679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52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716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705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684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745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53"/>
      <c r="JR23" s="70"/>
      <c r="JS23" s="358">
        <f t="shared" si="31"/>
        <v>0</v>
      </c>
      <c r="JV23" s="103" t="s">
        <v>547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749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743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756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753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759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776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5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520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531</v>
      </c>
      <c r="AV24" s="70">
        <v>43</v>
      </c>
      <c r="AW24" s="70">
        <f t="shared" si="11"/>
        <v>40450.1</v>
      </c>
      <c r="AZ24" s="1282" t="s">
        <v>547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546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567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543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545</v>
      </c>
      <c r="CJ24" s="276">
        <v>43</v>
      </c>
      <c r="CK24" s="230">
        <f t="shared" si="14"/>
        <v>39009.599999999999</v>
      </c>
      <c r="CN24" s="1001"/>
      <c r="CO24" s="15">
        <v>17</v>
      </c>
      <c r="CP24" s="91">
        <v>938</v>
      </c>
      <c r="CQ24" s="275">
        <v>45178</v>
      </c>
      <c r="CR24" s="91">
        <v>938</v>
      </c>
      <c r="CS24" s="277" t="s">
        <v>594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577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613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608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51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636</v>
      </c>
      <c r="ER24" s="70">
        <v>46</v>
      </c>
      <c r="ES24" s="358">
        <f t="shared" si="19"/>
        <v>40250</v>
      </c>
      <c r="EV24" s="1301" t="s">
        <v>649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648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660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691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652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693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710</v>
      </c>
      <c r="GZ24" s="70">
        <v>43</v>
      </c>
      <c r="HA24" s="358">
        <f t="shared" si="25"/>
        <v>39925.5</v>
      </c>
      <c r="HD24" s="103" t="s">
        <v>547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679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52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719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705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684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745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53"/>
      <c r="JR24" s="70"/>
      <c r="JS24" s="358">
        <f t="shared" si="31"/>
        <v>0</v>
      </c>
      <c r="JV24" s="103" t="s">
        <v>547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751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743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756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753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759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776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5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520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549</v>
      </c>
      <c r="AV25" s="70">
        <v>43</v>
      </c>
      <c r="AW25" s="70">
        <f t="shared" si="11"/>
        <v>39787.9</v>
      </c>
      <c r="AZ25" s="1283" t="s">
        <v>547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548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567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543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545</v>
      </c>
      <c r="CJ25" s="276">
        <v>43</v>
      </c>
      <c r="CK25" s="358">
        <f t="shared" si="14"/>
        <v>40450.1</v>
      </c>
      <c r="CN25" s="1001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593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577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613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608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51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638</v>
      </c>
      <c r="ER25" s="70">
        <v>46</v>
      </c>
      <c r="ES25" s="358">
        <f t="shared" si="19"/>
        <v>41032</v>
      </c>
      <c r="EV25" s="1301" t="s">
        <v>649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648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307">
        <v>940.7</v>
      </c>
      <c r="FK25" s="69" t="s">
        <v>660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691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652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693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710</v>
      </c>
      <c r="GZ25" s="70">
        <v>43</v>
      </c>
      <c r="HA25" s="358">
        <f t="shared" si="25"/>
        <v>38188.300000000003</v>
      </c>
      <c r="HD25" s="1002" t="s">
        <v>547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679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52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716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705</v>
      </c>
      <c r="IN25" s="70">
        <v>43</v>
      </c>
      <c r="IO25" s="230">
        <f t="shared" si="28"/>
        <v>37448.699999999997</v>
      </c>
      <c r="IR25" s="1002"/>
      <c r="IS25" s="15">
        <v>18</v>
      </c>
      <c r="IT25" s="68">
        <v>912.6</v>
      </c>
      <c r="IU25" s="238">
        <v>45191</v>
      </c>
      <c r="IV25" s="68">
        <v>912.6</v>
      </c>
      <c r="IW25" s="69" t="s">
        <v>684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746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53"/>
      <c r="JR25" s="70"/>
      <c r="JS25" s="358">
        <f t="shared" si="31"/>
        <v>0</v>
      </c>
      <c r="JV25" s="103" t="s">
        <v>547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728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743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756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753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759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776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5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530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537</v>
      </c>
      <c r="AV26" s="70">
        <v>41</v>
      </c>
      <c r="AW26" s="70">
        <f t="shared" si="11"/>
        <v>37974.200000000004</v>
      </c>
      <c r="AX26" s="74" t="s">
        <v>514</v>
      </c>
      <c r="AZ26" s="1282" t="s">
        <v>547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546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567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543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545</v>
      </c>
      <c r="CJ26" s="276">
        <v>43</v>
      </c>
      <c r="CK26" s="358">
        <f t="shared" si="14"/>
        <v>39865.300000000003</v>
      </c>
      <c r="CN26" s="1001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593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577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596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608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51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636</v>
      </c>
      <c r="ER26" s="70">
        <v>46</v>
      </c>
      <c r="ES26" s="358">
        <f t="shared" si="19"/>
        <v>36662</v>
      </c>
      <c r="EV26" s="1301" t="s">
        <v>649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648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660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680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652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693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710</v>
      </c>
      <c r="GZ26" s="70">
        <v>43</v>
      </c>
      <c r="HA26" s="358">
        <f t="shared" si="25"/>
        <v>40372.699999999997</v>
      </c>
      <c r="HD26" s="103" t="s">
        <v>547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679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52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716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705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684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747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53"/>
      <c r="JR26" s="70"/>
      <c r="JS26" s="358">
        <f t="shared" si="31"/>
        <v>0</v>
      </c>
      <c r="JV26" s="103" t="s">
        <v>547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728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743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756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753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776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6" t="s">
        <v>190</v>
      </c>
      <c r="M27" s="15">
        <v>20</v>
      </c>
      <c r="N27" s="68">
        <v>896.3</v>
      </c>
      <c r="O27" s="986">
        <v>45176</v>
      </c>
      <c r="P27" s="988">
        <v>896.3</v>
      </c>
      <c r="Q27" s="987" t="s">
        <v>555</v>
      </c>
      <c r="R27" s="894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530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521</v>
      </c>
      <c r="AV27" s="70">
        <v>41</v>
      </c>
      <c r="AW27" s="70">
        <f t="shared" si="11"/>
        <v>36526.9</v>
      </c>
      <c r="AZ27" s="1282" t="s">
        <v>547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546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567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543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545</v>
      </c>
      <c r="CJ27" s="276">
        <v>43</v>
      </c>
      <c r="CK27" s="358">
        <f t="shared" si="14"/>
        <v>40179.199999999997</v>
      </c>
      <c r="CN27" s="1001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593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577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596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608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51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638</v>
      </c>
      <c r="ER27" s="70">
        <v>46</v>
      </c>
      <c r="ES27" s="358">
        <f t="shared" si="19"/>
        <v>36846</v>
      </c>
      <c r="EV27" s="1301" t="s">
        <v>649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648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660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680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652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694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715</v>
      </c>
      <c r="GZ27" s="70">
        <v>43</v>
      </c>
      <c r="HA27" s="358">
        <f t="shared" si="25"/>
        <v>40239.4</v>
      </c>
      <c r="HD27" s="103" t="s">
        <v>547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679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52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719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705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684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745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547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728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756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753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776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5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541</v>
      </c>
      <c r="AV28" s="70">
        <v>43</v>
      </c>
      <c r="AW28" s="70">
        <f t="shared" si="11"/>
        <v>38227</v>
      </c>
      <c r="AZ28" s="1282" t="s">
        <v>547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546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543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545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593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608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51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636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660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680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693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710</v>
      </c>
      <c r="GZ28" s="70">
        <v>43</v>
      </c>
      <c r="HA28" s="358">
        <f t="shared" si="25"/>
        <v>39947</v>
      </c>
      <c r="HD28" s="103" t="s">
        <v>547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679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52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716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705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684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745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547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751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756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753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759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636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51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7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7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51" t="s">
        <v>21</v>
      </c>
      <c r="SB33" s="1552"/>
      <c r="SC33" s="137">
        <f>SUM(SD5-SC32)</f>
        <v>0</v>
      </c>
      <c r="SK33" s="1551" t="s">
        <v>21</v>
      </c>
      <c r="SL33" s="1552"/>
      <c r="SM33" s="137">
        <f>SUM(SN5-SM32)</f>
        <v>0</v>
      </c>
      <c r="SU33" s="1551" t="s">
        <v>21</v>
      </c>
      <c r="SV33" s="1552"/>
      <c r="SW33" s="205">
        <f>SUM(SX5-SW32)</f>
        <v>0</v>
      </c>
      <c r="TE33" s="1551" t="s">
        <v>21</v>
      </c>
      <c r="TF33" s="1552"/>
      <c r="TG33" s="137">
        <f>SUM(TH5-TG32)</f>
        <v>0</v>
      </c>
      <c r="TO33" s="1551" t="s">
        <v>21</v>
      </c>
      <c r="TP33" s="1552"/>
      <c r="TQ33" s="137">
        <f>SUM(TR5-TQ32)</f>
        <v>0</v>
      </c>
      <c r="TY33" s="1551" t="s">
        <v>21</v>
      </c>
      <c r="TZ33" s="1552"/>
      <c r="UA33" s="137">
        <f>SUM(UB5-UA32)</f>
        <v>0</v>
      </c>
      <c r="UH33" s="1551" t="s">
        <v>21</v>
      </c>
      <c r="UI33" s="1552"/>
      <c r="UJ33" s="137">
        <f>SUM(UK5-UJ32)</f>
        <v>0</v>
      </c>
      <c r="UQ33" s="1551" t="s">
        <v>21</v>
      </c>
      <c r="UR33" s="1552"/>
      <c r="US33" s="137">
        <f>SUM(UT5-US32)</f>
        <v>0</v>
      </c>
      <c r="UZ33" s="1551" t="s">
        <v>21</v>
      </c>
      <c r="VA33" s="155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51" t="s">
        <v>21</v>
      </c>
      <c r="WB33" s="1552"/>
      <c r="WC33" s="137">
        <f>WD5-WC32</f>
        <v>-22</v>
      </c>
      <c r="WJ33" s="1551" t="s">
        <v>21</v>
      </c>
      <c r="WK33" s="1552"/>
      <c r="WL33" s="137">
        <f>WM5-WL32</f>
        <v>-22</v>
      </c>
      <c r="WS33" s="1551" t="s">
        <v>21</v>
      </c>
      <c r="WT33" s="1552"/>
      <c r="WU33" s="137">
        <f>WV5-WU32</f>
        <v>-22</v>
      </c>
      <c r="XB33" s="1551" t="s">
        <v>21</v>
      </c>
      <c r="XC33" s="1552"/>
      <c r="XD33" s="137">
        <f>XE5-XD32</f>
        <v>-22</v>
      </c>
      <c r="XK33" s="1551" t="s">
        <v>21</v>
      </c>
      <c r="XL33" s="1552"/>
      <c r="XM33" s="137">
        <f>XN5-XM32</f>
        <v>-22</v>
      </c>
      <c r="XT33" s="1551" t="s">
        <v>21</v>
      </c>
      <c r="XU33" s="1552"/>
      <c r="XV33" s="137">
        <f>XW5-XV32</f>
        <v>-22</v>
      </c>
      <c r="YC33" s="1551" t="s">
        <v>21</v>
      </c>
      <c r="YD33" s="1552"/>
      <c r="YE33" s="137">
        <f>YF5-YE32</f>
        <v>-22</v>
      </c>
      <c r="YL33" s="1551" t="s">
        <v>21</v>
      </c>
      <c r="YM33" s="1552"/>
      <c r="YN33" s="137">
        <f>YO5-YN32</f>
        <v>-22</v>
      </c>
      <c r="YU33" s="1551" t="s">
        <v>21</v>
      </c>
      <c r="YV33" s="1552"/>
      <c r="YW33" s="137">
        <f>YX5-YW32</f>
        <v>-22</v>
      </c>
      <c r="ZD33" s="1551" t="s">
        <v>21</v>
      </c>
      <c r="ZE33" s="1552"/>
      <c r="ZF33" s="137">
        <f>ZG5-ZF32</f>
        <v>-22</v>
      </c>
      <c r="ZM33" s="1551" t="s">
        <v>21</v>
      </c>
      <c r="ZN33" s="1552"/>
      <c r="ZO33" s="137">
        <f>ZP5-ZO32</f>
        <v>-22</v>
      </c>
      <c r="ZV33" s="1551" t="s">
        <v>21</v>
      </c>
      <c r="ZW33" s="1552"/>
      <c r="ZX33" s="137">
        <f>ZY5-ZX32</f>
        <v>-22</v>
      </c>
      <c r="AAE33" s="1551" t="s">
        <v>21</v>
      </c>
      <c r="AAF33" s="1552"/>
      <c r="AAG33" s="137">
        <f>AAH5-AAG32</f>
        <v>-22</v>
      </c>
      <c r="AAN33" s="1551" t="s">
        <v>21</v>
      </c>
      <c r="AAO33" s="1552"/>
      <c r="AAP33" s="137">
        <f>AAQ5-AAP32</f>
        <v>-22</v>
      </c>
      <c r="AAW33" s="1551" t="s">
        <v>21</v>
      </c>
      <c r="AAX33" s="1552"/>
      <c r="AAY33" s="137">
        <f>AAZ5-AAY32</f>
        <v>-22</v>
      </c>
      <c r="ABF33" s="1551" t="s">
        <v>21</v>
      </c>
      <c r="ABG33" s="1552"/>
      <c r="ABH33" s="137">
        <f>ABH32-ABF32</f>
        <v>22</v>
      </c>
      <c r="ABO33" s="1551" t="s">
        <v>21</v>
      </c>
      <c r="ABP33" s="1552"/>
      <c r="ABQ33" s="137">
        <f>ABR5-ABQ32</f>
        <v>-22</v>
      </c>
      <c r="ABX33" s="1551" t="s">
        <v>21</v>
      </c>
      <c r="ABY33" s="1552"/>
      <c r="ABZ33" s="137">
        <f>ACA5-ABZ32</f>
        <v>-22</v>
      </c>
      <c r="ACG33" s="1551" t="s">
        <v>21</v>
      </c>
      <c r="ACH33" s="1552"/>
      <c r="ACI33" s="137">
        <f>ACJ5-ACI32</f>
        <v>-22</v>
      </c>
      <c r="ACP33" s="1551" t="s">
        <v>21</v>
      </c>
      <c r="ACQ33" s="1552"/>
      <c r="ACR33" s="137">
        <f>ACS5-ACR32</f>
        <v>-22</v>
      </c>
      <c r="ACY33" s="1551" t="s">
        <v>21</v>
      </c>
      <c r="ACZ33" s="1552"/>
      <c r="ADA33" s="137">
        <f>ADB5-ADA32</f>
        <v>-22</v>
      </c>
      <c r="ADH33" s="1551" t="s">
        <v>21</v>
      </c>
      <c r="ADI33" s="1552"/>
      <c r="ADJ33" s="137">
        <f>ADK5-ADJ32</f>
        <v>-22</v>
      </c>
      <c r="ADQ33" s="1551" t="s">
        <v>21</v>
      </c>
      <c r="ADR33" s="1552"/>
      <c r="ADS33" s="137">
        <f>ADT5-ADS32</f>
        <v>-22</v>
      </c>
      <c r="ADZ33" s="1551" t="s">
        <v>21</v>
      </c>
      <c r="AEA33" s="1552"/>
      <c r="AEB33" s="137">
        <f>AEC5-AEB32</f>
        <v>-22</v>
      </c>
      <c r="AEI33" s="1551" t="s">
        <v>21</v>
      </c>
      <c r="AEJ33" s="1552"/>
      <c r="AEK33" s="137">
        <f>AEL5-AEK32</f>
        <v>-22</v>
      </c>
      <c r="AER33" s="1551" t="s">
        <v>21</v>
      </c>
      <c r="AES33" s="1552"/>
      <c r="AET33" s="137">
        <f>AEU5-AET32</f>
        <v>-22</v>
      </c>
      <c r="AFA33" s="1551" t="s">
        <v>21</v>
      </c>
      <c r="AFB33" s="1552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49" t="s">
        <v>4</v>
      </c>
      <c r="SB34" s="1550"/>
      <c r="SC34" s="49"/>
      <c r="SK34" s="1549" t="s">
        <v>4</v>
      </c>
      <c r="SL34" s="1550"/>
      <c r="SM34" s="49"/>
      <c r="SU34" s="1549" t="s">
        <v>4</v>
      </c>
      <c r="SV34" s="1550"/>
      <c r="SW34" s="49"/>
      <c r="TE34" s="1549" t="s">
        <v>4</v>
      </c>
      <c r="TF34" s="1550"/>
      <c r="TG34" s="49"/>
      <c r="TO34" s="1549" t="s">
        <v>4</v>
      </c>
      <c r="TP34" s="1550"/>
      <c r="TQ34" s="49"/>
      <c r="TY34" s="1549" t="s">
        <v>4</v>
      </c>
      <c r="TZ34" s="1550"/>
      <c r="UA34" s="49"/>
      <c r="UH34" s="1549" t="s">
        <v>4</v>
      </c>
      <c r="UI34" s="1550"/>
      <c r="UJ34" s="49"/>
      <c r="UQ34" s="1549" t="s">
        <v>4</v>
      </c>
      <c r="UR34" s="1550"/>
      <c r="US34" s="49"/>
      <c r="UZ34" s="1549" t="s">
        <v>4</v>
      </c>
      <c r="VA34" s="155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49" t="s">
        <v>4</v>
      </c>
      <c r="WB34" s="1550"/>
      <c r="WC34" s="49"/>
      <c r="WJ34" s="1549" t="s">
        <v>4</v>
      </c>
      <c r="WK34" s="1550"/>
      <c r="WL34" s="49"/>
      <c r="WS34" s="1549" t="s">
        <v>4</v>
      </c>
      <c r="WT34" s="1550"/>
      <c r="WU34" s="49"/>
      <c r="XB34" s="1549" t="s">
        <v>4</v>
      </c>
      <c r="XC34" s="1550"/>
      <c r="XD34" s="49"/>
      <c r="XK34" s="1549" t="s">
        <v>4</v>
      </c>
      <c r="XL34" s="1550"/>
      <c r="XM34" s="49"/>
      <c r="XT34" s="1549" t="s">
        <v>4</v>
      </c>
      <c r="XU34" s="1550"/>
      <c r="XV34" s="49"/>
      <c r="YC34" s="1549" t="s">
        <v>4</v>
      </c>
      <c r="YD34" s="1550"/>
      <c r="YE34" s="49"/>
      <c r="YL34" s="1549" t="s">
        <v>4</v>
      </c>
      <c r="YM34" s="1550"/>
      <c r="YN34" s="49"/>
      <c r="YU34" s="1549" t="s">
        <v>4</v>
      </c>
      <c r="YV34" s="1550"/>
      <c r="YW34" s="49"/>
      <c r="ZD34" s="1549" t="s">
        <v>4</v>
      </c>
      <c r="ZE34" s="1550"/>
      <c r="ZF34" s="49"/>
      <c r="ZM34" s="1549" t="s">
        <v>4</v>
      </c>
      <c r="ZN34" s="1550"/>
      <c r="ZO34" s="49"/>
      <c r="ZV34" s="1549" t="s">
        <v>4</v>
      </c>
      <c r="ZW34" s="1550"/>
      <c r="ZX34" s="49"/>
      <c r="AAE34" s="1549" t="s">
        <v>4</v>
      </c>
      <c r="AAF34" s="1550"/>
      <c r="AAG34" s="49"/>
      <c r="AAN34" s="1549" t="s">
        <v>4</v>
      </c>
      <c r="AAO34" s="1550"/>
      <c r="AAP34" s="49"/>
      <c r="AAW34" s="1549" t="s">
        <v>4</v>
      </c>
      <c r="AAX34" s="1550"/>
      <c r="AAY34" s="49"/>
      <c r="ABF34" s="1549" t="s">
        <v>4</v>
      </c>
      <c r="ABG34" s="1550"/>
      <c r="ABH34" s="49"/>
      <c r="ABO34" s="1549" t="s">
        <v>4</v>
      </c>
      <c r="ABP34" s="1550"/>
      <c r="ABQ34" s="49"/>
      <c r="ABX34" s="1549" t="s">
        <v>4</v>
      </c>
      <c r="ABY34" s="1550"/>
      <c r="ABZ34" s="49"/>
      <c r="ACG34" s="1549" t="s">
        <v>4</v>
      </c>
      <c r="ACH34" s="1550"/>
      <c r="ACI34" s="49"/>
      <c r="ACP34" s="1549" t="s">
        <v>4</v>
      </c>
      <c r="ACQ34" s="1550"/>
      <c r="ACR34" s="49"/>
      <c r="ACY34" s="1549" t="s">
        <v>4</v>
      </c>
      <c r="ACZ34" s="1550"/>
      <c r="ADA34" s="49"/>
      <c r="ADH34" s="1549" t="s">
        <v>4</v>
      </c>
      <c r="ADI34" s="1550"/>
      <c r="ADJ34" s="49"/>
      <c r="ADQ34" s="1549" t="s">
        <v>4</v>
      </c>
      <c r="ADR34" s="1550"/>
      <c r="ADS34" s="49"/>
      <c r="ADZ34" s="1549" t="s">
        <v>4</v>
      </c>
      <c r="AEA34" s="1550"/>
      <c r="AEB34" s="49"/>
      <c r="AEI34" s="1549" t="s">
        <v>4</v>
      </c>
      <c r="AEJ34" s="1550"/>
      <c r="AEK34" s="49"/>
      <c r="AER34" s="1549" t="s">
        <v>4</v>
      </c>
      <c r="AES34" s="1550"/>
      <c r="AET34" s="49"/>
      <c r="AFA34" s="1549" t="s">
        <v>4</v>
      </c>
      <c r="AFB34" s="1550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60"/>
      <c r="B6" s="1579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60"/>
      <c r="B7" s="1580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1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51" t="s">
        <v>21</v>
      </c>
      <c r="E43" s="1552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60"/>
      <c r="B5" s="1581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60"/>
      <c r="B6" s="158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6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6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6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6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6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6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6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6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6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6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6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6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6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6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6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1" t="s">
        <v>21</v>
      </c>
      <c r="E31" s="155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 t="s">
        <v>370</v>
      </c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83" t="s">
        <v>73</v>
      </c>
      <c r="C4" s="124"/>
      <c r="D4" s="130"/>
      <c r="E4" s="172"/>
      <c r="F4" s="133"/>
      <c r="G4" s="38"/>
    </row>
    <row r="5" spans="1:15" ht="15.75" x14ac:dyDescent="0.25">
      <c r="A5" s="1560" t="s">
        <v>79</v>
      </c>
      <c r="B5" s="1581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6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650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80"/>
      <c r="H10" s="1271"/>
      <c r="I10" s="1302">
        <f t="shared" ref="I10:I27" si="2">I9-F10</f>
        <v>0</v>
      </c>
      <c r="J10" s="130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80"/>
      <c r="H11" s="1271"/>
      <c r="I11" s="1302">
        <f t="shared" si="2"/>
        <v>0</v>
      </c>
      <c r="J11" s="130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80"/>
      <c r="H12" s="1271"/>
      <c r="I12" s="1302">
        <f t="shared" si="2"/>
        <v>0</v>
      </c>
      <c r="J12" s="130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80"/>
      <c r="H13" s="1271"/>
      <c r="I13" s="1304">
        <f t="shared" si="2"/>
        <v>0</v>
      </c>
      <c r="J13" s="130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1" t="s">
        <v>21</v>
      </c>
      <c r="E31" s="155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51" t="s">
        <v>21</v>
      </c>
      <c r="E31" s="155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60" t="s">
        <v>102</v>
      </c>
      <c r="B5" s="1579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60"/>
      <c r="B6" s="1580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1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51" t="s">
        <v>21</v>
      </c>
      <c r="E42" s="1552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4" t="s">
        <v>309</v>
      </c>
      <c r="B1" s="1584"/>
      <c r="C1" s="1584"/>
      <c r="D1" s="1584"/>
      <c r="E1" s="1584"/>
      <c r="F1" s="1584"/>
      <c r="G1" s="1584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5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59" t="s">
        <v>94</v>
      </c>
      <c r="B5" s="1585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59"/>
      <c r="B6" s="1585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85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3">
        <f t="shared" si="3"/>
        <v>80</v>
      </c>
      <c r="E15" s="799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3">
        <f t="shared" si="3"/>
        <v>100</v>
      </c>
      <c r="E16" s="799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3">
        <f t="shared" si="3"/>
        <v>80</v>
      </c>
      <c r="E17" s="799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3">
        <f t="shared" si="3"/>
        <v>100</v>
      </c>
      <c r="E18" s="799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3">
        <f t="shared" si="3"/>
        <v>80</v>
      </c>
      <c r="E19" s="799">
        <v>45082</v>
      </c>
      <c r="F19" s="617">
        <f t="shared" si="0"/>
        <v>80</v>
      </c>
      <c r="G19" s="517" t="s">
        <v>129</v>
      </c>
      <c r="H19" s="353">
        <v>48</v>
      </c>
      <c r="I19" s="73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3">
        <f t="shared" si="3"/>
        <v>0</v>
      </c>
      <c r="E20" s="799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5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5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5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5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5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5">
        <v>45098</v>
      </c>
      <c r="F26" s="619">
        <f t="shared" si="0"/>
        <v>300</v>
      </c>
      <c r="G26" s="314" t="s">
        <v>137</v>
      </c>
      <c r="H26" s="83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5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5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5">
        <v>45104</v>
      </c>
      <c r="F29" s="619">
        <f t="shared" si="0"/>
        <v>600</v>
      </c>
      <c r="G29" s="314" t="s">
        <v>142</v>
      </c>
      <c r="H29" s="83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5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5">
        <v>45108</v>
      </c>
      <c r="F31" s="619">
        <f t="shared" si="0"/>
        <v>50</v>
      </c>
      <c r="G31" s="314" t="s">
        <v>144</v>
      </c>
      <c r="H31" s="315">
        <v>48</v>
      </c>
      <c r="I31" s="73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5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9">
        <f t="shared" si="3"/>
        <v>50</v>
      </c>
      <c r="E33" s="850">
        <v>45110</v>
      </c>
      <c r="F33" s="851">
        <f t="shared" si="0"/>
        <v>50</v>
      </c>
      <c r="G33" s="852" t="s">
        <v>149</v>
      </c>
      <c r="H33" s="853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9">
        <f t="shared" si="3"/>
        <v>30</v>
      </c>
      <c r="E34" s="850">
        <v>45113</v>
      </c>
      <c r="F34" s="851">
        <f t="shared" si="0"/>
        <v>30</v>
      </c>
      <c r="G34" s="852" t="s">
        <v>150</v>
      </c>
      <c r="H34" s="853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9">
        <f t="shared" si="3"/>
        <v>80</v>
      </c>
      <c r="E35" s="850">
        <v>45117</v>
      </c>
      <c r="F35" s="851">
        <f t="shared" si="0"/>
        <v>80</v>
      </c>
      <c r="G35" s="852" t="s">
        <v>153</v>
      </c>
      <c r="H35" s="853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9">
        <f t="shared" si="3"/>
        <v>50</v>
      </c>
      <c r="E36" s="850">
        <v>45118</v>
      </c>
      <c r="F36" s="851">
        <f t="shared" si="0"/>
        <v>50</v>
      </c>
      <c r="G36" s="852" t="s">
        <v>154</v>
      </c>
      <c r="H36" s="853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9">
        <f t="shared" si="3"/>
        <v>10</v>
      </c>
      <c r="E37" s="850">
        <v>45119</v>
      </c>
      <c r="F37" s="851">
        <f t="shared" si="0"/>
        <v>10</v>
      </c>
      <c r="G37" s="852" t="s">
        <v>156</v>
      </c>
      <c r="H37" s="853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9">
        <f t="shared" si="3"/>
        <v>20</v>
      </c>
      <c r="E38" s="854">
        <v>45121</v>
      </c>
      <c r="F38" s="851">
        <f t="shared" si="0"/>
        <v>20</v>
      </c>
      <c r="G38" s="852" t="s">
        <v>157</v>
      </c>
      <c r="H38" s="853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9">
        <f t="shared" si="3"/>
        <v>100</v>
      </c>
      <c r="E39" s="854">
        <v>45122</v>
      </c>
      <c r="F39" s="851">
        <f t="shared" si="0"/>
        <v>100</v>
      </c>
      <c r="G39" s="852" t="s">
        <v>159</v>
      </c>
      <c r="H39" s="853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9">
        <f t="shared" si="3"/>
        <v>50</v>
      </c>
      <c r="E40" s="854">
        <v>45122</v>
      </c>
      <c r="F40" s="851">
        <f t="shared" si="0"/>
        <v>50</v>
      </c>
      <c r="G40" s="852" t="s">
        <v>160</v>
      </c>
      <c r="H40" s="853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9">
        <f t="shared" si="3"/>
        <v>80</v>
      </c>
      <c r="E41" s="854">
        <v>45125</v>
      </c>
      <c r="F41" s="851">
        <f t="shared" si="0"/>
        <v>80</v>
      </c>
      <c r="G41" s="852" t="s">
        <v>161</v>
      </c>
      <c r="H41" s="853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9">
        <f t="shared" si="3"/>
        <v>500</v>
      </c>
      <c r="E42" s="854">
        <v>45125</v>
      </c>
      <c r="F42" s="851">
        <f t="shared" si="0"/>
        <v>500</v>
      </c>
      <c r="G42" s="852" t="s">
        <v>162</v>
      </c>
      <c r="H42" s="853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9">
        <f t="shared" si="3"/>
        <v>60</v>
      </c>
      <c r="E43" s="854">
        <v>45128</v>
      </c>
      <c r="F43" s="851">
        <f t="shared" si="0"/>
        <v>60</v>
      </c>
      <c r="G43" s="852" t="s">
        <v>163</v>
      </c>
      <c r="H43" s="853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9">
        <f t="shared" si="3"/>
        <v>30</v>
      </c>
      <c r="E44" s="854">
        <v>45129</v>
      </c>
      <c r="F44" s="851">
        <f t="shared" si="0"/>
        <v>30</v>
      </c>
      <c r="G44" s="852" t="s">
        <v>164</v>
      </c>
      <c r="H44" s="853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9">
        <f t="shared" si="3"/>
        <v>60</v>
      </c>
      <c r="E45" s="854">
        <v>45129</v>
      </c>
      <c r="F45" s="851">
        <f t="shared" si="0"/>
        <v>60</v>
      </c>
      <c r="G45" s="852" t="s">
        <v>165</v>
      </c>
      <c r="H45" s="853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9">
        <f t="shared" si="3"/>
        <v>10</v>
      </c>
      <c r="E46" s="854">
        <v>45129</v>
      </c>
      <c r="F46" s="851">
        <f t="shared" si="0"/>
        <v>10</v>
      </c>
      <c r="G46" s="852" t="s">
        <v>166</v>
      </c>
      <c r="H46" s="853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9">
        <f t="shared" si="3"/>
        <v>60</v>
      </c>
      <c r="E47" s="854">
        <v>45131</v>
      </c>
      <c r="F47" s="851">
        <f t="shared" si="0"/>
        <v>60</v>
      </c>
      <c r="G47" s="852" t="s">
        <v>167</v>
      </c>
      <c r="H47" s="853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9">
        <f t="shared" si="3"/>
        <v>80</v>
      </c>
      <c r="E48" s="854">
        <v>45134</v>
      </c>
      <c r="F48" s="851">
        <f t="shared" si="0"/>
        <v>80</v>
      </c>
      <c r="G48" s="852" t="s">
        <v>171</v>
      </c>
      <c r="H48" s="853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9">
        <f t="shared" si="3"/>
        <v>40</v>
      </c>
      <c r="E49" s="854">
        <v>45136</v>
      </c>
      <c r="F49" s="851">
        <f t="shared" si="0"/>
        <v>40</v>
      </c>
      <c r="G49" s="852" t="s">
        <v>176</v>
      </c>
      <c r="H49" s="853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9">
        <f t="shared" si="3"/>
        <v>10</v>
      </c>
      <c r="E50" s="854">
        <v>45136</v>
      </c>
      <c r="F50" s="851">
        <f t="shared" si="0"/>
        <v>10</v>
      </c>
      <c r="G50" s="852" t="s">
        <v>177</v>
      </c>
      <c r="H50" s="853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9">
        <f t="shared" si="3"/>
        <v>0</v>
      </c>
      <c r="E51" s="854"/>
      <c r="F51" s="851">
        <f t="shared" si="0"/>
        <v>0</v>
      </c>
      <c r="G51" s="852"/>
      <c r="H51" s="853"/>
      <c r="I51" s="73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5">
        <f t="shared" si="3"/>
        <v>10</v>
      </c>
      <c r="E52" s="926">
        <v>45138</v>
      </c>
      <c r="F52" s="927">
        <f t="shared" si="0"/>
        <v>10</v>
      </c>
      <c r="G52" s="928" t="s">
        <v>196</v>
      </c>
      <c r="H52" s="85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5">
        <f t="shared" si="3"/>
        <v>100</v>
      </c>
      <c r="E53" s="926">
        <v>45139</v>
      </c>
      <c r="F53" s="927">
        <f t="shared" si="0"/>
        <v>100</v>
      </c>
      <c r="G53" s="928" t="s">
        <v>197</v>
      </c>
      <c r="H53" s="85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5">
        <f t="shared" si="3"/>
        <v>100</v>
      </c>
      <c r="E54" s="926">
        <v>45141</v>
      </c>
      <c r="F54" s="927">
        <f t="shared" si="0"/>
        <v>100</v>
      </c>
      <c r="G54" s="928" t="s">
        <v>200</v>
      </c>
      <c r="H54" s="85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5">
        <f t="shared" si="3"/>
        <v>60</v>
      </c>
      <c r="E55" s="926">
        <v>45142</v>
      </c>
      <c r="F55" s="927">
        <f t="shared" si="0"/>
        <v>60</v>
      </c>
      <c r="G55" s="928" t="s">
        <v>206</v>
      </c>
      <c r="H55" s="85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5">
        <f t="shared" si="3"/>
        <v>60</v>
      </c>
      <c r="E56" s="926">
        <v>45143</v>
      </c>
      <c r="F56" s="927">
        <f t="shared" si="0"/>
        <v>60</v>
      </c>
      <c r="G56" s="928" t="s">
        <v>207</v>
      </c>
      <c r="H56" s="85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5">
        <f t="shared" si="3"/>
        <v>60</v>
      </c>
      <c r="E57" s="926">
        <v>45145</v>
      </c>
      <c r="F57" s="927">
        <f t="shared" si="0"/>
        <v>60</v>
      </c>
      <c r="G57" s="928" t="s">
        <v>204</v>
      </c>
      <c r="H57" s="85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5">
        <f t="shared" si="3"/>
        <v>80</v>
      </c>
      <c r="E58" s="926">
        <v>45146</v>
      </c>
      <c r="F58" s="927">
        <f t="shared" si="0"/>
        <v>80</v>
      </c>
      <c r="G58" s="928" t="s">
        <v>213</v>
      </c>
      <c r="H58" s="85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5">
        <f t="shared" si="3"/>
        <v>100</v>
      </c>
      <c r="E59" s="926">
        <v>45151</v>
      </c>
      <c r="F59" s="927">
        <f t="shared" si="0"/>
        <v>100</v>
      </c>
      <c r="G59" s="928" t="s">
        <v>223</v>
      </c>
      <c r="H59" s="85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5">
        <f t="shared" si="3"/>
        <v>80</v>
      </c>
      <c r="E60" s="926">
        <v>45152</v>
      </c>
      <c r="F60" s="927">
        <f t="shared" si="0"/>
        <v>80</v>
      </c>
      <c r="G60" s="928" t="s">
        <v>227</v>
      </c>
      <c r="H60" s="85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5">
        <f t="shared" si="3"/>
        <v>50</v>
      </c>
      <c r="E61" s="926">
        <v>45155</v>
      </c>
      <c r="F61" s="927">
        <f t="shared" si="0"/>
        <v>50</v>
      </c>
      <c r="G61" s="928" t="s">
        <v>240</v>
      </c>
      <c r="H61" s="85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5">
        <f t="shared" si="3"/>
        <v>60</v>
      </c>
      <c r="E62" s="926">
        <v>45156</v>
      </c>
      <c r="F62" s="927">
        <f t="shared" si="0"/>
        <v>60</v>
      </c>
      <c r="G62" s="928" t="s">
        <v>242</v>
      </c>
      <c r="H62" s="85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5">
        <f t="shared" si="3"/>
        <v>80</v>
      </c>
      <c r="E63" s="926">
        <v>45157</v>
      </c>
      <c r="F63" s="927">
        <f t="shared" si="0"/>
        <v>80</v>
      </c>
      <c r="G63" s="928" t="s">
        <v>244</v>
      </c>
      <c r="H63" s="85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5">
        <f t="shared" si="3"/>
        <v>50</v>
      </c>
      <c r="E64" s="926">
        <v>45160</v>
      </c>
      <c r="F64" s="927">
        <f t="shared" si="0"/>
        <v>50</v>
      </c>
      <c r="G64" s="928" t="s">
        <v>255</v>
      </c>
      <c r="H64" s="85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5">
        <f t="shared" si="3"/>
        <v>60</v>
      </c>
      <c r="E65" s="926">
        <v>45163</v>
      </c>
      <c r="F65" s="927">
        <f t="shared" si="0"/>
        <v>60</v>
      </c>
      <c r="G65" s="928" t="s">
        <v>259</v>
      </c>
      <c r="H65" s="85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5">
        <f t="shared" si="3"/>
        <v>80</v>
      </c>
      <c r="E66" s="926">
        <v>45166</v>
      </c>
      <c r="F66" s="927">
        <f t="shared" si="0"/>
        <v>80</v>
      </c>
      <c r="G66" s="928" t="s">
        <v>268</v>
      </c>
      <c r="H66" s="85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5">
        <f t="shared" si="3"/>
        <v>40</v>
      </c>
      <c r="E67" s="926">
        <v>45171</v>
      </c>
      <c r="F67" s="927">
        <f t="shared" si="0"/>
        <v>40</v>
      </c>
      <c r="G67" s="928" t="s">
        <v>303</v>
      </c>
      <c r="H67" s="85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5">
        <f t="shared" si="3"/>
        <v>0</v>
      </c>
      <c r="E68" s="926"/>
      <c r="F68" s="927">
        <f t="shared" si="0"/>
        <v>0</v>
      </c>
      <c r="G68" s="928"/>
      <c r="H68" s="855"/>
      <c r="I68" s="73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4">
        <f t="shared" si="3"/>
        <v>60</v>
      </c>
      <c r="E69" s="1025">
        <v>45173</v>
      </c>
      <c r="F69" s="1026">
        <f t="shared" si="0"/>
        <v>60</v>
      </c>
      <c r="G69" s="1027" t="s">
        <v>522</v>
      </c>
      <c r="H69" s="1028">
        <v>48</v>
      </c>
      <c r="I69" s="91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4">
        <f t="shared" si="3"/>
        <v>50</v>
      </c>
      <c r="E70" s="1025">
        <v>45174</v>
      </c>
      <c r="F70" s="1026">
        <f t="shared" si="0"/>
        <v>50</v>
      </c>
      <c r="G70" s="1027" t="s">
        <v>519</v>
      </c>
      <c r="H70" s="1028">
        <v>48</v>
      </c>
      <c r="I70" s="91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4">
        <f t="shared" si="3"/>
        <v>100</v>
      </c>
      <c r="E71" s="1025">
        <v>45178</v>
      </c>
      <c r="F71" s="1026">
        <f t="shared" si="0"/>
        <v>100</v>
      </c>
      <c r="G71" s="1027" t="s">
        <v>583</v>
      </c>
      <c r="H71" s="1028">
        <v>48</v>
      </c>
      <c r="I71" s="91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4">
        <f t="shared" si="3"/>
        <v>50</v>
      </c>
      <c r="E72" s="1025">
        <v>45180</v>
      </c>
      <c r="F72" s="1026">
        <f t="shared" si="0"/>
        <v>50</v>
      </c>
      <c r="G72" s="1027" t="s">
        <v>601</v>
      </c>
      <c r="H72" s="1028">
        <v>48</v>
      </c>
      <c r="I72" s="91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4">
        <f t="shared" si="3"/>
        <v>100</v>
      </c>
      <c r="E73" s="1025">
        <v>45182</v>
      </c>
      <c r="F73" s="1026">
        <f t="shared" si="0"/>
        <v>100</v>
      </c>
      <c r="G73" s="1027" t="s">
        <v>631</v>
      </c>
      <c r="H73" s="1028">
        <v>48</v>
      </c>
      <c r="I73" s="91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4">
        <f t="shared" si="3"/>
        <v>20</v>
      </c>
      <c r="E74" s="1025">
        <v>45187</v>
      </c>
      <c r="F74" s="1026">
        <f t="shared" si="0"/>
        <v>20</v>
      </c>
      <c r="G74" s="1027" t="s">
        <v>657</v>
      </c>
      <c r="H74" s="1028">
        <v>48</v>
      </c>
      <c r="I74" s="913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4">
        <f t="shared" si="3"/>
        <v>0</v>
      </c>
      <c r="E75" s="1025"/>
      <c r="F75" s="1026">
        <f t="shared" si="0"/>
        <v>0</v>
      </c>
      <c r="G75" s="1027"/>
      <c r="H75" s="1028"/>
      <c r="I75" s="913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4">
        <f t="shared" si="3"/>
        <v>0</v>
      </c>
      <c r="E76" s="1025"/>
      <c r="F76" s="1026">
        <f t="shared" si="0"/>
        <v>0</v>
      </c>
      <c r="G76" s="1027"/>
      <c r="H76" s="1028"/>
      <c r="I76" s="913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4">
        <f t="shared" si="3"/>
        <v>0</v>
      </c>
      <c r="E77" s="1025"/>
      <c r="F77" s="1026">
        <f t="shared" si="0"/>
        <v>0</v>
      </c>
      <c r="G77" s="1027"/>
      <c r="H77" s="1028"/>
      <c r="I77" s="913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4">
        <f t="shared" si="3"/>
        <v>0</v>
      </c>
      <c r="E78" s="1025"/>
      <c r="F78" s="1026">
        <f t="shared" si="0"/>
        <v>0</v>
      </c>
      <c r="G78" s="1027"/>
      <c r="H78" s="1028"/>
      <c r="I78" s="913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4">
        <f t="shared" si="3"/>
        <v>0</v>
      </c>
      <c r="E79" s="1025"/>
      <c r="F79" s="1026">
        <f t="shared" si="0"/>
        <v>0</v>
      </c>
      <c r="G79" s="1027"/>
      <c r="H79" s="1028"/>
      <c r="I79" s="913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4">
        <f t="shared" si="3"/>
        <v>0</v>
      </c>
      <c r="E80" s="1025"/>
      <c r="F80" s="1026">
        <f t="shared" si="0"/>
        <v>0</v>
      </c>
      <c r="G80" s="1027"/>
      <c r="H80" s="1028"/>
      <c r="I80" s="913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4">
        <f t="shared" si="3"/>
        <v>0</v>
      </c>
      <c r="E81" s="1025"/>
      <c r="F81" s="1026">
        <f t="shared" si="0"/>
        <v>0</v>
      </c>
      <c r="G81" s="1027"/>
      <c r="H81" s="1028"/>
      <c r="I81" s="913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4">
        <f t="shared" si="3"/>
        <v>0</v>
      </c>
      <c r="E82" s="1025"/>
      <c r="F82" s="1026">
        <f t="shared" si="0"/>
        <v>0</v>
      </c>
      <c r="G82" s="1027"/>
      <c r="H82" s="1028"/>
      <c r="I82" s="913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4">
        <f t="shared" si="3"/>
        <v>0</v>
      </c>
      <c r="E83" s="1025"/>
      <c r="F83" s="1026">
        <f t="shared" si="0"/>
        <v>0</v>
      </c>
      <c r="G83" s="1027"/>
      <c r="H83" s="1028"/>
      <c r="I83" s="913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5">
        <f t="shared" si="3"/>
        <v>0</v>
      </c>
      <c r="E84" s="926"/>
      <c r="F84" s="927">
        <f t="shared" si="0"/>
        <v>0</v>
      </c>
      <c r="G84" s="928"/>
      <c r="H84" s="855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5">
        <f t="shared" si="3"/>
        <v>0</v>
      </c>
      <c r="E85" s="926"/>
      <c r="F85" s="927">
        <f t="shared" si="0"/>
        <v>0</v>
      </c>
      <c r="G85" s="928"/>
      <c r="H85" s="855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51" t="s">
        <v>21</v>
      </c>
      <c r="E89" s="1552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6" t="s">
        <v>92</v>
      </c>
      <c r="B1" s="1546"/>
      <c r="C1" s="1546"/>
      <c r="D1" s="1546"/>
      <c r="E1" s="1546"/>
      <c r="F1" s="1546"/>
      <c r="G1" s="154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59"/>
      <c r="B5" s="1586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59"/>
      <c r="B6" s="1586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51" t="s">
        <v>21</v>
      </c>
      <c r="E32" s="155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51" t="s">
        <v>21</v>
      </c>
      <c r="E29" s="155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8" t="s">
        <v>310</v>
      </c>
      <c r="B1" s="1548"/>
      <c r="C1" s="1548"/>
      <c r="D1" s="1548"/>
      <c r="E1" s="1548"/>
      <c r="F1" s="1548"/>
      <c r="G1" s="1548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59" t="s">
        <v>94</v>
      </c>
      <c r="B5" s="1586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59"/>
      <c r="B6" s="1586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86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8" t="s">
        <v>57</v>
      </c>
      <c r="I8" s="759" t="s">
        <v>3</v>
      </c>
      <c r="J8" s="75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11">
        <f t="shared" si="0"/>
        <v>100</v>
      </c>
      <c r="E13" s="912">
        <v>45146</v>
      </c>
      <c r="F13" s="911">
        <f t="shared" si="1"/>
        <v>100</v>
      </c>
      <c r="G13" s="847" t="s">
        <v>212</v>
      </c>
      <c r="H13" s="848">
        <v>48</v>
      </c>
      <c r="I13" s="91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11">
        <f t="shared" si="0"/>
        <v>20</v>
      </c>
      <c r="E14" s="912">
        <v>45146</v>
      </c>
      <c r="F14" s="911">
        <f t="shared" si="1"/>
        <v>20</v>
      </c>
      <c r="G14" s="847" t="s">
        <v>214</v>
      </c>
      <c r="H14" s="848">
        <v>48</v>
      </c>
      <c r="I14" s="91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11">
        <f t="shared" si="0"/>
        <v>1000</v>
      </c>
      <c r="E15" s="912">
        <v>45147</v>
      </c>
      <c r="F15" s="911">
        <f t="shared" si="1"/>
        <v>1000</v>
      </c>
      <c r="G15" s="847" t="s">
        <v>218</v>
      </c>
      <c r="H15" s="848">
        <v>35</v>
      </c>
      <c r="I15" s="91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11">
        <f>10*C16</f>
        <v>40</v>
      </c>
      <c r="E16" s="912">
        <v>45150</v>
      </c>
      <c r="F16" s="911">
        <f t="shared" si="1"/>
        <v>40</v>
      </c>
      <c r="G16" s="847" t="s">
        <v>222</v>
      </c>
      <c r="H16" s="848">
        <v>48</v>
      </c>
      <c r="I16" s="91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11">
        <f t="shared" ref="D17:D68" si="5">10*C17</f>
        <v>20</v>
      </c>
      <c r="E17" s="912">
        <v>45152</v>
      </c>
      <c r="F17" s="911">
        <f t="shared" si="1"/>
        <v>20</v>
      </c>
      <c r="G17" s="847" t="s">
        <v>228</v>
      </c>
      <c r="H17" s="848">
        <v>48</v>
      </c>
      <c r="I17" s="91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11">
        <f t="shared" si="5"/>
        <v>200</v>
      </c>
      <c r="E18" s="912">
        <v>45152</v>
      </c>
      <c r="F18" s="911">
        <f t="shared" si="1"/>
        <v>200</v>
      </c>
      <c r="G18" s="847" t="s">
        <v>229</v>
      </c>
      <c r="H18" s="848">
        <v>35</v>
      </c>
      <c r="I18" s="91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11">
        <f t="shared" si="5"/>
        <v>10</v>
      </c>
      <c r="E19" s="912">
        <v>45154</v>
      </c>
      <c r="F19" s="911">
        <f t="shared" si="1"/>
        <v>10</v>
      </c>
      <c r="G19" s="847" t="s">
        <v>237</v>
      </c>
      <c r="H19" s="848">
        <v>48</v>
      </c>
      <c r="I19" s="91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11">
        <f t="shared" si="5"/>
        <v>400</v>
      </c>
      <c r="E20" s="912">
        <v>45157</v>
      </c>
      <c r="F20" s="911">
        <f t="shared" si="1"/>
        <v>400</v>
      </c>
      <c r="G20" s="847" t="s">
        <v>246</v>
      </c>
      <c r="H20" s="848">
        <v>35</v>
      </c>
      <c r="I20" s="91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11">
        <f t="shared" si="5"/>
        <v>40</v>
      </c>
      <c r="E21" s="912">
        <v>45159</v>
      </c>
      <c r="F21" s="911">
        <f t="shared" si="1"/>
        <v>40</v>
      </c>
      <c r="G21" s="847" t="s">
        <v>248</v>
      </c>
      <c r="H21" s="848">
        <v>48</v>
      </c>
      <c r="I21" s="91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11">
        <f t="shared" si="5"/>
        <v>80</v>
      </c>
      <c r="E22" s="912">
        <v>45162</v>
      </c>
      <c r="F22" s="911">
        <f t="shared" si="1"/>
        <v>80</v>
      </c>
      <c r="G22" s="847" t="s">
        <v>257</v>
      </c>
      <c r="H22" s="848">
        <v>48</v>
      </c>
      <c r="I22" s="91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11">
        <f t="shared" si="5"/>
        <v>20</v>
      </c>
      <c r="E23" s="914">
        <v>45164</v>
      </c>
      <c r="F23" s="911">
        <f t="shared" si="1"/>
        <v>20</v>
      </c>
      <c r="G23" s="847" t="s">
        <v>263</v>
      </c>
      <c r="H23" s="848">
        <v>48</v>
      </c>
      <c r="I23" s="91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11">
        <f t="shared" si="5"/>
        <v>10</v>
      </c>
      <c r="E24" s="914">
        <v>45171</v>
      </c>
      <c r="F24" s="911">
        <f t="shared" si="1"/>
        <v>10</v>
      </c>
      <c r="G24" s="847" t="s">
        <v>296</v>
      </c>
      <c r="H24" s="848">
        <v>48</v>
      </c>
      <c r="I24" s="913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11">
        <f t="shared" si="5"/>
        <v>0</v>
      </c>
      <c r="E25" s="914"/>
      <c r="F25" s="911">
        <f t="shared" si="1"/>
        <v>0</v>
      </c>
      <c r="G25" s="847"/>
      <c r="H25" s="848"/>
      <c r="I25" s="1029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30">
        <v>45173</v>
      </c>
      <c r="F26" s="617">
        <f t="shared" si="1"/>
        <v>10</v>
      </c>
      <c r="G26" s="517" t="s">
        <v>518</v>
      </c>
      <c r="H26" s="353">
        <v>48</v>
      </c>
      <c r="I26" s="860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30">
        <v>45177</v>
      </c>
      <c r="F27" s="617">
        <f t="shared" si="1"/>
        <v>200</v>
      </c>
      <c r="G27" s="517" t="s">
        <v>576</v>
      </c>
      <c r="H27" s="353">
        <v>35</v>
      </c>
      <c r="I27" s="860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30">
        <v>45178</v>
      </c>
      <c r="F28" s="617">
        <f t="shared" si="1"/>
        <v>10</v>
      </c>
      <c r="G28" s="517" t="s">
        <v>585</v>
      </c>
      <c r="H28" s="353">
        <v>48</v>
      </c>
      <c r="I28" s="860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30">
        <v>45178</v>
      </c>
      <c r="F29" s="617">
        <f t="shared" si="1"/>
        <v>300</v>
      </c>
      <c r="G29" s="517" t="s">
        <v>587</v>
      </c>
      <c r="H29" s="353">
        <v>35</v>
      </c>
      <c r="I29" s="860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30">
        <v>45178</v>
      </c>
      <c r="F30" s="617">
        <f t="shared" si="1"/>
        <v>30</v>
      </c>
      <c r="G30" s="517" t="s">
        <v>592</v>
      </c>
      <c r="H30" s="353">
        <v>48</v>
      </c>
      <c r="I30" s="860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30">
        <v>45180</v>
      </c>
      <c r="F31" s="617">
        <f t="shared" si="1"/>
        <v>10</v>
      </c>
      <c r="G31" s="517" t="s">
        <v>600</v>
      </c>
      <c r="H31" s="353">
        <v>48</v>
      </c>
      <c r="I31" s="860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30">
        <v>45180</v>
      </c>
      <c r="F32" s="617">
        <f t="shared" si="1"/>
        <v>100</v>
      </c>
      <c r="G32" s="517" t="s">
        <v>601</v>
      </c>
      <c r="H32" s="353">
        <v>48</v>
      </c>
      <c r="I32" s="860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30">
        <v>45182</v>
      </c>
      <c r="F33" s="617">
        <f t="shared" si="1"/>
        <v>40</v>
      </c>
      <c r="G33" s="517" t="s">
        <v>630</v>
      </c>
      <c r="H33" s="353">
        <v>48</v>
      </c>
      <c r="I33" s="860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30">
        <v>45187</v>
      </c>
      <c r="F34" s="617">
        <f t="shared" si="1"/>
        <v>60</v>
      </c>
      <c r="G34" s="517" t="s">
        <v>657</v>
      </c>
      <c r="H34" s="353">
        <v>48</v>
      </c>
      <c r="I34" s="860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30">
        <v>45188</v>
      </c>
      <c r="F35" s="617">
        <f t="shared" si="1"/>
        <v>10</v>
      </c>
      <c r="G35" s="517" t="s">
        <v>672</v>
      </c>
      <c r="H35" s="353">
        <v>48</v>
      </c>
      <c r="I35" s="860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30">
        <v>45191</v>
      </c>
      <c r="F36" s="617">
        <f t="shared" si="1"/>
        <v>100</v>
      </c>
      <c r="G36" s="517" t="s">
        <v>698</v>
      </c>
      <c r="H36" s="353">
        <v>48</v>
      </c>
      <c r="I36" s="860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30">
        <v>45192</v>
      </c>
      <c r="F37" s="617">
        <f t="shared" si="1"/>
        <v>50</v>
      </c>
      <c r="G37" s="517" t="s">
        <v>713</v>
      </c>
      <c r="H37" s="353">
        <v>48</v>
      </c>
      <c r="I37" s="860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30">
        <v>45194</v>
      </c>
      <c r="F38" s="617">
        <f t="shared" si="1"/>
        <v>20</v>
      </c>
      <c r="G38" s="517" t="s">
        <v>688</v>
      </c>
      <c r="H38" s="353">
        <v>48</v>
      </c>
      <c r="I38" s="860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30">
        <v>45194</v>
      </c>
      <c r="F39" s="617">
        <f t="shared" si="1"/>
        <v>500</v>
      </c>
      <c r="G39" s="517" t="s">
        <v>711</v>
      </c>
      <c r="H39" s="70">
        <v>35</v>
      </c>
      <c r="I39" s="860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30">
        <v>45194</v>
      </c>
      <c r="F40" s="617">
        <f t="shared" si="1"/>
        <v>200</v>
      </c>
      <c r="G40" s="517" t="s">
        <v>711</v>
      </c>
      <c r="H40" s="70">
        <v>35</v>
      </c>
      <c r="I40" s="860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30">
        <v>45195</v>
      </c>
      <c r="F41" s="617">
        <f t="shared" si="1"/>
        <v>20</v>
      </c>
      <c r="G41" s="517" t="s">
        <v>721</v>
      </c>
      <c r="H41" s="353">
        <v>48</v>
      </c>
      <c r="I41" s="860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30">
        <v>45194</v>
      </c>
      <c r="F42" s="617">
        <f t="shared" si="1"/>
        <v>100</v>
      </c>
      <c r="G42" s="517" t="s">
        <v>722</v>
      </c>
      <c r="H42" s="353">
        <v>48</v>
      </c>
      <c r="I42" s="860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30">
        <v>45195</v>
      </c>
      <c r="F43" s="617">
        <f t="shared" si="1"/>
        <v>50</v>
      </c>
      <c r="G43" s="517" t="s">
        <v>724</v>
      </c>
      <c r="H43" s="353">
        <v>48</v>
      </c>
      <c r="I43" s="860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30">
        <v>45197</v>
      </c>
      <c r="F44" s="617">
        <f t="shared" si="1"/>
        <v>20</v>
      </c>
      <c r="G44" s="517" t="s">
        <v>747</v>
      </c>
      <c r="H44" s="353">
        <v>48</v>
      </c>
      <c r="I44" s="860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30">
        <v>45199</v>
      </c>
      <c r="F45" s="617">
        <f t="shared" si="1"/>
        <v>20</v>
      </c>
      <c r="G45" s="517" t="s">
        <v>772</v>
      </c>
      <c r="H45" s="353">
        <v>48</v>
      </c>
      <c r="I45" s="860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30">
        <v>45199</v>
      </c>
      <c r="F46" s="617">
        <f t="shared" si="1"/>
        <v>60</v>
      </c>
      <c r="G46" s="517" t="s">
        <v>773</v>
      </c>
      <c r="H46" s="353">
        <v>48</v>
      </c>
      <c r="I46" s="860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30">
        <v>45201</v>
      </c>
      <c r="F47" s="617">
        <f t="shared" si="1"/>
        <v>80</v>
      </c>
      <c r="G47" s="517" t="s">
        <v>778</v>
      </c>
      <c r="H47" s="353">
        <v>48</v>
      </c>
      <c r="I47" s="860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30"/>
      <c r="F48" s="617">
        <f t="shared" si="1"/>
        <v>0</v>
      </c>
      <c r="G48" s="517"/>
      <c r="H48" s="353"/>
      <c r="I48" s="860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30"/>
      <c r="F49" s="617">
        <f t="shared" si="1"/>
        <v>0</v>
      </c>
      <c r="G49" s="517"/>
      <c r="H49" s="353"/>
      <c r="I49" s="860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30"/>
      <c r="F50" s="617">
        <f t="shared" si="1"/>
        <v>0</v>
      </c>
      <c r="G50" s="517"/>
      <c r="H50" s="353"/>
      <c r="I50" s="860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30"/>
      <c r="F51" s="617">
        <f t="shared" si="1"/>
        <v>0</v>
      </c>
      <c r="G51" s="517"/>
      <c r="H51" s="353"/>
      <c r="I51" s="860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82">
        <f t="shared" si="5"/>
        <v>0</v>
      </c>
      <c r="E54" s="883"/>
      <c r="F54" s="882">
        <f t="shared" si="1"/>
        <v>0</v>
      </c>
      <c r="G54" s="884"/>
      <c r="H54" s="855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82">
        <f t="shared" si="5"/>
        <v>0</v>
      </c>
      <c r="E55" s="883"/>
      <c r="F55" s="882">
        <f t="shared" si="1"/>
        <v>0</v>
      </c>
      <c r="G55" s="884"/>
      <c r="H55" s="855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82">
        <f t="shared" si="5"/>
        <v>0</v>
      </c>
      <c r="E56" s="883"/>
      <c r="F56" s="882">
        <f t="shared" si="1"/>
        <v>0</v>
      </c>
      <c r="G56" s="884"/>
      <c r="H56" s="855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82">
        <f t="shared" si="5"/>
        <v>0</v>
      </c>
      <c r="E57" s="883"/>
      <c r="F57" s="882">
        <f t="shared" si="1"/>
        <v>0</v>
      </c>
      <c r="G57" s="884"/>
      <c r="H57" s="855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82">
        <f t="shared" si="5"/>
        <v>0</v>
      </c>
      <c r="E58" s="883"/>
      <c r="F58" s="882">
        <f t="shared" si="1"/>
        <v>0</v>
      </c>
      <c r="G58" s="884"/>
      <c r="H58" s="855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82">
        <f t="shared" si="5"/>
        <v>0</v>
      </c>
      <c r="E59" s="883"/>
      <c r="F59" s="882">
        <f t="shared" si="1"/>
        <v>0</v>
      </c>
      <c r="G59" s="884"/>
      <c r="H59" s="855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82">
        <f t="shared" si="5"/>
        <v>0</v>
      </c>
      <c r="E60" s="883"/>
      <c r="F60" s="882">
        <f t="shared" si="1"/>
        <v>0</v>
      </c>
      <c r="G60" s="884"/>
      <c r="H60" s="855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82">
        <f t="shared" si="5"/>
        <v>0</v>
      </c>
      <c r="E61" s="883"/>
      <c r="F61" s="882">
        <f t="shared" si="1"/>
        <v>0</v>
      </c>
      <c r="G61" s="884"/>
      <c r="H61" s="855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82">
        <f t="shared" si="5"/>
        <v>0</v>
      </c>
      <c r="E62" s="883"/>
      <c r="F62" s="882">
        <f t="shared" si="1"/>
        <v>0</v>
      </c>
      <c r="G62" s="884"/>
      <c r="H62" s="855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82">
        <f t="shared" si="5"/>
        <v>0</v>
      </c>
      <c r="E63" s="883"/>
      <c r="F63" s="882">
        <f t="shared" si="1"/>
        <v>0</v>
      </c>
      <c r="G63" s="884"/>
      <c r="H63" s="855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82">
        <f t="shared" si="5"/>
        <v>0</v>
      </c>
      <c r="E64" s="883"/>
      <c r="F64" s="882">
        <f t="shared" si="1"/>
        <v>0</v>
      </c>
      <c r="G64" s="884"/>
      <c r="H64" s="855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82">
        <f t="shared" si="5"/>
        <v>0</v>
      </c>
      <c r="E65" s="883"/>
      <c r="F65" s="882">
        <f t="shared" si="1"/>
        <v>0</v>
      </c>
      <c r="G65" s="884"/>
      <c r="H65" s="855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82">
        <f t="shared" si="5"/>
        <v>0</v>
      </c>
      <c r="E66" s="883"/>
      <c r="F66" s="882">
        <f t="shared" si="1"/>
        <v>0</v>
      </c>
      <c r="G66" s="884"/>
      <c r="H66" s="855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6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51" t="s">
        <v>21</v>
      </c>
      <c r="E78" s="1552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8" t="s">
        <v>179</v>
      </c>
      <c r="B1" s="1548"/>
      <c r="C1" s="1548"/>
      <c r="D1" s="1548"/>
      <c r="E1" s="1548"/>
      <c r="F1" s="1548"/>
      <c r="G1" s="1548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587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59" t="s">
        <v>94</v>
      </c>
      <c r="B5" s="1587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59"/>
      <c r="B6" s="1587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87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1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3">
        <f t="shared" si="3"/>
        <v>50</v>
      </c>
      <c r="E19" s="799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3">
        <f t="shared" si="3"/>
        <v>50</v>
      </c>
      <c r="E20" s="799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3">
        <f t="shared" si="3"/>
        <v>50</v>
      </c>
      <c r="E21" s="799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3">
        <f t="shared" si="3"/>
        <v>50</v>
      </c>
      <c r="E22" s="799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3">
        <f t="shared" si="3"/>
        <v>30</v>
      </c>
      <c r="E23" s="796">
        <v>45082</v>
      </c>
      <c r="F23" s="617">
        <f t="shared" si="0"/>
        <v>30</v>
      </c>
      <c r="G23" s="517" t="s">
        <v>130</v>
      </c>
      <c r="H23" s="353">
        <v>52</v>
      </c>
      <c r="I23" s="73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3">
        <f t="shared" si="3"/>
        <v>0</v>
      </c>
      <c r="E24" s="796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3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3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3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3">
        <v>45108</v>
      </c>
      <c r="F28" s="619">
        <f t="shared" si="0"/>
        <v>50</v>
      </c>
      <c r="G28" s="314" t="s">
        <v>144</v>
      </c>
      <c r="H28" s="315">
        <v>52</v>
      </c>
      <c r="I28" s="73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3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6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6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6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6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6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6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6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6">
        <v>45135</v>
      </c>
      <c r="F37" s="618">
        <f t="shared" si="0"/>
        <v>100</v>
      </c>
      <c r="G37" s="638" t="s">
        <v>175</v>
      </c>
      <c r="H37" s="194">
        <v>52</v>
      </c>
      <c r="I37" s="73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6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5">
        <v>45145</v>
      </c>
      <c r="F39" s="916">
        <f t="shared" si="0"/>
        <v>100</v>
      </c>
      <c r="G39" s="800" t="s">
        <v>224</v>
      </c>
      <c r="H39" s="80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5">
        <v>45151</v>
      </c>
      <c r="F40" s="916">
        <f t="shared" si="0"/>
        <v>30</v>
      </c>
      <c r="G40" s="800" t="s">
        <v>223</v>
      </c>
      <c r="H40" s="80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5">
        <v>45157</v>
      </c>
      <c r="F41" s="916">
        <f t="shared" si="0"/>
        <v>20</v>
      </c>
      <c r="G41" s="800" t="s">
        <v>244</v>
      </c>
      <c r="H41" s="80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5">
        <v>45159</v>
      </c>
      <c r="F42" s="916">
        <f t="shared" si="0"/>
        <v>20</v>
      </c>
      <c r="G42" s="800" t="s">
        <v>249</v>
      </c>
      <c r="H42" s="80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5">
        <v>45160</v>
      </c>
      <c r="F43" s="916">
        <f t="shared" si="0"/>
        <v>30</v>
      </c>
      <c r="G43" s="800" t="s">
        <v>255</v>
      </c>
      <c r="H43" s="80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5">
        <v>45171</v>
      </c>
      <c r="F44" s="916">
        <f t="shared" si="0"/>
        <v>30</v>
      </c>
      <c r="G44" s="800" t="s">
        <v>303</v>
      </c>
      <c r="H44" s="80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5"/>
      <c r="F45" s="916">
        <f t="shared" si="0"/>
        <v>0</v>
      </c>
      <c r="G45" s="800"/>
      <c r="H45" s="801"/>
      <c r="I45" s="73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31">
        <f t="shared" si="3"/>
        <v>50</v>
      </c>
      <c r="E46" s="1032">
        <v>45176</v>
      </c>
      <c r="F46" s="1033">
        <f t="shared" si="0"/>
        <v>50</v>
      </c>
      <c r="G46" s="1034" t="s">
        <v>552</v>
      </c>
      <c r="H46" s="1035">
        <v>52</v>
      </c>
      <c r="I46" s="1036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31">
        <f t="shared" si="3"/>
        <v>30</v>
      </c>
      <c r="E47" s="1032">
        <v>45178</v>
      </c>
      <c r="F47" s="1033">
        <f t="shared" si="0"/>
        <v>30</v>
      </c>
      <c r="G47" s="1034" t="s">
        <v>583</v>
      </c>
      <c r="H47" s="1035">
        <v>52</v>
      </c>
      <c r="I47" s="1036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31">
        <f t="shared" si="3"/>
        <v>50</v>
      </c>
      <c r="E48" s="1032">
        <v>45180</v>
      </c>
      <c r="F48" s="1033">
        <f t="shared" si="0"/>
        <v>50</v>
      </c>
      <c r="G48" s="1034" t="s">
        <v>601</v>
      </c>
      <c r="H48" s="1035">
        <v>52</v>
      </c>
      <c r="I48" s="1036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31">
        <f t="shared" si="3"/>
        <v>80</v>
      </c>
      <c r="E49" s="1032">
        <v>45187</v>
      </c>
      <c r="F49" s="1033">
        <f t="shared" si="0"/>
        <v>80</v>
      </c>
      <c r="G49" s="1034" t="s">
        <v>657</v>
      </c>
      <c r="H49" s="1035">
        <v>52</v>
      </c>
      <c r="I49" s="1036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31">
        <f t="shared" si="3"/>
        <v>50</v>
      </c>
      <c r="E50" s="1032">
        <v>45199</v>
      </c>
      <c r="F50" s="1033">
        <f t="shared" si="0"/>
        <v>50</v>
      </c>
      <c r="G50" s="1034" t="s">
        <v>754</v>
      </c>
      <c r="H50" s="1035">
        <v>52</v>
      </c>
      <c r="I50" s="1036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31">
        <f t="shared" si="3"/>
        <v>0</v>
      </c>
      <c r="E51" s="1032"/>
      <c r="F51" s="1033">
        <f t="shared" si="0"/>
        <v>0</v>
      </c>
      <c r="G51" s="1034"/>
      <c r="H51" s="1035"/>
      <c r="I51" s="103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31">
        <f t="shared" si="3"/>
        <v>0</v>
      </c>
      <c r="E52" s="1032"/>
      <c r="F52" s="1033">
        <f t="shared" si="0"/>
        <v>0</v>
      </c>
      <c r="G52" s="1034"/>
      <c r="H52" s="1035"/>
      <c r="I52" s="1036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31">
        <f t="shared" si="3"/>
        <v>0</v>
      </c>
      <c r="E53" s="1032"/>
      <c r="F53" s="1033">
        <f t="shared" si="0"/>
        <v>0</v>
      </c>
      <c r="G53" s="1034"/>
      <c r="H53" s="1035"/>
      <c r="I53" s="1036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31">
        <f t="shared" si="3"/>
        <v>0</v>
      </c>
      <c r="E54" s="1032"/>
      <c r="F54" s="1033">
        <f t="shared" si="0"/>
        <v>0</v>
      </c>
      <c r="G54" s="1034"/>
      <c r="H54" s="1035"/>
      <c r="I54" s="1036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31">
        <f t="shared" si="3"/>
        <v>0</v>
      </c>
      <c r="E55" s="1032"/>
      <c r="F55" s="1033">
        <f t="shared" si="0"/>
        <v>0</v>
      </c>
      <c r="G55" s="1034"/>
      <c r="H55" s="1035"/>
      <c r="I55" s="1036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31">
        <f t="shared" si="3"/>
        <v>0</v>
      </c>
      <c r="E56" s="1032"/>
      <c r="F56" s="1033">
        <f t="shared" si="0"/>
        <v>0</v>
      </c>
      <c r="G56" s="1034"/>
      <c r="H56" s="1035"/>
      <c r="I56" s="1036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31">
        <f t="shared" si="3"/>
        <v>0</v>
      </c>
      <c r="E57" s="1032"/>
      <c r="F57" s="1033">
        <f t="shared" si="0"/>
        <v>0</v>
      </c>
      <c r="G57" s="1034"/>
      <c r="H57" s="1035"/>
      <c r="I57" s="1036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31">
        <f t="shared" si="3"/>
        <v>0</v>
      </c>
      <c r="E58" s="1032"/>
      <c r="F58" s="1033">
        <f t="shared" si="0"/>
        <v>0</v>
      </c>
      <c r="G58" s="1034"/>
      <c r="H58" s="1035"/>
      <c r="I58" s="1036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31">
        <f t="shared" si="3"/>
        <v>0</v>
      </c>
      <c r="E59" s="1032"/>
      <c r="F59" s="1033">
        <f t="shared" si="0"/>
        <v>0</v>
      </c>
      <c r="G59" s="1034"/>
      <c r="H59" s="1035"/>
      <c r="I59" s="1036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31">
        <f t="shared" si="3"/>
        <v>0</v>
      </c>
      <c r="E60" s="1032"/>
      <c r="F60" s="1033">
        <f t="shared" si="0"/>
        <v>0</v>
      </c>
      <c r="G60" s="1034"/>
      <c r="H60" s="1035"/>
      <c r="I60" s="1036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31">
        <f t="shared" si="3"/>
        <v>0</v>
      </c>
      <c r="E61" s="1032"/>
      <c r="F61" s="1033">
        <f t="shared" si="0"/>
        <v>0</v>
      </c>
      <c r="G61" s="1034"/>
      <c r="H61" s="1035"/>
      <c r="I61" s="1036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31">
        <f t="shared" si="3"/>
        <v>0</v>
      </c>
      <c r="E62" s="1032"/>
      <c r="F62" s="1033">
        <f t="shared" si="0"/>
        <v>0</v>
      </c>
      <c r="G62" s="1034"/>
      <c r="H62" s="1035"/>
      <c r="I62" s="1036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31">
        <f t="shared" si="3"/>
        <v>0</v>
      </c>
      <c r="E63" s="1032"/>
      <c r="F63" s="1033">
        <f t="shared" si="0"/>
        <v>0</v>
      </c>
      <c r="G63" s="1034"/>
      <c r="H63" s="1035"/>
      <c r="I63" s="1036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31">
        <f t="shared" si="3"/>
        <v>0</v>
      </c>
      <c r="E64" s="1032"/>
      <c r="F64" s="1033">
        <f t="shared" si="0"/>
        <v>0</v>
      </c>
      <c r="G64" s="1034"/>
      <c r="H64" s="1035"/>
      <c r="I64" s="1036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31">
        <f t="shared" si="3"/>
        <v>0</v>
      </c>
      <c r="E65" s="1032"/>
      <c r="F65" s="1033">
        <f t="shared" si="0"/>
        <v>0</v>
      </c>
      <c r="G65" s="1034"/>
      <c r="H65" s="1035"/>
      <c r="I65" s="1036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31">
        <f t="shared" si="3"/>
        <v>0</v>
      </c>
      <c r="E66" s="1032"/>
      <c r="F66" s="1033">
        <f t="shared" si="0"/>
        <v>0</v>
      </c>
      <c r="G66" s="1034"/>
      <c r="H66" s="1035"/>
      <c r="I66" s="1036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31">
        <f t="shared" si="3"/>
        <v>0</v>
      </c>
      <c r="E67" s="1032"/>
      <c r="F67" s="1033">
        <f t="shared" si="0"/>
        <v>0</v>
      </c>
      <c r="G67" s="1034"/>
      <c r="H67" s="1035"/>
      <c r="I67" s="1036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5"/>
      <c r="F68" s="916">
        <f t="shared" si="0"/>
        <v>0</v>
      </c>
      <c r="G68" s="800"/>
      <c r="H68" s="801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5"/>
      <c r="F69" s="916">
        <f t="shared" si="0"/>
        <v>0</v>
      </c>
      <c r="G69" s="800"/>
      <c r="H69" s="80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5"/>
      <c r="F70" s="916">
        <f t="shared" si="0"/>
        <v>0</v>
      </c>
      <c r="G70" s="800"/>
      <c r="H70" s="80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5"/>
      <c r="F71" s="916">
        <f t="shared" si="0"/>
        <v>0</v>
      </c>
      <c r="G71" s="800"/>
      <c r="H71" s="80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5"/>
      <c r="F72" s="916">
        <f t="shared" si="0"/>
        <v>0</v>
      </c>
      <c r="G72" s="800"/>
      <c r="H72" s="80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5"/>
      <c r="F73" s="916">
        <f t="shared" si="0"/>
        <v>0</v>
      </c>
      <c r="G73" s="800"/>
      <c r="H73" s="80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5">
        <f t="shared" si="3"/>
        <v>0</v>
      </c>
      <c r="E74" s="917"/>
      <c r="F74" s="918">
        <f t="shared" si="0"/>
        <v>0</v>
      </c>
      <c r="G74" s="806"/>
      <c r="H74" s="919"/>
      <c r="I74" s="67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51" t="s">
        <v>21</v>
      </c>
      <c r="E77" s="1552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59"/>
      <c r="B5" s="1556"/>
      <c r="C5" s="357"/>
      <c r="D5" s="130"/>
      <c r="E5" s="768"/>
      <c r="F5" s="61"/>
      <c r="G5" s="5"/>
    </row>
    <row r="6" spans="1:9" x14ac:dyDescent="0.25">
      <c r="A6" s="1559"/>
      <c r="B6" s="1556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7" t="s">
        <v>11</v>
      </c>
      <c r="D83" s="1558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55" t="s">
        <v>333</v>
      </c>
      <c r="B1" s="1555"/>
      <c r="C1" s="1555"/>
      <c r="D1" s="1555"/>
      <c r="E1" s="1555"/>
      <c r="F1" s="1555"/>
      <c r="G1" s="1555"/>
      <c r="H1" s="155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588">
        <v>45198</v>
      </c>
      <c r="F4" s="1171">
        <v>23.5</v>
      </c>
      <c r="G4" s="72">
        <v>1</v>
      </c>
      <c r="H4" s="38"/>
    </row>
    <row r="5" spans="1:11" ht="15" customHeight="1" x14ac:dyDescent="0.25">
      <c r="A5" s="1403" t="s">
        <v>180</v>
      </c>
      <c r="B5" s="72"/>
      <c r="C5" s="72" t="s">
        <v>443</v>
      </c>
      <c r="D5" s="152">
        <v>40</v>
      </c>
      <c r="E5" s="1589"/>
      <c r="F5" s="1171">
        <v>47.22</v>
      </c>
      <c r="G5" s="72">
        <v>2</v>
      </c>
      <c r="H5" s="38"/>
    </row>
    <row r="6" spans="1:11" ht="15" customHeight="1" x14ac:dyDescent="0.25">
      <c r="A6" s="1404"/>
      <c r="B6" s="72"/>
      <c r="C6" s="72" t="s">
        <v>444</v>
      </c>
      <c r="D6" s="152">
        <v>40</v>
      </c>
      <c r="E6" s="1589"/>
      <c r="F6" s="1171">
        <v>15.79</v>
      </c>
      <c r="G6" s="72">
        <v>1</v>
      </c>
      <c r="H6" s="38"/>
    </row>
    <row r="7" spans="1:11" ht="15.75" customHeight="1" x14ac:dyDescent="0.25">
      <c r="A7" s="1404"/>
      <c r="B7" s="1341"/>
      <c r="C7" s="481" t="s">
        <v>445</v>
      </c>
      <c r="D7" s="152">
        <v>40</v>
      </c>
      <c r="E7" s="1589"/>
      <c r="F7" s="1171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405"/>
      <c r="B8" s="1341"/>
      <c r="C8" s="481" t="s">
        <v>446</v>
      </c>
      <c r="D8" s="152">
        <v>40</v>
      </c>
      <c r="E8" s="1589"/>
      <c r="F8" s="1171">
        <v>354.39</v>
      </c>
      <c r="G8" s="72">
        <v>13</v>
      </c>
      <c r="H8" s="322"/>
    </row>
    <row r="9" spans="1:11" ht="15.75" thickBot="1" x14ac:dyDescent="0.3">
      <c r="B9" s="1342"/>
      <c r="C9" s="481" t="s">
        <v>447</v>
      </c>
      <c r="D9" s="152">
        <v>40</v>
      </c>
      <c r="E9" s="1590"/>
      <c r="F9" s="1171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44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45">
        <v>1</v>
      </c>
      <c r="E11" s="977">
        <v>23.5</v>
      </c>
      <c r="F11" s="386">
        <v>45198</v>
      </c>
      <c r="G11" s="387">
        <f>E11</f>
        <v>23.5</v>
      </c>
      <c r="H11" s="966" t="s">
        <v>758</v>
      </c>
      <c r="I11" s="70">
        <v>41</v>
      </c>
      <c r="J11" s="969">
        <f>F4+F7+F8+F9-G11+F6+F5</f>
        <v>594.49</v>
      </c>
      <c r="K11" s="950">
        <f>I11*G11</f>
        <v>963.5</v>
      </c>
    </row>
    <row r="12" spans="1:11" ht="16.5" thickTop="1" thickBot="1" x14ac:dyDescent="0.3">
      <c r="B12" s="961">
        <f>B11-D12</f>
        <v>22</v>
      </c>
      <c r="C12" s="174"/>
      <c r="D12" s="1345">
        <v>2</v>
      </c>
      <c r="E12" s="1343">
        <v>47.22</v>
      </c>
      <c r="F12" s="968">
        <v>45198</v>
      </c>
      <c r="G12" s="964">
        <f>E12</f>
        <v>47.22</v>
      </c>
      <c r="H12" s="966" t="s">
        <v>758</v>
      </c>
      <c r="I12" s="963">
        <v>41</v>
      </c>
      <c r="J12" s="969">
        <f>J11-G12</f>
        <v>547.27</v>
      </c>
      <c r="K12" s="950">
        <f t="shared" ref="K12:K30" si="0">I12*G12</f>
        <v>1936.02</v>
      </c>
    </row>
    <row r="13" spans="1:11" ht="16.5" thickTop="1" thickBot="1" x14ac:dyDescent="0.3">
      <c r="B13" s="961">
        <f t="shared" ref="B13:B21" si="1">B12-D13</f>
        <v>21</v>
      </c>
      <c r="C13" s="174"/>
      <c r="D13" s="1345">
        <v>1</v>
      </c>
      <c r="E13" s="1343">
        <v>15.79</v>
      </c>
      <c r="F13" s="968">
        <v>45198</v>
      </c>
      <c r="G13" s="964">
        <f t="shared" ref="G13:G31" si="2">E13</f>
        <v>15.79</v>
      </c>
      <c r="H13" s="966" t="s">
        <v>758</v>
      </c>
      <c r="I13" s="963">
        <v>41</v>
      </c>
      <c r="J13" s="969">
        <f t="shared" ref="J13:J21" si="3">J12-G13</f>
        <v>531.48</v>
      </c>
      <c r="K13" s="950">
        <f t="shared" si="0"/>
        <v>647.39</v>
      </c>
    </row>
    <row r="14" spans="1:11" ht="16.5" thickTop="1" thickBot="1" x14ac:dyDescent="0.3">
      <c r="A14" s="54" t="s">
        <v>33</v>
      </c>
      <c r="B14" s="961">
        <f t="shared" si="1"/>
        <v>17</v>
      </c>
      <c r="C14" s="174"/>
      <c r="D14" s="1345">
        <v>4</v>
      </c>
      <c r="E14" s="1343">
        <v>94.87</v>
      </c>
      <c r="F14" s="968">
        <v>45198</v>
      </c>
      <c r="G14" s="964">
        <f t="shared" si="2"/>
        <v>94.87</v>
      </c>
      <c r="H14" s="966" t="s">
        <v>758</v>
      </c>
      <c r="I14" s="963">
        <v>41</v>
      </c>
      <c r="J14" s="969">
        <f t="shared" si="3"/>
        <v>436.61</v>
      </c>
      <c r="K14" s="950">
        <f t="shared" si="0"/>
        <v>3889.67</v>
      </c>
    </row>
    <row r="15" spans="1:11" ht="16.5" thickTop="1" thickBot="1" x14ac:dyDescent="0.3">
      <c r="B15" s="961">
        <f t="shared" si="1"/>
        <v>4</v>
      </c>
      <c r="C15" s="174"/>
      <c r="D15" s="1345">
        <v>13</v>
      </c>
      <c r="E15" s="1343">
        <v>354.39</v>
      </c>
      <c r="F15" s="968">
        <v>45198</v>
      </c>
      <c r="G15" s="964">
        <f t="shared" si="2"/>
        <v>354.39</v>
      </c>
      <c r="H15" s="966" t="s">
        <v>758</v>
      </c>
      <c r="I15" s="963">
        <v>41</v>
      </c>
      <c r="J15" s="969">
        <f t="shared" si="3"/>
        <v>82.220000000000027</v>
      </c>
      <c r="K15" s="950">
        <f t="shared" si="0"/>
        <v>14529.99</v>
      </c>
    </row>
    <row r="16" spans="1:11" ht="16.5" thickTop="1" thickBot="1" x14ac:dyDescent="0.3">
      <c r="A16" s="19"/>
      <c r="B16" s="961">
        <f t="shared" si="1"/>
        <v>1</v>
      </c>
      <c r="C16" s="174"/>
      <c r="D16" s="1345">
        <v>3</v>
      </c>
      <c r="E16" s="1343">
        <v>82.22</v>
      </c>
      <c r="F16" s="968">
        <v>45198</v>
      </c>
      <c r="G16" s="964">
        <f t="shared" si="2"/>
        <v>82.22</v>
      </c>
      <c r="H16" s="966" t="s">
        <v>758</v>
      </c>
      <c r="I16" s="963">
        <v>41</v>
      </c>
      <c r="J16" s="969">
        <f t="shared" si="3"/>
        <v>0</v>
      </c>
      <c r="K16" s="950">
        <f t="shared" si="0"/>
        <v>3371.02</v>
      </c>
    </row>
    <row r="17" spans="1:11" ht="15.75" thickTop="1" x14ac:dyDescent="0.25">
      <c r="B17" s="961">
        <f t="shared" si="1"/>
        <v>1</v>
      </c>
      <c r="C17" s="174"/>
      <c r="D17" s="1345"/>
      <c r="E17" s="1343"/>
      <c r="F17" s="968"/>
      <c r="G17" s="964">
        <f t="shared" si="2"/>
        <v>0</v>
      </c>
      <c r="H17" s="966" t="s">
        <v>758</v>
      </c>
      <c r="I17" s="963">
        <v>41</v>
      </c>
      <c r="J17" s="969">
        <f t="shared" si="3"/>
        <v>0</v>
      </c>
      <c r="K17" s="354">
        <f t="shared" si="0"/>
        <v>0</v>
      </c>
    </row>
    <row r="18" spans="1:11" x14ac:dyDescent="0.25">
      <c r="B18" s="961">
        <f t="shared" si="1"/>
        <v>1</v>
      </c>
      <c r="C18" s="174"/>
      <c r="D18" s="1345"/>
      <c r="E18" s="1343"/>
      <c r="F18" s="968"/>
      <c r="G18" s="964">
        <f t="shared" si="2"/>
        <v>0</v>
      </c>
      <c r="H18" s="967"/>
      <c r="I18" s="963"/>
      <c r="J18" s="969">
        <f t="shared" si="3"/>
        <v>0</v>
      </c>
      <c r="K18" s="354">
        <f t="shared" si="0"/>
        <v>0</v>
      </c>
    </row>
    <row r="19" spans="1:11" x14ac:dyDescent="0.25">
      <c r="B19" s="961">
        <f t="shared" si="1"/>
        <v>1</v>
      </c>
      <c r="C19" s="174"/>
      <c r="D19" s="1345"/>
      <c r="E19" s="1343"/>
      <c r="F19" s="968"/>
      <c r="G19" s="964">
        <f t="shared" si="2"/>
        <v>0</v>
      </c>
      <c r="H19" s="967"/>
      <c r="I19" s="963"/>
      <c r="J19" s="969">
        <f t="shared" si="3"/>
        <v>0</v>
      </c>
      <c r="K19" s="354">
        <f t="shared" si="0"/>
        <v>0</v>
      </c>
    </row>
    <row r="20" spans="1:11" x14ac:dyDescent="0.25">
      <c r="B20" s="961">
        <f t="shared" si="1"/>
        <v>1</v>
      </c>
      <c r="C20" s="174"/>
      <c r="D20" s="1345"/>
      <c r="E20" s="1343"/>
      <c r="F20" s="968"/>
      <c r="G20" s="964">
        <f t="shared" si="2"/>
        <v>0</v>
      </c>
      <c r="H20" s="1328"/>
      <c r="I20" s="1329"/>
      <c r="J20" s="1330">
        <f t="shared" si="3"/>
        <v>0</v>
      </c>
      <c r="K20" s="1331">
        <f t="shared" si="0"/>
        <v>0</v>
      </c>
    </row>
    <row r="21" spans="1:11" x14ac:dyDescent="0.25">
      <c r="B21" s="961">
        <f t="shared" si="1"/>
        <v>1</v>
      </c>
      <c r="C21" s="174"/>
      <c r="D21" s="1345"/>
      <c r="E21" s="1343"/>
      <c r="F21" s="968"/>
      <c r="G21" s="964">
        <f t="shared" si="2"/>
        <v>0</v>
      </c>
      <c r="H21" s="1328"/>
      <c r="I21" s="1329"/>
      <c r="J21" s="1330">
        <f t="shared" si="3"/>
        <v>0</v>
      </c>
      <c r="K21" s="1332">
        <f t="shared" si="0"/>
        <v>0</v>
      </c>
    </row>
    <row r="22" spans="1:11" x14ac:dyDescent="0.25">
      <c r="B22" s="88"/>
      <c r="C22" s="88"/>
      <c r="D22" s="1345"/>
      <c r="E22" s="1343"/>
      <c r="F22" s="968"/>
      <c r="G22" s="964">
        <f t="shared" si="2"/>
        <v>0</v>
      </c>
      <c r="H22" s="1328"/>
      <c r="I22" s="1329"/>
      <c r="J22" s="1330">
        <f>J21-G22</f>
        <v>0</v>
      </c>
      <c r="K22" s="1332">
        <f t="shared" si="0"/>
        <v>0</v>
      </c>
    </row>
    <row r="23" spans="1:11" x14ac:dyDescent="0.25">
      <c r="B23" s="88"/>
      <c r="C23" s="88"/>
      <c r="D23" s="1345"/>
      <c r="E23" s="1343"/>
      <c r="F23" s="968"/>
      <c r="G23" s="964">
        <f t="shared" si="2"/>
        <v>0</v>
      </c>
      <c r="H23" s="1328"/>
      <c r="I23" s="1329"/>
      <c r="J23" s="1330">
        <f t="shared" ref="J23:J30" si="4">J22-G23</f>
        <v>0</v>
      </c>
      <c r="K23" s="1332">
        <f t="shared" si="0"/>
        <v>0</v>
      </c>
    </row>
    <row r="24" spans="1:11" x14ac:dyDescent="0.25">
      <c r="B24" s="88"/>
      <c r="C24" s="88"/>
      <c r="D24" s="1345"/>
      <c r="E24" s="1343"/>
      <c r="F24" s="968"/>
      <c r="G24" s="964">
        <f t="shared" si="2"/>
        <v>0</v>
      </c>
      <c r="H24" s="1328"/>
      <c r="I24" s="1329"/>
      <c r="J24" s="1330">
        <f t="shared" si="4"/>
        <v>0</v>
      </c>
      <c r="K24" s="1332">
        <f t="shared" si="0"/>
        <v>0</v>
      </c>
    </row>
    <row r="25" spans="1:11" x14ac:dyDescent="0.25">
      <c r="B25" s="88"/>
      <c r="C25" s="88"/>
      <c r="D25" s="1345"/>
      <c r="E25" s="1343"/>
      <c r="F25" s="968"/>
      <c r="G25" s="964">
        <f t="shared" si="2"/>
        <v>0</v>
      </c>
      <c r="H25" s="967"/>
      <c r="I25" s="963"/>
      <c r="J25" s="969">
        <f t="shared" si="4"/>
        <v>0</v>
      </c>
      <c r="K25" s="950">
        <f t="shared" si="0"/>
        <v>0</v>
      </c>
    </row>
    <row r="26" spans="1:11" x14ac:dyDescent="0.25">
      <c r="B26" s="88"/>
      <c r="C26" s="88"/>
      <c r="D26" s="1345"/>
      <c r="E26" s="1343"/>
      <c r="F26" s="968"/>
      <c r="G26" s="964">
        <f t="shared" si="2"/>
        <v>0</v>
      </c>
      <c r="H26" s="967"/>
      <c r="I26" s="963"/>
      <c r="J26" s="969">
        <f t="shared" si="4"/>
        <v>0</v>
      </c>
      <c r="K26" s="950">
        <f t="shared" si="0"/>
        <v>0</v>
      </c>
    </row>
    <row r="27" spans="1:11" x14ac:dyDescent="0.25">
      <c r="B27" s="88"/>
      <c r="C27" s="88"/>
      <c r="D27" s="1345"/>
      <c r="E27" s="1343"/>
      <c r="F27" s="968"/>
      <c r="G27" s="964">
        <f t="shared" si="2"/>
        <v>0</v>
      </c>
      <c r="H27" s="967"/>
      <c r="I27" s="963"/>
      <c r="J27" s="969">
        <f t="shared" si="4"/>
        <v>0</v>
      </c>
      <c r="K27" s="950">
        <f t="shared" si="0"/>
        <v>0</v>
      </c>
    </row>
    <row r="28" spans="1:11" x14ac:dyDescent="0.25">
      <c r="B28" s="88"/>
      <c r="C28" s="88"/>
      <c r="D28" s="1345"/>
      <c r="E28" s="1343"/>
      <c r="F28" s="968"/>
      <c r="G28" s="964">
        <f t="shared" si="2"/>
        <v>0</v>
      </c>
      <c r="H28" s="967"/>
      <c r="I28" s="963"/>
      <c r="J28" s="969">
        <f t="shared" si="4"/>
        <v>0</v>
      </c>
      <c r="K28" s="950">
        <f t="shared" si="0"/>
        <v>0</v>
      </c>
    </row>
    <row r="29" spans="1:11" x14ac:dyDescent="0.25">
      <c r="B29" s="88"/>
      <c r="C29" s="88"/>
      <c r="D29" s="1345"/>
      <c r="E29" s="1343"/>
      <c r="F29" s="968"/>
      <c r="G29" s="964">
        <f t="shared" si="2"/>
        <v>0</v>
      </c>
      <c r="H29" s="967"/>
      <c r="I29" s="963"/>
      <c r="J29" s="969">
        <f t="shared" si="4"/>
        <v>0</v>
      </c>
      <c r="K29" s="950">
        <f t="shared" si="0"/>
        <v>0</v>
      </c>
    </row>
    <row r="30" spans="1:11" x14ac:dyDescent="0.25">
      <c r="B30" s="88"/>
      <c r="C30" s="88"/>
      <c r="D30" s="319"/>
      <c r="E30" s="962"/>
      <c r="F30" s="968"/>
      <c r="G30" s="964">
        <f t="shared" si="2"/>
        <v>0</v>
      </c>
      <c r="H30" s="967"/>
      <c r="I30" s="963"/>
      <c r="J30" s="969">
        <f t="shared" si="4"/>
        <v>0</v>
      </c>
      <c r="K30" s="950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5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51" t="s">
        <v>21</v>
      </c>
      <c r="F34" s="1552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5" t="s">
        <v>333</v>
      </c>
      <c r="B1" s="1555"/>
      <c r="C1" s="1555"/>
      <c r="D1" s="1555"/>
      <c r="E1" s="1555"/>
      <c r="F1" s="1555"/>
      <c r="G1" s="155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60" t="s">
        <v>180</v>
      </c>
      <c r="B5" s="1591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60"/>
      <c r="B6" s="1591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592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6" t="s">
        <v>606</v>
      </c>
      <c r="H9" s="70">
        <v>26</v>
      </c>
      <c r="I9" s="969">
        <f>E4+E5+E6+E7-F9</f>
        <v>4487.3899999999994</v>
      </c>
      <c r="J9" s="950">
        <f>H9*F9</f>
        <v>70937.099999999991</v>
      </c>
    </row>
    <row r="10" spans="1:10" x14ac:dyDescent="0.25">
      <c r="B10" s="961">
        <f>B9-C10</f>
        <v>4</v>
      </c>
      <c r="C10" s="319">
        <v>1</v>
      </c>
      <c r="D10" s="962">
        <v>918.07</v>
      </c>
      <c r="E10" s="968">
        <v>45182</v>
      </c>
      <c r="F10" s="964">
        <f>D10</f>
        <v>918.07</v>
      </c>
      <c r="G10" s="967" t="s">
        <v>632</v>
      </c>
      <c r="H10" s="963">
        <v>26</v>
      </c>
      <c r="I10" s="969">
        <f>I9-F10</f>
        <v>3569.3199999999993</v>
      </c>
      <c r="J10" s="950">
        <f t="shared" ref="J10:J28" si="0">H10*F10</f>
        <v>23869.82</v>
      </c>
    </row>
    <row r="11" spans="1:10" x14ac:dyDescent="0.25">
      <c r="B11" s="961">
        <f t="shared" ref="B11:B19" si="1">B10-C11</f>
        <v>3</v>
      </c>
      <c r="C11" s="319">
        <v>1</v>
      </c>
      <c r="D11" s="962">
        <v>916.71</v>
      </c>
      <c r="E11" s="968">
        <v>45182</v>
      </c>
      <c r="F11" s="964">
        <f t="shared" ref="F11:F29" si="2">D11</f>
        <v>916.71</v>
      </c>
      <c r="G11" s="967" t="s">
        <v>632</v>
      </c>
      <c r="H11" s="963">
        <v>26</v>
      </c>
      <c r="I11" s="969">
        <f t="shared" ref="I11:I19" si="3">I10-F11</f>
        <v>2652.6099999999992</v>
      </c>
      <c r="J11" s="950">
        <f t="shared" si="0"/>
        <v>23834.46</v>
      </c>
    </row>
    <row r="12" spans="1:10" x14ac:dyDescent="0.25">
      <c r="A12" s="54" t="s">
        <v>33</v>
      </c>
      <c r="B12" s="961">
        <f t="shared" si="1"/>
        <v>2</v>
      </c>
      <c r="C12" s="319">
        <v>1</v>
      </c>
      <c r="D12" s="962">
        <v>957.53</v>
      </c>
      <c r="E12" s="968">
        <v>45182</v>
      </c>
      <c r="F12" s="964">
        <f t="shared" si="2"/>
        <v>957.53</v>
      </c>
      <c r="G12" s="967" t="s">
        <v>632</v>
      </c>
      <c r="H12" s="963">
        <v>26</v>
      </c>
      <c r="I12" s="969">
        <f t="shared" si="3"/>
        <v>1695.0799999999992</v>
      </c>
      <c r="J12" s="950">
        <f t="shared" si="0"/>
        <v>24895.78</v>
      </c>
    </row>
    <row r="13" spans="1:10" x14ac:dyDescent="0.25">
      <c r="B13" s="961">
        <f t="shared" si="1"/>
        <v>1</v>
      </c>
      <c r="C13" s="319">
        <v>1</v>
      </c>
      <c r="D13" s="962">
        <v>913.96</v>
      </c>
      <c r="E13" s="968">
        <v>45182</v>
      </c>
      <c r="F13" s="964">
        <f t="shared" si="2"/>
        <v>913.96</v>
      </c>
      <c r="G13" s="967" t="s">
        <v>632</v>
      </c>
      <c r="H13" s="963">
        <v>26</v>
      </c>
      <c r="I13" s="969">
        <f t="shared" si="3"/>
        <v>781.11999999999921</v>
      </c>
      <c r="J13" s="950">
        <f t="shared" si="0"/>
        <v>23762.959999999999</v>
      </c>
    </row>
    <row r="14" spans="1:10" x14ac:dyDescent="0.25">
      <c r="A14" s="19"/>
      <c r="B14" s="961">
        <f t="shared" si="1"/>
        <v>0</v>
      </c>
      <c r="C14" s="319">
        <v>1</v>
      </c>
      <c r="D14" s="962">
        <v>781.12</v>
      </c>
      <c r="E14" s="968">
        <v>45198</v>
      </c>
      <c r="F14" s="964">
        <f t="shared" si="2"/>
        <v>781.12</v>
      </c>
      <c r="G14" s="967" t="s">
        <v>764</v>
      </c>
      <c r="H14" s="963">
        <v>26</v>
      </c>
      <c r="I14" s="969">
        <f t="shared" si="3"/>
        <v>0</v>
      </c>
      <c r="J14" s="950">
        <f t="shared" si="0"/>
        <v>20309.12</v>
      </c>
    </row>
    <row r="15" spans="1:10" x14ac:dyDescent="0.25">
      <c r="B15" s="961">
        <f t="shared" si="1"/>
        <v>0</v>
      </c>
      <c r="C15" s="319"/>
      <c r="D15" s="962"/>
      <c r="E15" s="968"/>
      <c r="F15" s="964">
        <f t="shared" si="2"/>
        <v>0</v>
      </c>
      <c r="G15" s="967"/>
      <c r="H15" s="963"/>
      <c r="I15" s="969">
        <f t="shared" si="3"/>
        <v>0</v>
      </c>
      <c r="J15" s="354">
        <f t="shared" si="0"/>
        <v>0</v>
      </c>
    </row>
    <row r="16" spans="1:10" x14ac:dyDescent="0.25">
      <c r="B16" s="961">
        <f t="shared" si="1"/>
        <v>0</v>
      </c>
      <c r="C16" s="319"/>
      <c r="D16" s="962"/>
      <c r="E16" s="968"/>
      <c r="F16" s="964">
        <f t="shared" si="2"/>
        <v>0</v>
      </c>
      <c r="G16" s="1328"/>
      <c r="H16" s="1329"/>
      <c r="I16" s="1330">
        <f t="shared" si="3"/>
        <v>0</v>
      </c>
      <c r="J16" s="1331">
        <f t="shared" si="0"/>
        <v>0</v>
      </c>
    </row>
    <row r="17" spans="1:10" x14ac:dyDescent="0.25">
      <c r="B17" s="961">
        <f t="shared" si="1"/>
        <v>0</v>
      </c>
      <c r="C17" s="319"/>
      <c r="D17" s="962"/>
      <c r="E17" s="968"/>
      <c r="F17" s="964">
        <f t="shared" si="2"/>
        <v>0</v>
      </c>
      <c r="G17" s="1328"/>
      <c r="H17" s="1329"/>
      <c r="I17" s="1330">
        <f t="shared" si="3"/>
        <v>0</v>
      </c>
      <c r="J17" s="1331">
        <f t="shared" si="0"/>
        <v>0</v>
      </c>
    </row>
    <row r="18" spans="1:10" x14ac:dyDescent="0.25">
      <c r="B18" s="961">
        <f t="shared" si="1"/>
        <v>0</v>
      </c>
      <c r="C18" s="319"/>
      <c r="D18" s="962"/>
      <c r="E18" s="968"/>
      <c r="F18" s="964">
        <f t="shared" si="2"/>
        <v>0</v>
      </c>
      <c r="G18" s="1328"/>
      <c r="H18" s="1329"/>
      <c r="I18" s="1330">
        <f t="shared" si="3"/>
        <v>0</v>
      </c>
      <c r="J18" s="1331">
        <f t="shared" si="0"/>
        <v>0</v>
      </c>
    </row>
    <row r="19" spans="1:10" x14ac:dyDescent="0.25">
      <c r="B19" s="961">
        <f t="shared" si="1"/>
        <v>0</v>
      </c>
      <c r="C19" s="319"/>
      <c r="D19" s="962"/>
      <c r="E19" s="968"/>
      <c r="F19" s="964">
        <f t="shared" si="2"/>
        <v>0</v>
      </c>
      <c r="G19" s="1328"/>
      <c r="H19" s="1329"/>
      <c r="I19" s="1330">
        <f t="shared" si="3"/>
        <v>0</v>
      </c>
      <c r="J19" s="1332">
        <f t="shared" si="0"/>
        <v>0</v>
      </c>
    </row>
    <row r="20" spans="1:10" x14ac:dyDescent="0.25">
      <c r="B20" s="88"/>
      <c r="C20" s="319"/>
      <c r="D20" s="962"/>
      <c r="E20" s="968"/>
      <c r="F20" s="964">
        <f t="shared" si="2"/>
        <v>0</v>
      </c>
      <c r="G20" s="967"/>
      <c r="H20" s="963"/>
      <c r="I20" s="969">
        <f>I19-F20</f>
        <v>0</v>
      </c>
      <c r="J20" s="950">
        <f t="shared" si="0"/>
        <v>0</v>
      </c>
    </row>
    <row r="21" spans="1:10" x14ac:dyDescent="0.25">
      <c r="B21" s="88"/>
      <c r="C21" s="319"/>
      <c r="D21" s="962"/>
      <c r="E21" s="968"/>
      <c r="F21" s="964">
        <f t="shared" si="2"/>
        <v>0</v>
      </c>
      <c r="G21" s="967"/>
      <c r="H21" s="963"/>
      <c r="I21" s="969">
        <f t="shared" ref="I21:I28" si="4">I20-F21</f>
        <v>0</v>
      </c>
      <c r="J21" s="950">
        <f t="shared" si="0"/>
        <v>0</v>
      </c>
    </row>
    <row r="22" spans="1:10" x14ac:dyDescent="0.25">
      <c r="B22" s="88"/>
      <c r="C22" s="319"/>
      <c r="D22" s="962"/>
      <c r="E22" s="968"/>
      <c r="F22" s="964">
        <f t="shared" si="2"/>
        <v>0</v>
      </c>
      <c r="G22" s="967"/>
      <c r="H22" s="963"/>
      <c r="I22" s="969">
        <f t="shared" si="4"/>
        <v>0</v>
      </c>
      <c r="J22" s="950">
        <f t="shared" si="0"/>
        <v>0</v>
      </c>
    </row>
    <row r="23" spans="1:10" x14ac:dyDescent="0.25">
      <c r="B23" s="88"/>
      <c r="C23" s="319"/>
      <c r="D23" s="962"/>
      <c r="E23" s="968"/>
      <c r="F23" s="964">
        <f t="shared" si="2"/>
        <v>0</v>
      </c>
      <c r="G23" s="967"/>
      <c r="H23" s="963"/>
      <c r="I23" s="969">
        <f t="shared" si="4"/>
        <v>0</v>
      </c>
      <c r="J23" s="950">
        <f t="shared" si="0"/>
        <v>0</v>
      </c>
    </row>
    <row r="24" spans="1:10" x14ac:dyDescent="0.25">
      <c r="B24" s="88"/>
      <c r="C24" s="319"/>
      <c r="D24" s="962"/>
      <c r="E24" s="968"/>
      <c r="F24" s="964">
        <f t="shared" si="2"/>
        <v>0</v>
      </c>
      <c r="G24" s="967"/>
      <c r="H24" s="963"/>
      <c r="I24" s="969">
        <f t="shared" si="4"/>
        <v>0</v>
      </c>
      <c r="J24" s="950">
        <f t="shared" si="0"/>
        <v>0</v>
      </c>
    </row>
    <row r="25" spans="1:10" x14ac:dyDescent="0.25">
      <c r="B25" s="88"/>
      <c r="C25" s="319"/>
      <c r="D25" s="962"/>
      <c r="E25" s="968"/>
      <c r="F25" s="964">
        <f t="shared" si="2"/>
        <v>0</v>
      </c>
      <c r="G25" s="967"/>
      <c r="H25" s="963"/>
      <c r="I25" s="969">
        <f t="shared" si="4"/>
        <v>0</v>
      </c>
      <c r="J25" s="950">
        <f t="shared" si="0"/>
        <v>0</v>
      </c>
    </row>
    <row r="26" spans="1:10" x14ac:dyDescent="0.25">
      <c r="B26" s="88"/>
      <c r="C26" s="319"/>
      <c r="D26" s="962"/>
      <c r="E26" s="968"/>
      <c r="F26" s="964">
        <f t="shared" si="2"/>
        <v>0</v>
      </c>
      <c r="G26" s="967"/>
      <c r="H26" s="963"/>
      <c r="I26" s="969">
        <f t="shared" si="4"/>
        <v>0</v>
      </c>
      <c r="J26" s="950">
        <f t="shared" si="0"/>
        <v>0</v>
      </c>
    </row>
    <row r="27" spans="1:10" x14ac:dyDescent="0.25">
      <c r="B27" s="88"/>
      <c r="C27" s="319"/>
      <c r="D27" s="962"/>
      <c r="E27" s="968"/>
      <c r="F27" s="964">
        <f t="shared" si="2"/>
        <v>0</v>
      </c>
      <c r="G27" s="967"/>
      <c r="H27" s="963"/>
      <c r="I27" s="969">
        <f t="shared" si="4"/>
        <v>0</v>
      </c>
      <c r="J27" s="950">
        <f t="shared" si="0"/>
        <v>0</v>
      </c>
    </row>
    <row r="28" spans="1:10" x14ac:dyDescent="0.25">
      <c r="B28" s="88"/>
      <c r="C28" s="319"/>
      <c r="D28" s="962"/>
      <c r="E28" s="968"/>
      <c r="F28" s="964">
        <f t="shared" si="2"/>
        <v>0</v>
      </c>
      <c r="G28" s="967"/>
      <c r="H28" s="963"/>
      <c r="I28" s="969">
        <f t="shared" si="4"/>
        <v>0</v>
      </c>
      <c r="J28" s="950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5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51" t="s">
        <v>21</v>
      </c>
      <c r="E32" s="1552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69" t="s">
        <v>312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80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593" t="s">
        <v>95</v>
      </c>
      <c r="B5" s="1594" t="s">
        <v>96</v>
      </c>
      <c r="C5" s="980">
        <v>66</v>
      </c>
      <c r="D5" s="130">
        <v>45154</v>
      </c>
      <c r="E5" s="703">
        <v>632.07000000000005</v>
      </c>
      <c r="F5" s="72">
        <v>20</v>
      </c>
      <c r="G5" s="224"/>
    </row>
    <row r="6" spans="1:9" ht="15.75" customHeight="1" x14ac:dyDescent="0.25">
      <c r="A6" s="1593"/>
      <c r="B6" s="1594"/>
      <c r="C6" s="981">
        <v>65</v>
      </c>
      <c r="D6" s="130">
        <v>45164</v>
      </c>
      <c r="E6" s="979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89"/>
      <c r="D7" s="990"/>
      <c r="E7" s="991"/>
      <c r="F7" s="992"/>
      <c r="G7" s="993"/>
    </row>
    <row r="8" spans="1:9" ht="30" customHeight="1" thickTop="1" thickBot="1" x14ac:dyDescent="0.3">
      <c r="B8" s="994" t="s">
        <v>7</v>
      </c>
      <c r="C8" s="995" t="s">
        <v>8</v>
      </c>
      <c r="D8" s="996" t="s">
        <v>17</v>
      </c>
      <c r="E8" s="997" t="s">
        <v>2</v>
      </c>
      <c r="F8" s="998" t="s">
        <v>18</v>
      </c>
      <c r="G8" s="997" t="s">
        <v>15</v>
      </c>
      <c r="H8" s="999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3">
        <v>63.72</v>
      </c>
      <c r="E15" s="985">
        <v>45150</v>
      </c>
      <c r="F15" s="309">
        <f t="shared" si="0"/>
        <v>63.72</v>
      </c>
      <c r="G15" s="984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20">
        <v>45171</v>
      </c>
      <c r="F24" s="102">
        <f t="shared" si="0"/>
        <v>30.94</v>
      </c>
      <c r="G24" s="909" t="s">
        <v>296</v>
      </c>
      <c r="H24" s="910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20"/>
      <c r="F25" s="102">
        <f t="shared" si="0"/>
        <v>0</v>
      </c>
      <c r="G25" s="909"/>
      <c r="H25" s="910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20"/>
      <c r="F26" s="1272">
        <v>33.090000000000003</v>
      </c>
      <c r="G26" s="1273"/>
      <c r="H26" s="1274"/>
      <c r="I26" s="1275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20"/>
      <c r="F27" s="1272">
        <f t="shared" si="0"/>
        <v>0</v>
      </c>
      <c r="G27" s="1273"/>
      <c r="H27" s="1274"/>
      <c r="I27" s="1275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20"/>
      <c r="F28" s="1272">
        <f t="shared" si="0"/>
        <v>0</v>
      </c>
      <c r="G28" s="1273"/>
      <c r="H28" s="1274"/>
      <c r="I28" s="1275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20"/>
      <c r="F29" s="1272">
        <f t="shared" si="0"/>
        <v>0</v>
      </c>
      <c r="G29" s="1273"/>
      <c r="H29" s="1274"/>
      <c r="I29" s="1275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20"/>
      <c r="F30" s="1272">
        <f t="shared" si="0"/>
        <v>0</v>
      </c>
      <c r="G30" s="1273"/>
      <c r="H30" s="1274"/>
      <c r="I30" s="1275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20"/>
      <c r="F31" s="102">
        <f t="shared" si="0"/>
        <v>0</v>
      </c>
      <c r="G31" s="909"/>
      <c r="H31" s="910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20"/>
      <c r="F32" s="102">
        <f t="shared" si="0"/>
        <v>0</v>
      </c>
      <c r="G32" s="909"/>
      <c r="H32" s="910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20"/>
      <c r="F33" s="102">
        <f t="shared" si="0"/>
        <v>0</v>
      </c>
      <c r="G33" s="909"/>
      <c r="H33" s="910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20"/>
      <c r="F34" s="102">
        <f t="shared" si="0"/>
        <v>0</v>
      </c>
      <c r="G34" s="909"/>
      <c r="H34" s="910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20"/>
      <c r="F35" s="102">
        <f t="shared" si="0"/>
        <v>0</v>
      </c>
      <c r="G35" s="909"/>
      <c r="H35" s="910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20"/>
      <c r="F36" s="102">
        <f t="shared" si="0"/>
        <v>0</v>
      </c>
      <c r="G36" s="909"/>
      <c r="H36" s="910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20"/>
      <c r="F37" s="102">
        <f t="shared" si="0"/>
        <v>0</v>
      </c>
      <c r="G37" s="909"/>
      <c r="H37" s="910"/>
      <c r="I37" s="128">
        <f t="shared" si="1"/>
        <v>-2.8421709430404007E-13</v>
      </c>
    </row>
    <row r="38" spans="1:9" ht="15.75" thickBot="1" x14ac:dyDescent="0.3">
      <c r="A38" s="117"/>
      <c r="B38" s="678">
        <f t="shared" si="3"/>
        <v>0</v>
      </c>
      <c r="C38" s="37"/>
      <c r="D38" s="68">
        <v>0</v>
      </c>
      <c r="E38" s="921"/>
      <c r="F38" s="102">
        <f t="shared" si="0"/>
        <v>0</v>
      </c>
      <c r="G38" s="922"/>
      <c r="H38" s="923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51" t="s">
        <v>21</v>
      </c>
      <c r="E41" s="1552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60"/>
      <c r="B6" s="1595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60"/>
      <c r="B7" s="1596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51" t="s">
        <v>21</v>
      </c>
      <c r="E30" s="155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R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569" t="s">
        <v>306</v>
      </c>
      <c r="B1" s="1569"/>
      <c r="C1" s="1569"/>
      <c r="D1" s="1569"/>
      <c r="E1" s="1569"/>
      <c r="F1" s="1569"/>
      <c r="G1" s="1569"/>
      <c r="H1" s="11">
        <v>1</v>
      </c>
      <c r="K1" s="1555" t="s">
        <v>318</v>
      </c>
      <c r="L1" s="1555"/>
      <c r="M1" s="1555"/>
      <c r="N1" s="1555"/>
      <c r="O1" s="1555"/>
      <c r="P1" s="1555"/>
      <c r="Q1" s="1555"/>
      <c r="R1" s="11">
        <v>2</v>
      </c>
      <c r="U1" s="1555" t="s">
        <v>318</v>
      </c>
      <c r="V1" s="1555"/>
      <c r="W1" s="1555"/>
      <c r="X1" s="1555"/>
      <c r="Y1" s="1555"/>
      <c r="Z1" s="1555"/>
      <c r="AA1" s="1555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59" t="s">
        <v>95</v>
      </c>
      <c r="B5" s="1599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59" t="s">
        <v>95</v>
      </c>
      <c r="L5" s="1599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597" t="s">
        <v>95</v>
      </c>
      <c r="V5" s="1573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59"/>
      <c r="B6" s="1599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59"/>
      <c r="L6" s="1599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597"/>
      <c r="V6" s="1573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53" t="s">
        <v>465</v>
      </c>
      <c r="V7" s="1598"/>
      <c r="W7" s="1354">
        <v>69</v>
      </c>
      <c r="X7" s="556">
        <v>45191</v>
      </c>
      <c r="Y7" s="1355">
        <v>2501.48</v>
      </c>
      <c r="Z7" s="1290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653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778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645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673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7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722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730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748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538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768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76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76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72">
        <v>92.5</v>
      </c>
      <c r="Q18" s="1280"/>
      <c r="R18" s="1271"/>
      <c r="S18" s="1275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76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72">
        <f t="shared" si="7"/>
        <v>0</v>
      </c>
      <c r="Q19" s="1280"/>
      <c r="R19" s="1271"/>
      <c r="S19" s="1275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801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72">
        <f t="shared" si="7"/>
        <v>0</v>
      </c>
      <c r="Q20" s="1280"/>
      <c r="R20" s="1347"/>
      <c r="S20" s="1275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801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801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72">
        <f t="shared" si="7"/>
        <v>0</v>
      </c>
      <c r="Q21" s="1280"/>
      <c r="R21" s="1347"/>
      <c r="S21" s="1275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801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801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801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801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801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801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801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801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801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801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5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5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5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8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8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8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51" t="s">
        <v>21</v>
      </c>
      <c r="E29" s="1552"/>
      <c r="F29" s="137">
        <f>E5+E6-F27+E7+E4</f>
        <v>0</v>
      </c>
      <c r="L29" s="5"/>
      <c r="N29" s="1551" t="s">
        <v>21</v>
      </c>
      <c r="O29" s="1552"/>
      <c r="P29" s="137">
        <f>O5+O6-P27+O7+O4</f>
        <v>-2.2737367544323206E-13</v>
      </c>
      <c r="V29" s="5"/>
      <c r="X29" s="1551" t="s">
        <v>21</v>
      </c>
      <c r="Y29" s="1552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87" t="s">
        <v>4</v>
      </c>
      <c r="Y30" s="1288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00" t="s">
        <v>313</v>
      </c>
      <c r="B1" s="1600"/>
      <c r="C1" s="1600"/>
      <c r="D1" s="1600"/>
      <c r="E1" s="1600"/>
      <c r="F1" s="1600"/>
      <c r="G1" s="1600"/>
      <c r="H1" s="1600"/>
      <c r="I1" s="1600"/>
      <c r="J1" s="1600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601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593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80">
        <f>E5-F9+E4+E6+E7</f>
        <v>17883.540000000005</v>
      </c>
      <c r="J9" s="881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5">
        <f t="shared" si="0"/>
        <v>272.2</v>
      </c>
      <c r="E11" s="1038">
        <v>45173</v>
      </c>
      <c r="F11" s="1015">
        <f t="shared" si="1"/>
        <v>272.2</v>
      </c>
      <c r="G11" s="847" t="s">
        <v>523</v>
      </c>
      <c r="H11" s="848">
        <v>81</v>
      </c>
      <c r="I11" s="1039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40">
        <f t="shared" si="0"/>
        <v>27.22</v>
      </c>
      <c r="E12" s="1023">
        <v>45174</v>
      </c>
      <c r="F12" s="1015">
        <f t="shared" si="1"/>
        <v>27.22</v>
      </c>
      <c r="G12" s="847" t="s">
        <v>528</v>
      </c>
      <c r="H12" s="848">
        <v>81</v>
      </c>
      <c r="I12" s="1039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40">
        <f t="shared" si="0"/>
        <v>27.22</v>
      </c>
      <c r="E13" s="1023">
        <v>45174</v>
      </c>
      <c r="F13" s="1015">
        <f t="shared" si="1"/>
        <v>27.22</v>
      </c>
      <c r="G13" s="847" t="s">
        <v>525</v>
      </c>
      <c r="H13" s="848">
        <v>81</v>
      </c>
      <c r="I13" s="1039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40">
        <f t="shared" si="0"/>
        <v>653.28</v>
      </c>
      <c r="E14" s="1023">
        <v>45174</v>
      </c>
      <c r="F14" s="1015">
        <f t="shared" si="1"/>
        <v>653.28</v>
      </c>
      <c r="G14" s="847" t="s">
        <v>533</v>
      </c>
      <c r="H14" s="848">
        <v>81</v>
      </c>
      <c r="I14" s="1039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40">
        <f t="shared" si="0"/>
        <v>81.66</v>
      </c>
      <c r="E15" s="1023">
        <v>45174</v>
      </c>
      <c r="F15" s="1015">
        <f t="shared" si="1"/>
        <v>81.66</v>
      </c>
      <c r="G15" s="847" t="s">
        <v>533</v>
      </c>
      <c r="H15" s="848">
        <v>81</v>
      </c>
      <c r="I15" s="1039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40">
        <f t="shared" si="0"/>
        <v>136.1</v>
      </c>
      <c r="E16" s="1023">
        <v>45175</v>
      </c>
      <c r="F16" s="1015">
        <f t="shared" si="1"/>
        <v>136.1</v>
      </c>
      <c r="G16" s="847" t="s">
        <v>521</v>
      </c>
      <c r="H16" s="848">
        <v>81</v>
      </c>
      <c r="I16" s="1039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40">
        <f t="shared" si="0"/>
        <v>163.32</v>
      </c>
      <c r="E17" s="1023">
        <v>45175</v>
      </c>
      <c r="F17" s="1015">
        <f t="shared" si="1"/>
        <v>163.32</v>
      </c>
      <c r="G17" s="847" t="s">
        <v>535</v>
      </c>
      <c r="H17" s="848">
        <v>81</v>
      </c>
      <c r="I17" s="1039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40">
        <f t="shared" si="0"/>
        <v>81.66</v>
      </c>
      <c r="E18" s="1023">
        <v>45175</v>
      </c>
      <c r="F18" s="1015">
        <f t="shared" si="1"/>
        <v>81.66</v>
      </c>
      <c r="G18" s="847" t="s">
        <v>536</v>
      </c>
      <c r="H18" s="848">
        <v>81</v>
      </c>
      <c r="I18" s="1039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40">
        <f t="shared" si="0"/>
        <v>27.22</v>
      </c>
      <c r="E19" s="1023">
        <v>45175</v>
      </c>
      <c r="F19" s="1015">
        <f t="shared" si="1"/>
        <v>27.22</v>
      </c>
      <c r="G19" s="847" t="s">
        <v>542</v>
      </c>
      <c r="H19" s="848">
        <v>81</v>
      </c>
      <c r="I19" s="1039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40">
        <f t="shared" si="0"/>
        <v>27.22</v>
      </c>
      <c r="E20" s="1023">
        <v>45176</v>
      </c>
      <c r="F20" s="1015">
        <f t="shared" si="1"/>
        <v>27.22</v>
      </c>
      <c r="G20" s="847" t="s">
        <v>553</v>
      </c>
      <c r="H20" s="848">
        <v>81</v>
      </c>
      <c r="I20" s="1039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40">
        <f t="shared" si="0"/>
        <v>27.22</v>
      </c>
      <c r="E21" s="1023">
        <v>45176</v>
      </c>
      <c r="F21" s="1015">
        <f t="shared" si="1"/>
        <v>27.22</v>
      </c>
      <c r="G21" s="847" t="s">
        <v>556</v>
      </c>
      <c r="H21" s="848">
        <v>81</v>
      </c>
      <c r="I21" s="1039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40">
        <f t="shared" si="0"/>
        <v>136.1</v>
      </c>
      <c r="E22" s="1023">
        <v>45176</v>
      </c>
      <c r="F22" s="1015">
        <f t="shared" si="1"/>
        <v>136.1</v>
      </c>
      <c r="G22" s="847" t="s">
        <v>559</v>
      </c>
      <c r="H22" s="848">
        <v>81</v>
      </c>
      <c r="I22" s="1039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40">
        <f t="shared" si="0"/>
        <v>544.4</v>
      </c>
      <c r="E23" s="1023">
        <v>45176</v>
      </c>
      <c r="F23" s="1015">
        <f t="shared" si="1"/>
        <v>544.4</v>
      </c>
      <c r="G23" s="847" t="s">
        <v>563</v>
      </c>
      <c r="H23" s="848">
        <v>81</v>
      </c>
      <c r="I23" s="1039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40">
        <f t="shared" si="0"/>
        <v>653.28</v>
      </c>
      <c r="E24" s="1023">
        <v>45176</v>
      </c>
      <c r="F24" s="1015">
        <f t="shared" si="1"/>
        <v>653.28</v>
      </c>
      <c r="G24" s="847" t="s">
        <v>565</v>
      </c>
      <c r="H24" s="848">
        <v>81</v>
      </c>
      <c r="I24" s="1039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40">
        <f t="shared" si="0"/>
        <v>54.44</v>
      </c>
      <c r="E25" s="1023">
        <v>45024</v>
      </c>
      <c r="F25" s="1015">
        <f t="shared" si="1"/>
        <v>54.44</v>
      </c>
      <c r="G25" s="847" t="s">
        <v>570</v>
      </c>
      <c r="H25" s="848">
        <v>81</v>
      </c>
      <c r="I25" s="1039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40">
        <f t="shared" si="0"/>
        <v>136.1</v>
      </c>
      <c r="E26" s="1023">
        <v>45178</v>
      </c>
      <c r="F26" s="1015">
        <f t="shared" si="1"/>
        <v>136.1</v>
      </c>
      <c r="G26" s="847" t="s">
        <v>582</v>
      </c>
      <c r="H26" s="848">
        <v>81</v>
      </c>
      <c r="I26" s="1039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40">
        <f t="shared" si="0"/>
        <v>653.28</v>
      </c>
      <c r="E27" s="1023">
        <v>45178</v>
      </c>
      <c r="F27" s="1015">
        <f t="shared" si="1"/>
        <v>653.28</v>
      </c>
      <c r="G27" s="847" t="s">
        <v>583</v>
      </c>
      <c r="H27" s="848">
        <v>81</v>
      </c>
      <c r="I27" s="1039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40">
        <f t="shared" si="0"/>
        <v>136.1</v>
      </c>
      <c r="E28" s="1023">
        <v>45178</v>
      </c>
      <c r="F28" s="1015">
        <f t="shared" si="1"/>
        <v>136.1</v>
      </c>
      <c r="G28" s="847" t="s">
        <v>584</v>
      </c>
      <c r="H28" s="848">
        <v>81</v>
      </c>
      <c r="I28" s="1039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40">
        <f t="shared" si="0"/>
        <v>27.22</v>
      </c>
      <c r="E29" s="1023">
        <v>45178</v>
      </c>
      <c r="F29" s="1015">
        <f t="shared" si="1"/>
        <v>27.22</v>
      </c>
      <c r="G29" s="847" t="s">
        <v>585</v>
      </c>
      <c r="H29" s="848">
        <v>81</v>
      </c>
      <c r="I29" s="1039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40">
        <f t="shared" si="0"/>
        <v>653.28</v>
      </c>
      <c r="E30" s="1023">
        <v>45178</v>
      </c>
      <c r="F30" s="1015">
        <f t="shared" si="1"/>
        <v>653.28</v>
      </c>
      <c r="G30" s="847" t="s">
        <v>588</v>
      </c>
      <c r="H30" s="848">
        <v>81</v>
      </c>
      <c r="I30" s="1039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68" t="s">
        <v>789</v>
      </c>
      <c r="B31" s="1369">
        <v>27.22</v>
      </c>
      <c r="C31" s="1370">
        <v>15</v>
      </c>
      <c r="D31" s="1371">
        <f t="shared" si="0"/>
        <v>408.29999999999995</v>
      </c>
      <c r="E31" s="1023">
        <v>45180</v>
      </c>
      <c r="F31" s="1015">
        <f t="shared" si="1"/>
        <v>408.29999999999995</v>
      </c>
      <c r="G31" s="847" t="s">
        <v>601</v>
      </c>
      <c r="H31" s="848">
        <v>81</v>
      </c>
      <c r="I31" s="1039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40">
        <f t="shared" si="0"/>
        <v>27.22</v>
      </c>
      <c r="E32" s="1023">
        <v>45180</v>
      </c>
      <c r="F32" s="1015">
        <f t="shared" si="1"/>
        <v>27.22</v>
      </c>
      <c r="G32" s="847" t="s">
        <v>603</v>
      </c>
      <c r="H32" s="848">
        <v>81</v>
      </c>
      <c r="I32" s="1039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40">
        <f t="shared" si="0"/>
        <v>27.22</v>
      </c>
      <c r="E33" s="1023">
        <v>45181</v>
      </c>
      <c r="F33" s="1015">
        <f t="shared" si="1"/>
        <v>27.22</v>
      </c>
      <c r="G33" s="847" t="s">
        <v>611</v>
      </c>
      <c r="H33" s="848">
        <v>81</v>
      </c>
      <c r="I33" s="1039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40">
        <f t="shared" si="0"/>
        <v>81.66</v>
      </c>
      <c r="E34" s="1023">
        <v>45181</v>
      </c>
      <c r="F34" s="1015">
        <f t="shared" si="1"/>
        <v>81.66</v>
      </c>
      <c r="G34" s="847" t="s">
        <v>615</v>
      </c>
      <c r="H34" s="848">
        <v>81</v>
      </c>
      <c r="I34" s="1039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40">
        <f t="shared" si="0"/>
        <v>27.22</v>
      </c>
      <c r="E35" s="1023">
        <v>45181</v>
      </c>
      <c r="F35" s="1015">
        <f t="shared" si="1"/>
        <v>27.22</v>
      </c>
      <c r="G35" s="847" t="s">
        <v>618</v>
      </c>
      <c r="H35" s="848">
        <v>81</v>
      </c>
      <c r="I35" s="1039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40">
        <f t="shared" si="0"/>
        <v>653.28</v>
      </c>
      <c r="E36" s="1023">
        <v>45181</v>
      </c>
      <c r="F36" s="1015">
        <f t="shared" si="1"/>
        <v>653.28</v>
      </c>
      <c r="G36" s="847" t="s">
        <v>621</v>
      </c>
      <c r="H36" s="848">
        <v>81</v>
      </c>
      <c r="I36" s="1039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5">
        <f t="shared" si="0"/>
        <v>299.41999999999996</v>
      </c>
      <c r="E37" s="1038">
        <v>45182</v>
      </c>
      <c r="F37" s="1015">
        <f t="shared" si="1"/>
        <v>299.41999999999996</v>
      </c>
      <c r="G37" s="847" t="s">
        <v>626</v>
      </c>
      <c r="H37" s="848">
        <v>81</v>
      </c>
      <c r="I37" s="1039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5">
        <f t="shared" si="0"/>
        <v>54.44</v>
      </c>
      <c r="E38" s="1038">
        <v>45182</v>
      </c>
      <c r="F38" s="1015">
        <f t="shared" si="1"/>
        <v>54.44</v>
      </c>
      <c r="G38" s="847" t="s">
        <v>629</v>
      </c>
      <c r="H38" s="848">
        <v>81</v>
      </c>
      <c r="I38" s="1039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5">
        <f t="shared" si="0"/>
        <v>272.2</v>
      </c>
      <c r="E39" s="1038">
        <v>45182</v>
      </c>
      <c r="F39" s="1015">
        <f t="shared" si="1"/>
        <v>272.2</v>
      </c>
      <c r="G39" s="847" t="s">
        <v>630</v>
      </c>
      <c r="H39" s="848">
        <v>81</v>
      </c>
      <c r="I39" s="1039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5">
        <f t="shared" si="0"/>
        <v>653.28</v>
      </c>
      <c r="E40" s="1038">
        <v>45182</v>
      </c>
      <c r="F40" s="1015">
        <f t="shared" si="1"/>
        <v>653.28</v>
      </c>
      <c r="G40" s="847" t="s">
        <v>631</v>
      </c>
      <c r="H40" s="848">
        <v>81</v>
      </c>
      <c r="I40" s="1039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5">
        <f t="shared" si="0"/>
        <v>653.28</v>
      </c>
      <c r="E41" s="1038">
        <v>45182</v>
      </c>
      <c r="F41" s="1015">
        <f t="shared" si="1"/>
        <v>653.28</v>
      </c>
      <c r="G41" s="847" t="s">
        <v>631</v>
      </c>
      <c r="H41" s="848">
        <v>81</v>
      </c>
      <c r="I41" s="1039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5">
        <f t="shared" si="0"/>
        <v>27.22</v>
      </c>
      <c r="E42" s="1038">
        <v>45182</v>
      </c>
      <c r="F42" s="1015">
        <f t="shared" si="1"/>
        <v>27.22</v>
      </c>
      <c r="G42" s="847" t="s">
        <v>634</v>
      </c>
      <c r="H42" s="848">
        <v>81</v>
      </c>
      <c r="I42" s="1039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5">
        <f t="shared" si="0"/>
        <v>108.88</v>
      </c>
      <c r="E43" s="1038">
        <v>45183</v>
      </c>
      <c r="F43" s="1015">
        <f t="shared" si="1"/>
        <v>108.88</v>
      </c>
      <c r="G43" s="847" t="s">
        <v>639</v>
      </c>
      <c r="H43" s="848">
        <v>81</v>
      </c>
      <c r="I43" s="1039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5">
        <f t="shared" si="0"/>
        <v>272.2</v>
      </c>
      <c r="E44" s="1038">
        <v>45183</v>
      </c>
      <c r="F44" s="1015">
        <f t="shared" si="1"/>
        <v>272.2</v>
      </c>
      <c r="G44" s="847" t="s">
        <v>640</v>
      </c>
      <c r="H44" s="848">
        <v>81</v>
      </c>
      <c r="I44" s="1039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5">
        <f t="shared" si="0"/>
        <v>27.22</v>
      </c>
      <c r="E45" s="1038">
        <v>45182</v>
      </c>
      <c r="F45" s="1015">
        <f t="shared" si="1"/>
        <v>27.22</v>
      </c>
      <c r="G45" s="847" t="s">
        <v>644</v>
      </c>
      <c r="H45" s="848">
        <v>81</v>
      </c>
      <c r="I45" s="1039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5">
        <f t="shared" ref="D46:D74" si="6">C46*B46</f>
        <v>272.2</v>
      </c>
      <c r="E46" s="1038">
        <v>45183</v>
      </c>
      <c r="F46" s="1015">
        <f t="shared" ref="F46:F74" si="7">D46</f>
        <v>272.2</v>
      </c>
      <c r="G46" s="847" t="s">
        <v>646</v>
      </c>
      <c r="H46" s="848">
        <v>81</v>
      </c>
      <c r="I46" s="1039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64">
        <v>1</v>
      </c>
      <c r="D47" s="1363">
        <f t="shared" si="6"/>
        <v>27.22</v>
      </c>
      <c r="E47" s="1365">
        <v>45184</v>
      </c>
      <c r="F47" s="1363">
        <f t="shared" si="7"/>
        <v>27.22</v>
      </c>
      <c r="G47" s="1366" t="s">
        <v>788</v>
      </c>
      <c r="H47" s="1367">
        <v>81</v>
      </c>
      <c r="I47" s="1039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63">
        <f t="shared" si="6"/>
        <v>653.28</v>
      </c>
      <c r="E48" s="1038">
        <v>45184</v>
      </c>
      <c r="F48" s="1015">
        <f t="shared" si="7"/>
        <v>653.28</v>
      </c>
      <c r="G48" s="847" t="s">
        <v>653</v>
      </c>
      <c r="H48" s="848">
        <v>81</v>
      </c>
      <c r="I48" s="1039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5">
        <f t="shared" si="6"/>
        <v>272.2</v>
      </c>
      <c r="E49" s="1038">
        <v>45184</v>
      </c>
      <c r="F49" s="1015">
        <f t="shared" si="7"/>
        <v>272.2</v>
      </c>
      <c r="G49" s="847" t="s">
        <v>645</v>
      </c>
      <c r="H49" s="848">
        <v>81</v>
      </c>
      <c r="I49" s="1039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5">
        <f t="shared" si="6"/>
        <v>27.22</v>
      </c>
      <c r="E50" s="1038">
        <v>45187</v>
      </c>
      <c r="F50" s="1015">
        <f t="shared" si="7"/>
        <v>27.22</v>
      </c>
      <c r="G50" s="847" t="s">
        <v>668</v>
      </c>
      <c r="H50" s="848">
        <v>81</v>
      </c>
      <c r="I50" s="1039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5">
        <f t="shared" si="6"/>
        <v>653.28</v>
      </c>
      <c r="E51" s="1038">
        <v>45187</v>
      </c>
      <c r="F51" s="1015">
        <f t="shared" si="7"/>
        <v>653.28</v>
      </c>
      <c r="G51" s="847" t="s">
        <v>657</v>
      </c>
      <c r="H51" s="848">
        <v>81</v>
      </c>
      <c r="I51" s="1039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5">
        <f t="shared" si="6"/>
        <v>54.44</v>
      </c>
      <c r="E52" s="1038">
        <v>45188</v>
      </c>
      <c r="F52" s="1015">
        <f t="shared" si="7"/>
        <v>54.44</v>
      </c>
      <c r="G52" s="847" t="s">
        <v>671</v>
      </c>
      <c r="H52" s="848">
        <v>81</v>
      </c>
      <c r="I52" s="1039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5">
        <f t="shared" si="6"/>
        <v>27.22</v>
      </c>
      <c r="E53" s="1038">
        <v>45188</v>
      </c>
      <c r="F53" s="1015">
        <f t="shared" si="7"/>
        <v>27.22</v>
      </c>
      <c r="G53" s="847" t="s">
        <v>672</v>
      </c>
      <c r="H53" s="848">
        <v>81</v>
      </c>
      <c r="I53" s="1039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5">
        <f t="shared" si="6"/>
        <v>81.66</v>
      </c>
      <c r="E54" s="1038">
        <v>45189</v>
      </c>
      <c r="F54" s="1015">
        <f t="shared" si="7"/>
        <v>81.66</v>
      </c>
      <c r="G54" s="847" t="s">
        <v>676</v>
      </c>
      <c r="H54" s="848">
        <v>81</v>
      </c>
      <c r="I54" s="1039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5">
        <f t="shared" si="6"/>
        <v>190.54</v>
      </c>
      <c r="E55" s="1038">
        <v>45189</v>
      </c>
      <c r="F55" s="1015">
        <f t="shared" si="7"/>
        <v>190.54</v>
      </c>
      <c r="G55" s="847" t="s">
        <v>658</v>
      </c>
      <c r="H55" s="848">
        <v>81</v>
      </c>
      <c r="I55" s="1039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5">
        <f t="shared" si="6"/>
        <v>54.44</v>
      </c>
      <c r="E56" s="1038">
        <v>45189</v>
      </c>
      <c r="F56" s="1015">
        <f t="shared" si="7"/>
        <v>54.44</v>
      </c>
      <c r="G56" s="847" t="s">
        <v>678</v>
      </c>
      <c r="H56" s="848">
        <v>81</v>
      </c>
      <c r="I56" s="1039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5">
        <f t="shared" si="6"/>
        <v>190.54</v>
      </c>
      <c r="E57" s="1038">
        <v>45191</v>
      </c>
      <c r="F57" s="1015">
        <f t="shared" si="7"/>
        <v>190.54</v>
      </c>
      <c r="G57" s="847" t="s">
        <v>696</v>
      </c>
      <c r="H57" s="848">
        <v>81</v>
      </c>
      <c r="I57" s="1039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5">
        <f t="shared" si="6"/>
        <v>653.28</v>
      </c>
      <c r="E58" s="1038">
        <v>45191</v>
      </c>
      <c r="F58" s="1015">
        <f t="shared" si="7"/>
        <v>653.28</v>
      </c>
      <c r="G58" s="847" t="s">
        <v>698</v>
      </c>
      <c r="H58" s="848">
        <v>81</v>
      </c>
      <c r="I58" s="1039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5">
        <f t="shared" si="6"/>
        <v>653.28</v>
      </c>
      <c r="E59" s="1038">
        <v>45192</v>
      </c>
      <c r="F59" s="1015">
        <f t="shared" si="7"/>
        <v>653.28</v>
      </c>
      <c r="G59" s="847" t="s">
        <v>707</v>
      </c>
      <c r="H59" s="848">
        <v>81</v>
      </c>
      <c r="I59" s="1039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5">
        <f t="shared" si="6"/>
        <v>27.22</v>
      </c>
      <c r="E60" s="1038">
        <v>45192</v>
      </c>
      <c r="F60" s="1015">
        <f t="shared" si="7"/>
        <v>27.22</v>
      </c>
      <c r="G60" s="847" t="s">
        <v>714</v>
      </c>
      <c r="H60" s="848">
        <v>81</v>
      </c>
      <c r="I60" s="1039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5">
        <f t="shared" si="6"/>
        <v>136.1</v>
      </c>
      <c r="E61" s="1038">
        <v>45194</v>
      </c>
      <c r="F61" s="1015">
        <f t="shared" si="7"/>
        <v>136.1</v>
      </c>
      <c r="G61" s="847" t="s">
        <v>718</v>
      </c>
      <c r="H61" s="848">
        <v>81</v>
      </c>
      <c r="I61" s="1039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5">
        <f t="shared" si="6"/>
        <v>653.28</v>
      </c>
      <c r="E62" s="1038">
        <v>45194</v>
      </c>
      <c r="F62" s="1015">
        <f t="shared" si="7"/>
        <v>653.28</v>
      </c>
      <c r="G62" s="847" t="s">
        <v>722</v>
      </c>
      <c r="H62" s="848">
        <v>81</v>
      </c>
      <c r="I62" s="1039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5">
        <f t="shared" si="6"/>
        <v>217.76</v>
      </c>
      <c r="E63" s="1038">
        <v>45196</v>
      </c>
      <c r="F63" s="1015">
        <f t="shared" si="7"/>
        <v>217.76</v>
      </c>
      <c r="G63" s="847" t="s">
        <v>735</v>
      </c>
      <c r="H63" s="848">
        <v>81</v>
      </c>
      <c r="I63" s="1039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5">
        <f t="shared" si="6"/>
        <v>81.66</v>
      </c>
      <c r="E64" s="1038">
        <v>45196</v>
      </c>
      <c r="F64" s="1015">
        <f t="shared" si="7"/>
        <v>81.66</v>
      </c>
      <c r="G64" s="847" t="s">
        <v>736</v>
      </c>
      <c r="H64" s="848">
        <v>81</v>
      </c>
      <c r="I64" s="1039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5">
        <f t="shared" si="6"/>
        <v>653.28</v>
      </c>
      <c r="E65" s="1038">
        <v>45197</v>
      </c>
      <c r="F65" s="1015">
        <f t="shared" si="7"/>
        <v>653.28</v>
      </c>
      <c r="G65" s="847" t="s">
        <v>760</v>
      </c>
      <c r="H65" s="848">
        <v>81</v>
      </c>
      <c r="I65" s="1039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5">
        <f t="shared" si="6"/>
        <v>108.88</v>
      </c>
      <c r="E66" s="1038">
        <v>45198</v>
      </c>
      <c r="F66" s="1015">
        <f t="shared" si="7"/>
        <v>108.88</v>
      </c>
      <c r="G66" s="847" t="s">
        <v>763</v>
      </c>
      <c r="H66" s="848">
        <v>81</v>
      </c>
      <c r="I66" s="1039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5">
        <f t="shared" si="6"/>
        <v>27.22</v>
      </c>
      <c r="E67" s="1038">
        <v>45198</v>
      </c>
      <c r="F67" s="1015">
        <f t="shared" si="7"/>
        <v>27.22</v>
      </c>
      <c r="G67" s="847" t="s">
        <v>766</v>
      </c>
      <c r="H67" s="848">
        <v>81</v>
      </c>
      <c r="I67" s="1039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5">
        <f t="shared" si="6"/>
        <v>54.44</v>
      </c>
      <c r="E68" s="1038">
        <v>45199</v>
      </c>
      <c r="F68" s="1015">
        <f t="shared" si="7"/>
        <v>54.44</v>
      </c>
      <c r="G68" s="847" t="s">
        <v>767</v>
      </c>
      <c r="H68" s="848">
        <v>81</v>
      </c>
      <c r="I68" s="1039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5">
        <f t="shared" si="6"/>
        <v>653.28</v>
      </c>
      <c r="E69" s="1038">
        <v>45199</v>
      </c>
      <c r="F69" s="1015">
        <f t="shared" si="7"/>
        <v>653.28</v>
      </c>
      <c r="G69" s="847" t="s">
        <v>768</v>
      </c>
      <c r="H69" s="848">
        <v>81</v>
      </c>
      <c r="I69" s="1039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5">
        <f t="shared" si="6"/>
        <v>108.88</v>
      </c>
      <c r="E70" s="1038">
        <v>45199</v>
      </c>
      <c r="F70" s="1015">
        <f t="shared" si="7"/>
        <v>108.88</v>
      </c>
      <c r="G70" s="847" t="s">
        <v>769</v>
      </c>
      <c r="H70" s="848">
        <v>81</v>
      </c>
      <c r="I70" s="1039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5">
        <f t="shared" si="6"/>
        <v>27.22</v>
      </c>
      <c r="E71" s="1038">
        <v>45199</v>
      </c>
      <c r="F71" s="1015">
        <f t="shared" si="7"/>
        <v>27.22</v>
      </c>
      <c r="G71" s="847" t="s">
        <v>771</v>
      </c>
      <c r="H71" s="848">
        <v>81</v>
      </c>
      <c r="I71" s="1039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5">
        <f t="shared" si="6"/>
        <v>871.04</v>
      </c>
      <c r="E72" s="1038">
        <v>45201</v>
      </c>
      <c r="F72" s="1015">
        <f t="shared" si="7"/>
        <v>871.04</v>
      </c>
      <c r="G72" s="847" t="s">
        <v>778</v>
      </c>
      <c r="H72" s="848">
        <v>81</v>
      </c>
      <c r="I72" s="1039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5">
        <f t="shared" si="6"/>
        <v>544.4</v>
      </c>
      <c r="E73" s="1038">
        <v>45201</v>
      </c>
      <c r="F73" s="1015">
        <f t="shared" si="7"/>
        <v>544.4</v>
      </c>
      <c r="G73" s="847" t="s">
        <v>780</v>
      </c>
      <c r="H73" s="848">
        <v>81</v>
      </c>
      <c r="I73" s="1039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5">
        <f t="shared" si="6"/>
        <v>136.1</v>
      </c>
      <c r="E74" s="1038">
        <v>45201</v>
      </c>
      <c r="F74" s="1015">
        <f t="shared" si="7"/>
        <v>136.1</v>
      </c>
      <c r="G74" s="847" t="s">
        <v>782</v>
      </c>
      <c r="H74" s="848">
        <v>81</v>
      </c>
      <c r="I74" s="1039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5">
        <f t="shared" ref="D75:D114" si="9">C75*B75</f>
        <v>0</v>
      </c>
      <c r="E75" s="1038"/>
      <c r="F75" s="1015">
        <f t="shared" ref="F75:F114" si="10">D75</f>
        <v>0</v>
      </c>
      <c r="G75" s="847"/>
      <c r="H75" s="848"/>
      <c r="I75" s="1039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5">
        <f t="shared" si="9"/>
        <v>0</v>
      </c>
      <c r="E76" s="1038"/>
      <c r="F76" s="1015">
        <f t="shared" si="10"/>
        <v>0</v>
      </c>
      <c r="G76" s="847"/>
      <c r="H76" s="848"/>
      <c r="I76" s="1039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5">
        <f t="shared" si="9"/>
        <v>0</v>
      </c>
      <c r="E77" s="1038"/>
      <c r="F77" s="1015">
        <f t="shared" si="10"/>
        <v>0</v>
      </c>
      <c r="G77" s="847"/>
      <c r="H77" s="848"/>
      <c r="I77" s="1039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5">
        <f t="shared" si="9"/>
        <v>0</v>
      </c>
      <c r="E78" s="1038"/>
      <c r="F78" s="1015">
        <f t="shared" si="10"/>
        <v>0</v>
      </c>
      <c r="G78" s="847"/>
      <c r="H78" s="848"/>
      <c r="I78" s="1039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5">
        <f t="shared" si="9"/>
        <v>0</v>
      </c>
      <c r="E79" s="1038"/>
      <c r="F79" s="1015">
        <f t="shared" si="10"/>
        <v>0</v>
      </c>
      <c r="G79" s="847"/>
      <c r="H79" s="848"/>
      <c r="I79" s="1039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57" t="s">
        <v>11</v>
      </c>
      <c r="D120" s="1558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69" t="s">
        <v>314</v>
      </c>
      <c r="B1" s="1569"/>
      <c r="C1" s="1569"/>
      <c r="D1" s="1569"/>
      <c r="E1" s="1569"/>
      <c r="F1" s="1569"/>
      <c r="G1" s="1569"/>
      <c r="H1" s="11">
        <v>1</v>
      </c>
      <c r="L1" s="1569" t="str">
        <f>A1</f>
        <v>INVENTARIO     DEL MES DE      AGOSTO     2023</v>
      </c>
      <c r="M1" s="1569"/>
      <c r="N1" s="1569"/>
      <c r="O1" s="1569"/>
      <c r="P1" s="1569"/>
      <c r="Q1" s="1569"/>
      <c r="R1" s="1569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59" t="s">
        <v>79</v>
      </c>
      <c r="B5" s="823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59" t="s">
        <v>79</v>
      </c>
      <c r="M5" s="823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59"/>
      <c r="B6" s="1602" t="s">
        <v>131</v>
      </c>
      <c r="C6" s="556"/>
      <c r="D6" s="556"/>
      <c r="E6" s="556"/>
      <c r="F6" s="601"/>
      <c r="L6" s="1559"/>
      <c r="M6" s="1602" t="s">
        <v>131</v>
      </c>
      <c r="N6" s="556"/>
      <c r="O6" s="556"/>
      <c r="P6" s="556"/>
      <c r="Q6" s="601"/>
    </row>
    <row r="7" spans="1:20" ht="15.75" thickBot="1" x14ac:dyDescent="0.3">
      <c r="B7" s="1603"/>
      <c r="C7" s="602"/>
      <c r="D7" s="602"/>
      <c r="E7" s="602"/>
      <c r="F7" s="601"/>
      <c r="M7" s="1603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527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3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525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7">
        <v>45114</v>
      </c>
      <c r="F12" s="590">
        <f t="shared" si="0"/>
        <v>78.319999999999993</v>
      </c>
      <c r="G12" s="800" t="s">
        <v>151</v>
      </c>
      <c r="H12" s="801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538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7">
        <v>45115</v>
      </c>
      <c r="F13" s="590">
        <f t="shared" si="0"/>
        <v>86.97</v>
      </c>
      <c r="G13" s="800" t="s">
        <v>152</v>
      </c>
      <c r="H13" s="801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552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7">
        <v>45119</v>
      </c>
      <c r="F14" s="590">
        <f t="shared" si="0"/>
        <v>17.989999999999998</v>
      </c>
      <c r="G14" s="800" t="s">
        <v>155</v>
      </c>
      <c r="H14" s="801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554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7">
        <v>45121</v>
      </c>
      <c r="F15" s="590">
        <f t="shared" si="0"/>
        <v>34.020000000000003</v>
      </c>
      <c r="G15" s="800" t="s">
        <v>158</v>
      </c>
      <c r="H15" s="801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554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7">
        <v>45132</v>
      </c>
      <c r="F16" s="590">
        <f t="shared" si="0"/>
        <v>183.04</v>
      </c>
      <c r="G16" s="800" t="s">
        <v>170</v>
      </c>
      <c r="H16" s="889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569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7">
        <v>45134</v>
      </c>
      <c r="F17" s="590">
        <f t="shared" si="0"/>
        <v>16.329999999999998</v>
      </c>
      <c r="G17" s="800" t="s">
        <v>173</v>
      </c>
      <c r="H17" s="801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576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7"/>
      <c r="F18" s="590">
        <f t="shared" si="0"/>
        <v>0</v>
      </c>
      <c r="G18" s="800"/>
      <c r="H18" s="801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641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3">
        <v>50.56</v>
      </c>
      <c r="E19" s="924">
        <v>45141</v>
      </c>
      <c r="F19" s="663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653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3">
        <v>17.91</v>
      </c>
      <c r="E20" s="924">
        <v>45141</v>
      </c>
      <c r="F20" s="663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661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3">
        <v>144.43</v>
      </c>
      <c r="E21" s="924">
        <v>45145</v>
      </c>
      <c r="F21" s="663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661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3">
        <v>56.27</v>
      </c>
      <c r="E22" s="924">
        <v>45147</v>
      </c>
      <c r="F22" s="663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672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3">
        <v>140.44</v>
      </c>
      <c r="E23" s="924">
        <v>45149</v>
      </c>
      <c r="F23" s="663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677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3">
        <v>187.84</v>
      </c>
      <c r="E24" s="924">
        <v>45152</v>
      </c>
      <c r="F24" s="663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690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3">
        <v>116.46</v>
      </c>
      <c r="E25" s="924">
        <v>45154</v>
      </c>
      <c r="F25" s="663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700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3">
        <v>365.6</v>
      </c>
      <c r="E26" s="924">
        <v>45157</v>
      </c>
      <c r="F26" s="663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750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3">
        <v>43.27</v>
      </c>
      <c r="E27" s="924">
        <v>45164</v>
      </c>
      <c r="F27" s="663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760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3">
        <v>15.57</v>
      </c>
      <c r="E28" s="924">
        <v>45164</v>
      </c>
      <c r="F28" s="663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778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3">
        <v>47.7</v>
      </c>
      <c r="E29" s="924">
        <v>45164</v>
      </c>
      <c r="F29" s="663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782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3">
        <v>46.55</v>
      </c>
      <c r="E30" s="924">
        <v>45168</v>
      </c>
      <c r="F30" s="663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3"/>
      <c r="E31" s="924"/>
      <c r="F31" s="663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5">
        <v>99.05</v>
      </c>
      <c r="E32" s="1038">
        <v>45173</v>
      </c>
      <c r="F32" s="1015">
        <f t="shared" si="0"/>
        <v>99.05</v>
      </c>
      <c r="G32" s="847" t="s">
        <v>522</v>
      </c>
      <c r="H32" s="848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5"/>
      <c r="E33" s="1038"/>
      <c r="F33" s="1015">
        <f t="shared" si="0"/>
        <v>0</v>
      </c>
      <c r="G33" s="847"/>
      <c r="H33" s="848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5"/>
      <c r="E34" s="1038"/>
      <c r="F34" s="1267">
        <v>253.65</v>
      </c>
      <c r="G34" s="1268"/>
      <c r="H34" s="1269"/>
      <c r="I34" s="1270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5"/>
      <c r="E35" s="1038"/>
      <c r="F35" s="1267">
        <f t="shared" si="0"/>
        <v>0</v>
      </c>
      <c r="G35" s="1268"/>
      <c r="H35" s="1269"/>
      <c r="I35" s="1270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5"/>
      <c r="E36" s="1038"/>
      <c r="F36" s="1267">
        <f t="shared" si="0"/>
        <v>0</v>
      </c>
      <c r="G36" s="1268"/>
      <c r="H36" s="1269"/>
      <c r="I36" s="1270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5"/>
      <c r="E37" s="1038"/>
      <c r="F37" s="1267">
        <f t="shared" si="0"/>
        <v>0</v>
      </c>
      <c r="G37" s="1268"/>
      <c r="H37" s="1269"/>
      <c r="I37" s="1270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5"/>
      <c r="E38" s="1038"/>
      <c r="F38" s="1015">
        <f t="shared" si="0"/>
        <v>0</v>
      </c>
      <c r="G38" s="847"/>
      <c r="H38" s="848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5"/>
      <c r="E39" s="1038"/>
      <c r="F39" s="1015">
        <f t="shared" si="0"/>
        <v>0</v>
      </c>
      <c r="G39" s="847"/>
      <c r="H39" s="848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5"/>
      <c r="E40" s="1038"/>
      <c r="F40" s="1015">
        <f t="shared" si="0"/>
        <v>0</v>
      </c>
      <c r="G40" s="847"/>
      <c r="H40" s="848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5"/>
      <c r="E41" s="1038"/>
      <c r="F41" s="1015">
        <f t="shared" si="0"/>
        <v>0</v>
      </c>
      <c r="G41" s="847"/>
      <c r="H41" s="848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5"/>
      <c r="E42" s="1038"/>
      <c r="F42" s="1015">
        <f t="shared" si="0"/>
        <v>0</v>
      </c>
      <c r="G42" s="847"/>
      <c r="H42" s="848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5"/>
      <c r="E43" s="1038"/>
      <c r="F43" s="1015">
        <f t="shared" si="0"/>
        <v>0</v>
      </c>
      <c r="G43" s="847"/>
      <c r="H43" s="848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5"/>
      <c r="E44" s="1038"/>
      <c r="F44" s="1015">
        <f t="shared" si="0"/>
        <v>0</v>
      </c>
      <c r="G44" s="847"/>
      <c r="H44" s="848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5"/>
      <c r="E45" s="1038"/>
      <c r="F45" s="1015">
        <f t="shared" si="0"/>
        <v>0</v>
      </c>
      <c r="G45" s="847"/>
      <c r="H45" s="848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5"/>
      <c r="E46" s="1038"/>
      <c r="F46" s="1015">
        <f t="shared" si="0"/>
        <v>0</v>
      </c>
      <c r="G46" s="847"/>
      <c r="H46" s="848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5"/>
      <c r="E47" s="1038"/>
      <c r="F47" s="1015">
        <f t="shared" si="0"/>
        <v>0</v>
      </c>
      <c r="G47" s="847"/>
      <c r="H47" s="848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5"/>
      <c r="E48" s="1038"/>
      <c r="F48" s="1015">
        <f t="shared" si="0"/>
        <v>0</v>
      </c>
      <c r="G48" s="847"/>
      <c r="H48" s="848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5"/>
      <c r="E49" s="1038"/>
      <c r="F49" s="1015">
        <f t="shared" si="0"/>
        <v>0</v>
      </c>
      <c r="G49" s="847"/>
      <c r="H49" s="848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5"/>
      <c r="E50" s="1038"/>
      <c r="F50" s="1015">
        <f t="shared" si="0"/>
        <v>0</v>
      </c>
      <c r="G50" s="847"/>
      <c r="H50" s="848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57" t="s">
        <v>11</v>
      </c>
      <c r="D73" s="1558"/>
      <c r="E73" s="56">
        <f>E5-F68+E4+E6+E7</f>
        <v>0</v>
      </c>
      <c r="M73" s="90"/>
      <c r="N73" s="1557" t="s">
        <v>11</v>
      </c>
      <c r="O73" s="1558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60"/>
      <c r="B5" s="1604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60"/>
      <c r="B6" s="160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7" t="s">
        <v>11</v>
      </c>
      <c r="D60" s="155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60"/>
      <c r="B4" s="1605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60"/>
      <c r="B5" s="160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59"/>
      <c r="B6" s="1606"/>
      <c r="C6" s="124"/>
      <c r="D6" s="218"/>
      <c r="E6" s="77"/>
      <c r="F6" s="61"/>
    </row>
    <row r="7" spans="1:9" ht="15.75" x14ac:dyDescent="0.25">
      <c r="A7" s="1559"/>
      <c r="B7" s="660"/>
      <c r="C7" s="124"/>
      <c r="D7" s="218"/>
      <c r="E7" s="77"/>
      <c r="F7" s="61"/>
    </row>
    <row r="8" spans="1:9" ht="16.5" thickBot="1" x14ac:dyDescent="0.3">
      <c r="A8" s="1559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7" t="s">
        <v>11</v>
      </c>
      <c r="D61" s="155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5"/>
      <c r="B1" s="1555"/>
      <c r="C1" s="1555"/>
      <c r="D1" s="1555"/>
      <c r="E1" s="1555"/>
      <c r="F1" s="1555"/>
      <c r="G1" s="155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40"/>
      <c r="B4" s="1333"/>
      <c r="C4" s="728"/>
      <c r="D4" s="1334"/>
      <c r="E4" s="1339"/>
      <c r="F4" s="227"/>
    </row>
    <row r="5" spans="1:11" ht="15" customHeight="1" x14ac:dyDescent="0.25">
      <c r="A5" s="1607"/>
      <c r="B5" s="1335"/>
      <c r="C5" s="1336"/>
      <c r="D5" s="1334"/>
      <c r="E5" s="1339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08"/>
      <c r="B6" s="1337"/>
      <c r="C6" s="1338"/>
      <c r="D6" s="1334"/>
      <c r="E6" s="1339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9" t="s">
        <v>11</v>
      </c>
      <c r="D56" s="1610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60"/>
      <c r="B5" s="1560"/>
      <c r="C5" s="357"/>
      <c r="D5" s="130"/>
      <c r="E5" s="197"/>
      <c r="F5" s="61"/>
      <c r="G5" s="5"/>
    </row>
    <row r="6" spans="1:9" x14ac:dyDescent="0.25">
      <c r="A6" s="1560"/>
      <c r="B6" s="156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7" t="s">
        <v>11</v>
      </c>
      <c r="D83" s="155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46"/>
      <c r="B1" s="1546"/>
      <c r="C1" s="1546"/>
      <c r="D1" s="1546"/>
      <c r="E1" s="1546"/>
      <c r="F1" s="1546"/>
      <c r="G1" s="154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11" t="s">
        <v>98</v>
      </c>
      <c r="C4" s="17"/>
      <c r="E4" s="239"/>
      <c r="F4" s="226"/>
    </row>
    <row r="5" spans="1:10" ht="15" customHeight="1" x14ac:dyDescent="0.25">
      <c r="A5" s="1614"/>
      <c r="B5" s="1612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15"/>
      <c r="B6" s="1613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6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41">
        <f>E5+E4-F8+E6</f>
        <v>0</v>
      </c>
      <c r="J8" s="209">
        <f>F4+F5+F6-C8</f>
        <v>0</v>
      </c>
    </row>
    <row r="9" spans="1:10" ht="15.75" x14ac:dyDescent="0.25">
      <c r="A9" s="185"/>
      <c r="B9" s="666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41">
        <f>I8-F9</f>
        <v>0</v>
      </c>
      <c r="J9" s="209">
        <f>J8-C9</f>
        <v>0</v>
      </c>
    </row>
    <row r="10" spans="1:10" ht="15.75" x14ac:dyDescent="0.25">
      <c r="A10" s="174"/>
      <c r="B10" s="66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41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41">
        <f t="shared" si="2"/>
        <v>0</v>
      </c>
      <c r="J11" s="209">
        <f t="shared" si="3"/>
        <v>0</v>
      </c>
    </row>
    <row r="12" spans="1:10" ht="15.75" x14ac:dyDescent="0.25">
      <c r="A12" s="72"/>
      <c r="B12" s="66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41">
        <f t="shared" si="2"/>
        <v>0</v>
      </c>
      <c r="J12" s="209">
        <f t="shared" si="3"/>
        <v>0</v>
      </c>
    </row>
    <row r="13" spans="1:10" ht="15.75" x14ac:dyDescent="0.25">
      <c r="A13" s="72"/>
      <c r="B13" s="66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41">
        <f t="shared" si="2"/>
        <v>0</v>
      </c>
      <c r="J13" s="209">
        <f t="shared" si="3"/>
        <v>0</v>
      </c>
    </row>
    <row r="14" spans="1:10" ht="15.75" x14ac:dyDescent="0.25">
      <c r="B14" s="66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41">
        <f t="shared" si="2"/>
        <v>0</v>
      </c>
      <c r="J14" s="209">
        <f t="shared" si="3"/>
        <v>0</v>
      </c>
    </row>
    <row r="15" spans="1:10" ht="15.75" x14ac:dyDescent="0.25">
      <c r="B15" s="666">
        <f t="shared" si="1"/>
        <v>0</v>
      </c>
      <c r="C15" s="15"/>
      <c r="D15" s="168"/>
      <c r="E15" s="1042"/>
      <c r="F15" s="68">
        <f t="shared" si="0"/>
        <v>0</v>
      </c>
      <c r="G15" s="69"/>
      <c r="H15" s="70"/>
      <c r="I15" s="1041">
        <f t="shared" si="2"/>
        <v>0</v>
      </c>
      <c r="J15" s="209">
        <f t="shared" si="3"/>
        <v>0</v>
      </c>
    </row>
    <row r="16" spans="1:10" ht="15.75" x14ac:dyDescent="0.25">
      <c r="A16" s="80"/>
      <c r="B16" s="666">
        <f t="shared" si="1"/>
        <v>0</v>
      </c>
      <c r="C16" s="15"/>
      <c r="D16" s="168"/>
      <c r="E16" s="1042"/>
      <c r="F16" s="68">
        <f t="shared" si="0"/>
        <v>0</v>
      </c>
      <c r="G16" s="69"/>
      <c r="H16" s="70"/>
      <c r="I16" s="1041">
        <f t="shared" si="2"/>
        <v>0</v>
      </c>
      <c r="J16" s="209">
        <f t="shared" si="3"/>
        <v>0</v>
      </c>
    </row>
    <row r="17" spans="1:10" ht="15.75" x14ac:dyDescent="0.25">
      <c r="A17" s="82"/>
      <c r="B17" s="666">
        <f t="shared" si="1"/>
        <v>0</v>
      </c>
      <c r="C17" s="15"/>
      <c r="D17" s="168"/>
      <c r="E17" s="1042"/>
      <c r="F17" s="68">
        <f t="shared" si="0"/>
        <v>0</v>
      </c>
      <c r="G17" s="69"/>
      <c r="H17" s="70"/>
      <c r="I17" s="1041">
        <f t="shared" si="2"/>
        <v>0</v>
      </c>
      <c r="J17" s="209">
        <f t="shared" si="3"/>
        <v>0</v>
      </c>
    </row>
    <row r="18" spans="1:10" ht="15.75" x14ac:dyDescent="0.25">
      <c r="A18" s="2"/>
      <c r="B18" s="666">
        <f t="shared" si="1"/>
        <v>0</v>
      </c>
      <c r="C18" s="15"/>
      <c r="D18" s="168"/>
      <c r="E18" s="1042"/>
      <c r="F18" s="68">
        <f t="shared" si="0"/>
        <v>0</v>
      </c>
      <c r="G18" s="69"/>
      <c r="H18" s="70"/>
      <c r="I18" s="1041">
        <f t="shared" si="2"/>
        <v>0</v>
      </c>
      <c r="J18" s="209">
        <f t="shared" si="3"/>
        <v>0</v>
      </c>
    </row>
    <row r="19" spans="1:10" ht="15.75" x14ac:dyDescent="0.25">
      <c r="A19" s="2"/>
      <c r="B19" s="666">
        <f t="shared" si="1"/>
        <v>0</v>
      </c>
      <c r="C19" s="15"/>
      <c r="D19" s="168"/>
      <c r="E19" s="1042"/>
      <c r="F19" s="68">
        <f t="shared" si="0"/>
        <v>0</v>
      </c>
      <c r="G19" s="69"/>
      <c r="H19" s="70"/>
      <c r="I19" s="1041">
        <f t="shared" si="2"/>
        <v>0</v>
      </c>
      <c r="J19" s="209">
        <f t="shared" si="3"/>
        <v>0</v>
      </c>
    </row>
    <row r="20" spans="1:10" ht="15.75" x14ac:dyDescent="0.25">
      <c r="A20" s="2"/>
      <c r="B20" s="66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41">
        <f>I19-F20</f>
        <v>0</v>
      </c>
      <c r="J20" s="209">
        <f t="shared" si="3"/>
        <v>0</v>
      </c>
    </row>
    <row r="21" spans="1:10" ht="15.75" x14ac:dyDescent="0.25">
      <c r="A21" s="2"/>
      <c r="B21" s="66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41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41">
        <f t="shared" si="4"/>
        <v>0</v>
      </c>
      <c r="J22" s="209">
        <f t="shared" si="3"/>
        <v>0</v>
      </c>
    </row>
    <row r="23" spans="1:10" ht="15.75" x14ac:dyDescent="0.25">
      <c r="A23" s="2"/>
      <c r="B23" s="66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41">
        <f t="shared" si="4"/>
        <v>0</v>
      </c>
      <c r="J23" s="209">
        <f t="shared" si="3"/>
        <v>0</v>
      </c>
    </row>
    <row r="24" spans="1:10" ht="15.75" x14ac:dyDescent="0.25">
      <c r="A24" s="2"/>
      <c r="B24" s="666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41">
        <f t="shared" si="4"/>
        <v>0</v>
      </c>
      <c r="J24" s="209">
        <f t="shared" si="3"/>
        <v>0</v>
      </c>
    </row>
    <row r="25" spans="1:10" ht="15.75" x14ac:dyDescent="0.25">
      <c r="A25" s="2"/>
      <c r="B25" s="666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41">
        <f t="shared" si="4"/>
        <v>0</v>
      </c>
      <c r="J25" s="209">
        <f t="shared" si="3"/>
        <v>0</v>
      </c>
    </row>
    <row r="26" spans="1:10" ht="15.75" x14ac:dyDescent="0.25">
      <c r="A26" s="2"/>
      <c r="B26" s="666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41">
        <f t="shared" si="4"/>
        <v>0</v>
      </c>
      <c r="J26" s="209">
        <f t="shared" si="3"/>
        <v>0</v>
      </c>
    </row>
    <row r="27" spans="1:10" ht="15.75" x14ac:dyDescent="0.25">
      <c r="A27" s="169"/>
      <c r="B27" s="666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41">
        <f t="shared" si="4"/>
        <v>0</v>
      </c>
      <c r="J27" s="209">
        <f t="shared" si="3"/>
        <v>0</v>
      </c>
    </row>
    <row r="28" spans="1:10" ht="15.75" x14ac:dyDescent="0.25">
      <c r="A28" s="169"/>
      <c r="B28" s="66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41">
        <f t="shared" si="4"/>
        <v>0</v>
      </c>
      <c r="J28" s="209">
        <f t="shared" si="3"/>
        <v>0</v>
      </c>
    </row>
    <row r="29" spans="1:10" ht="15.75" x14ac:dyDescent="0.25">
      <c r="A29" s="169"/>
      <c r="B29" s="66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41">
        <f t="shared" si="4"/>
        <v>0</v>
      </c>
      <c r="J29" s="209">
        <f t="shared" si="3"/>
        <v>0</v>
      </c>
    </row>
    <row r="30" spans="1:10" ht="15.75" x14ac:dyDescent="0.25">
      <c r="A30" s="169"/>
      <c r="B30" s="66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41">
        <f t="shared" si="4"/>
        <v>0</v>
      </c>
      <c r="J30" s="209">
        <f t="shared" si="3"/>
        <v>0</v>
      </c>
    </row>
    <row r="31" spans="1:10" ht="15.75" x14ac:dyDescent="0.25">
      <c r="A31" s="169"/>
      <c r="B31" s="66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41">
        <f t="shared" si="4"/>
        <v>0</v>
      </c>
      <c r="J31" s="209">
        <f t="shared" si="3"/>
        <v>0</v>
      </c>
    </row>
    <row r="32" spans="1:10" ht="15.75" x14ac:dyDescent="0.25">
      <c r="A32" s="2"/>
      <c r="B32" s="66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41">
        <f t="shared" si="4"/>
        <v>0</v>
      </c>
      <c r="J32" s="209">
        <f t="shared" si="3"/>
        <v>0</v>
      </c>
    </row>
    <row r="33" spans="1:10" ht="15.75" x14ac:dyDescent="0.25">
      <c r="A33" s="2"/>
      <c r="B33" s="666">
        <f t="shared" si="1"/>
        <v>0</v>
      </c>
      <c r="C33" s="15"/>
      <c r="D33" s="168"/>
      <c r="E33" s="1042"/>
      <c r="F33" s="68">
        <f t="shared" si="0"/>
        <v>0</v>
      </c>
      <c r="G33" s="69"/>
      <c r="H33" s="70"/>
      <c r="I33" s="1041">
        <f t="shared" si="4"/>
        <v>0</v>
      </c>
      <c r="J33" s="209">
        <f t="shared" si="3"/>
        <v>0</v>
      </c>
    </row>
    <row r="34" spans="1:10" ht="15.75" x14ac:dyDescent="0.25">
      <c r="A34" s="2"/>
      <c r="B34" s="666">
        <f t="shared" si="1"/>
        <v>0</v>
      </c>
      <c r="C34" s="15"/>
      <c r="D34" s="168"/>
      <c r="E34" s="1042"/>
      <c r="F34" s="68">
        <f t="shared" si="0"/>
        <v>0</v>
      </c>
      <c r="G34" s="69"/>
      <c r="H34" s="70"/>
      <c r="I34" s="1041">
        <f t="shared" si="4"/>
        <v>0</v>
      </c>
      <c r="J34" s="209">
        <f t="shared" si="3"/>
        <v>0</v>
      </c>
    </row>
    <row r="35" spans="1:10" ht="15.75" x14ac:dyDescent="0.25">
      <c r="A35" s="2"/>
      <c r="B35" s="666">
        <f t="shared" si="1"/>
        <v>0</v>
      </c>
      <c r="C35" s="15"/>
      <c r="D35" s="168"/>
      <c r="E35" s="1042"/>
      <c r="F35" s="68">
        <f t="shared" si="0"/>
        <v>0</v>
      </c>
      <c r="G35" s="69"/>
      <c r="H35" s="70"/>
      <c r="I35" s="1041">
        <f t="shared" si="4"/>
        <v>0</v>
      </c>
      <c r="J35" s="209">
        <f t="shared" si="3"/>
        <v>0</v>
      </c>
    </row>
    <row r="36" spans="1:10" ht="15.75" x14ac:dyDescent="0.25">
      <c r="A36" s="2"/>
      <c r="B36" s="666">
        <f t="shared" si="1"/>
        <v>0</v>
      </c>
      <c r="C36" s="15"/>
      <c r="D36" s="168"/>
      <c r="E36" s="1042"/>
      <c r="F36" s="68">
        <f t="shared" si="0"/>
        <v>0</v>
      </c>
      <c r="G36" s="69"/>
      <c r="H36" s="70"/>
      <c r="I36" s="1041">
        <f t="shared" si="4"/>
        <v>0</v>
      </c>
      <c r="J36" s="209">
        <f t="shared" si="3"/>
        <v>0</v>
      </c>
    </row>
    <row r="37" spans="1:10" ht="15.75" x14ac:dyDescent="0.25">
      <c r="A37" s="2"/>
      <c r="B37" s="666">
        <f t="shared" si="1"/>
        <v>0</v>
      </c>
      <c r="C37" s="15"/>
      <c r="D37" s="168"/>
      <c r="E37" s="1042"/>
      <c r="F37" s="68">
        <f t="shared" si="0"/>
        <v>0</v>
      </c>
      <c r="G37" s="69"/>
      <c r="H37" s="70"/>
      <c r="I37" s="1041">
        <f t="shared" si="4"/>
        <v>0</v>
      </c>
      <c r="J37" s="209">
        <f t="shared" si="3"/>
        <v>0</v>
      </c>
    </row>
    <row r="38" spans="1:10" ht="15.75" x14ac:dyDescent="0.25">
      <c r="A38" s="2"/>
      <c r="B38" s="66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41">
        <f t="shared" si="4"/>
        <v>0</v>
      </c>
      <c r="J38" s="209">
        <f t="shared" si="3"/>
        <v>0</v>
      </c>
    </row>
    <row r="39" spans="1:10" ht="15.75" x14ac:dyDescent="0.25">
      <c r="A39" s="2"/>
      <c r="B39" s="666">
        <f t="shared" si="1"/>
        <v>0</v>
      </c>
      <c r="C39" s="15"/>
      <c r="D39" s="168"/>
      <c r="E39" s="1042"/>
      <c r="F39" s="68">
        <f t="shared" si="0"/>
        <v>0</v>
      </c>
      <c r="G39" s="69"/>
      <c r="H39" s="70"/>
      <c r="I39" s="1041">
        <f t="shared" si="4"/>
        <v>0</v>
      </c>
      <c r="J39" s="209">
        <f t="shared" si="3"/>
        <v>0</v>
      </c>
    </row>
    <row r="40" spans="1:10" ht="15.75" x14ac:dyDescent="0.25">
      <c r="A40" s="2"/>
      <c r="B40" s="666">
        <f t="shared" si="1"/>
        <v>0</v>
      </c>
      <c r="C40" s="15"/>
      <c r="D40" s="168"/>
      <c r="E40" s="1042"/>
      <c r="F40" s="68">
        <f t="shared" si="0"/>
        <v>0</v>
      </c>
      <c r="G40" s="69"/>
      <c r="H40" s="70"/>
      <c r="I40" s="1041">
        <f t="shared" si="4"/>
        <v>0</v>
      </c>
      <c r="J40" s="209">
        <f t="shared" si="3"/>
        <v>0</v>
      </c>
    </row>
    <row r="41" spans="1:10" ht="15.75" x14ac:dyDescent="0.25">
      <c r="A41" s="2"/>
      <c r="B41" s="666">
        <f t="shared" si="1"/>
        <v>0</v>
      </c>
      <c r="C41" s="15"/>
      <c r="D41" s="168"/>
      <c r="E41" s="1042"/>
      <c r="F41" s="68">
        <f t="shared" si="0"/>
        <v>0</v>
      </c>
      <c r="G41" s="69"/>
      <c r="H41" s="70"/>
      <c r="I41" s="1041">
        <f t="shared" si="4"/>
        <v>0</v>
      </c>
      <c r="J41" s="209">
        <f t="shared" si="3"/>
        <v>0</v>
      </c>
    </row>
    <row r="42" spans="1:10" ht="15.75" x14ac:dyDescent="0.25">
      <c r="A42" s="2"/>
      <c r="B42" s="666">
        <f t="shared" si="1"/>
        <v>0</v>
      </c>
      <c r="C42" s="15"/>
      <c r="D42" s="168"/>
      <c r="E42" s="1042"/>
      <c r="F42" s="68">
        <f t="shared" si="0"/>
        <v>0</v>
      </c>
      <c r="G42" s="69"/>
      <c r="H42" s="70"/>
      <c r="I42" s="1041">
        <f t="shared" si="4"/>
        <v>0</v>
      </c>
      <c r="J42" s="209">
        <f t="shared" si="3"/>
        <v>0</v>
      </c>
    </row>
    <row r="43" spans="1:10" ht="15.75" x14ac:dyDescent="0.25">
      <c r="A43" s="2"/>
      <c r="B43" s="666">
        <f t="shared" si="1"/>
        <v>0</v>
      </c>
      <c r="C43" s="15"/>
      <c r="D43" s="168"/>
      <c r="E43" s="1042"/>
      <c r="F43" s="68">
        <f t="shared" si="0"/>
        <v>0</v>
      </c>
      <c r="G43" s="69"/>
      <c r="H43" s="70"/>
      <c r="I43" s="1041">
        <f t="shared" si="4"/>
        <v>0</v>
      </c>
      <c r="J43" s="209">
        <f t="shared" si="3"/>
        <v>0</v>
      </c>
    </row>
    <row r="44" spans="1:10" ht="15.75" x14ac:dyDescent="0.25">
      <c r="A44" s="2"/>
      <c r="B44" s="666">
        <f t="shared" si="1"/>
        <v>0</v>
      </c>
      <c r="C44" s="15"/>
      <c r="D44" s="168"/>
      <c r="E44" s="1042"/>
      <c r="F44" s="68">
        <f t="shared" si="0"/>
        <v>0</v>
      </c>
      <c r="G44" s="69"/>
      <c r="H44" s="70"/>
      <c r="I44" s="1041">
        <f t="shared" si="4"/>
        <v>0</v>
      </c>
      <c r="J44" s="209">
        <f t="shared" si="3"/>
        <v>0</v>
      </c>
    </row>
    <row r="45" spans="1:10" ht="15.75" x14ac:dyDescent="0.25">
      <c r="A45" s="2"/>
      <c r="B45" s="666">
        <f t="shared" si="1"/>
        <v>0</v>
      </c>
      <c r="C45" s="15"/>
      <c r="D45" s="168"/>
      <c r="E45" s="1042"/>
      <c r="F45" s="68">
        <f t="shared" si="0"/>
        <v>0</v>
      </c>
      <c r="G45" s="69"/>
      <c r="H45" s="70"/>
      <c r="I45" s="1041">
        <f t="shared" si="4"/>
        <v>0</v>
      </c>
      <c r="J45" s="209">
        <f t="shared" si="3"/>
        <v>0</v>
      </c>
    </row>
    <row r="46" spans="1:10" ht="15.75" x14ac:dyDescent="0.25">
      <c r="A46" s="2"/>
      <c r="B46" s="666">
        <f t="shared" si="1"/>
        <v>0</v>
      </c>
      <c r="C46" s="15"/>
      <c r="D46" s="168"/>
      <c r="E46" s="1042"/>
      <c r="F46" s="68">
        <f t="shared" si="0"/>
        <v>0</v>
      </c>
      <c r="G46" s="69"/>
      <c r="H46" s="70"/>
      <c r="I46" s="1041">
        <f t="shared" si="4"/>
        <v>0</v>
      </c>
      <c r="J46" s="209">
        <f t="shared" si="3"/>
        <v>0</v>
      </c>
    </row>
    <row r="47" spans="1:10" ht="15.75" x14ac:dyDescent="0.25">
      <c r="A47" s="2"/>
      <c r="B47" s="666">
        <f t="shared" si="1"/>
        <v>0</v>
      </c>
      <c r="C47" s="15"/>
      <c r="D47" s="168"/>
      <c r="E47" s="1042"/>
      <c r="F47" s="68">
        <f t="shared" si="0"/>
        <v>0</v>
      </c>
      <c r="G47" s="69"/>
      <c r="H47" s="70"/>
      <c r="I47" s="1041">
        <f t="shared" si="4"/>
        <v>0</v>
      </c>
      <c r="J47" s="209">
        <f t="shared" si="3"/>
        <v>0</v>
      </c>
    </row>
    <row r="48" spans="1:10" ht="15.75" x14ac:dyDescent="0.25">
      <c r="A48" s="2"/>
      <c r="B48" s="666">
        <f t="shared" si="1"/>
        <v>0</v>
      </c>
      <c r="C48" s="15"/>
      <c r="D48" s="168"/>
      <c r="E48" s="1042"/>
      <c r="F48" s="68">
        <f t="shared" si="0"/>
        <v>0</v>
      </c>
      <c r="G48" s="69"/>
      <c r="H48" s="70"/>
      <c r="I48" s="1041">
        <f t="shared" si="4"/>
        <v>0</v>
      </c>
      <c r="J48" s="209">
        <f t="shared" si="3"/>
        <v>0</v>
      </c>
    </row>
    <row r="49" spans="1:10" ht="15.75" x14ac:dyDescent="0.25">
      <c r="A49" s="2"/>
      <c r="B49" s="666">
        <f t="shared" si="1"/>
        <v>0</v>
      </c>
      <c r="C49" s="15"/>
      <c r="D49" s="168"/>
      <c r="E49" s="1042"/>
      <c r="F49" s="68">
        <f t="shared" si="0"/>
        <v>0</v>
      </c>
      <c r="G49" s="69"/>
      <c r="H49" s="70"/>
      <c r="I49" s="1041">
        <f t="shared" si="4"/>
        <v>0</v>
      </c>
      <c r="J49" s="209">
        <f t="shared" si="3"/>
        <v>0</v>
      </c>
    </row>
    <row r="50" spans="1:10" ht="15.75" x14ac:dyDescent="0.25">
      <c r="A50" s="2"/>
      <c r="B50" s="666">
        <f t="shared" si="1"/>
        <v>0</v>
      </c>
      <c r="C50" s="15"/>
      <c r="D50" s="168"/>
      <c r="E50" s="1042"/>
      <c r="F50" s="68">
        <f t="shared" si="0"/>
        <v>0</v>
      </c>
      <c r="G50" s="69"/>
      <c r="H50" s="70"/>
      <c r="I50" s="1041">
        <f t="shared" si="4"/>
        <v>0</v>
      </c>
      <c r="J50" s="209">
        <f t="shared" si="3"/>
        <v>0</v>
      </c>
    </row>
    <row r="51" spans="1:10" ht="15.75" x14ac:dyDescent="0.25">
      <c r="A51" s="2"/>
      <c r="B51" s="666">
        <f t="shared" si="1"/>
        <v>0</v>
      </c>
      <c r="C51" s="15"/>
      <c r="D51" s="168"/>
      <c r="E51" s="1042"/>
      <c r="F51" s="68">
        <f t="shared" si="0"/>
        <v>0</v>
      </c>
      <c r="G51" s="69"/>
      <c r="H51" s="70"/>
      <c r="I51" s="1041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6">
        <f t="shared" si="1"/>
        <v>0</v>
      </c>
      <c r="C52" s="15"/>
      <c r="D52" s="168"/>
      <c r="E52" s="1042"/>
      <c r="F52" s="68">
        <f t="shared" si="0"/>
        <v>0</v>
      </c>
      <c r="G52" s="69"/>
      <c r="H52" s="70"/>
      <c r="I52" s="1041">
        <f t="shared" si="5"/>
        <v>0</v>
      </c>
      <c r="J52" s="209">
        <f t="shared" si="6"/>
        <v>0</v>
      </c>
    </row>
    <row r="53" spans="1:10" ht="15.75" x14ac:dyDescent="0.25">
      <c r="A53" s="2"/>
      <c r="B53" s="666">
        <f t="shared" si="1"/>
        <v>0</v>
      </c>
      <c r="C53" s="15"/>
      <c r="D53" s="168"/>
      <c r="E53" s="1042"/>
      <c r="F53" s="68">
        <f t="shared" si="0"/>
        <v>0</v>
      </c>
      <c r="G53" s="69"/>
      <c r="H53" s="70"/>
      <c r="I53" s="1041">
        <f t="shared" si="5"/>
        <v>0</v>
      </c>
      <c r="J53" s="209">
        <f t="shared" si="6"/>
        <v>0</v>
      </c>
    </row>
    <row r="54" spans="1:10" ht="15.75" x14ac:dyDescent="0.25">
      <c r="A54" s="2"/>
      <c r="B54" s="666">
        <f t="shared" si="1"/>
        <v>0</v>
      </c>
      <c r="C54" s="15"/>
      <c r="D54" s="168"/>
      <c r="E54" s="1042"/>
      <c r="F54" s="68">
        <f t="shared" si="0"/>
        <v>0</v>
      </c>
      <c r="G54" s="69"/>
      <c r="H54" s="70"/>
      <c r="I54" s="1041">
        <f t="shared" si="5"/>
        <v>0</v>
      </c>
      <c r="J54" s="209">
        <f t="shared" si="6"/>
        <v>0</v>
      </c>
    </row>
    <row r="55" spans="1:10" ht="15.75" x14ac:dyDescent="0.25">
      <c r="A55" s="2"/>
      <c r="B55" s="666">
        <f t="shared" si="1"/>
        <v>0</v>
      </c>
      <c r="C55" s="15"/>
      <c r="D55" s="168"/>
      <c r="E55" s="1042"/>
      <c r="F55" s="68">
        <f t="shared" si="0"/>
        <v>0</v>
      </c>
      <c r="G55" s="69"/>
      <c r="H55" s="70"/>
      <c r="I55" s="1041">
        <f t="shared" si="5"/>
        <v>0</v>
      </c>
      <c r="J55" s="209">
        <f t="shared" si="6"/>
        <v>0</v>
      </c>
    </row>
    <row r="56" spans="1:10" ht="15.75" x14ac:dyDescent="0.25">
      <c r="A56" s="2"/>
      <c r="B56" s="666">
        <f t="shared" si="1"/>
        <v>0</v>
      </c>
      <c r="C56" s="15"/>
      <c r="D56" s="168"/>
      <c r="E56" s="1042"/>
      <c r="F56" s="68">
        <f t="shared" si="0"/>
        <v>0</v>
      </c>
      <c r="G56" s="69"/>
      <c r="H56" s="70"/>
      <c r="I56" s="1041">
        <f t="shared" si="5"/>
        <v>0</v>
      </c>
      <c r="J56" s="209">
        <f t="shared" si="6"/>
        <v>0</v>
      </c>
    </row>
    <row r="57" spans="1:10" ht="15.75" x14ac:dyDescent="0.25">
      <c r="A57" s="2"/>
      <c r="B57" s="666">
        <f t="shared" si="1"/>
        <v>0</v>
      </c>
      <c r="C57" s="15"/>
      <c r="D57" s="168"/>
      <c r="E57" s="1042"/>
      <c r="F57" s="68">
        <f t="shared" si="0"/>
        <v>0</v>
      </c>
      <c r="G57" s="69"/>
      <c r="H57" s="70"/>
      <c r="I57" s="1041">
        <f t="shared" si="5"/>
        <v>0</v>
      </c>
      <c r="J57" s="209">
        <f t="shared" si="6"/>
        <v>0</v>
      </c>
    </row>
    <row r="58" spans="1:10" ht="15.75" x14ac:dyDescent="0.25">
      <c r="A58" s="2"/>
      <c r="B58" s="666">
        <f t="shared" si="1"/>
        <v>0</v>
      </c>
      <c r="C58" s="15"/>
      <c r="D58" s="168"/>
      <c r="E58" s="1042"/>
      <c r="F58" s="68">
        <f t="shared" si="0"/>
        <v>0</v>
      </c>
      <c r="G58" s="69"/>
      <c r="H58" s="70"/>
      <c r="I58" s="1041">
        <f t="shared" si="5"/>
        <v>0</v>
      </c>
      <c r="J58" s="209">
        <f t="shared" si="6"/>
        <v>0</v>
      </c>
    </row>
    <row r="59" spans="1:10" ht="15.75" x14ac:dyDescent="0.25">
      <c r="A59" s="2"/>
      <c r="B59" s="666">
        <f t="shared" si="1"/>
        <v>0</v>
      </c>
      <c r="C59" s="15"/>
      <c r="D59" s="168"/>
      <c r="E59" s="1042"/>
      <c r="F59" s="68">
        <f t="shared" si="0"/>
        <v>0</v>
      </c>
      <c r="G59" s="69"/>
      <c r="H59" s="70"/>
      <c r="I59" s="1041">
        <f t="shared" si="5"/>
        <v>0</v>
      </c>
      <c r="J59" s="209">
        <f t="shared" si="6"/>
        <v>0</v>
      </c>
    </row>
    <row r="60" spans="1:10" ht="15.75" x14ac:dyDescent="0.25">
      <c r="A60" s="2"/>
      <c r="B60" s="666">
        <f t="shared" si="1"/>
        <v>0</v>
      </c>
      <c r="C60" s="15"/>
      <c r="D60" s="168"/>
      <c r="E60" s="1042"/>
      <c r="F60" s="68">
        <f t="shared" si="0"/>
        <v>0</v>
      </c>
      <c r="G60" s="69"/>
      <c r="H60" s="70"/>
      <c r="I60" s="1041">
        <f t="shared" si="5"/>
        <v>0</v>
      </c>
      <c r="J60" s="209">
        <f t="shared" si="6"/>
        <v>0</v>
      </c>
    </row>
    <row r="61" spans="1:10" ht="15.75" x14ac:dyDescent="0.25">
      <c r="A61" s="2"/>
      <c r="B61" s="666">
        <f t="shared" si="1"/>
        <v>0</v>
      </c>
      <c r="C61" s="15"/>
      <c r="D61" s="168"/>
      <c r="E61" s="1042"/>
      <c r="F61" s="68">
        <f t="shared" si="0"/>
        <v>0</v>
      </c>
      <c r="G61" s="69"/>
      <c r="H61" s="70"/>
      <c r="I61" s="1041">
        <f t="shared" si="5"/>
        <v>0</v>
      </c>
      <c r="J61" s="209">
        <f t="shared" si="6"/>
        <v>0</v>
      </c>
    </row>
    <row r="62" spans="1:10" ht="15.75" x14ac:dyDescent="0.25">
      <c r="A62" s="2"/>
      <c r="B62" s="666">
        <f t="shared" si="1"/>
        <v>0</v>
      </c>
      <c r="C62" s="15"/>
      <c r="D62" s="168"/>
      <c r="E62" s="1042"/>
      <c r="F62" s="68">
        <f t="shared" si="0"/>
        <v>0</v>
      </c>
      <c r="G62" s="69"/>
      <c r="H62" s="70"/>
      <c r="I62" s="1041">
        <f t="shared" si="5"/>
        <v>0</v>
      </c>
      <c r="J62" s="209">
        <f t="shared" si="6"/>
        <v>0</v>
      </c>
    </row>
    <row r="63" spans="1:10" ht="15.75" x14ac:dyDescent="0.25">
      <c r="A63" s="2"/>
      <c r="B63" s="666">
        <f t="shared" si="1"/>
        <v>0</v>
      </c>
      <c r="C63" s="15"/>
      <c r="D63" s="168"/>
      <c r="E63" s="1042"/>
      <c r="F63" s="68">
        <f t="shared" si="0"/>
        <v>0</v>
      </c>
      <c r="G63" s="69"/>
      <c r="H63" s="70"/>
      <c r="I63" s="1041">
        <f t="shared" si="5"/>
        <v>0</v>
      </c>
      <c r="J63" s="209">
        <f t="shared" si="6"/>
        <v>0</v>
      </c>
    </row>
    <row r="64" spans="1:10" ht="15.75" x14ac:dyDescent="0.25">
      <c r="A64" s="2"/>
      <c r="B64" s="666">
        <f t="shared" si="1"/>
        <v>0</v>
      </c>
      <c r="C64" s="15"/>
      <c r="D64" s="168"/>
      <c r="E64" s="1042"/>
      <c r="F64" s="68">
        <f t="shared" si="0"/>
        <v>0</v>
      </c>
      <c r="G64" s="69"/>
      <c r="H64" s="70"/>
      <c r="I64" s="1041">
        <f t="shared" si="5"/>
        <v>0</v>
      </c>
      <c r="J64" s="209">
        <f t="shared" si="6"/>
        <v>0</v>
      </c>
    </row>
    <row r="65" spans="1:10" ht="15.75" x14ac:dyDescent="0.25">
      <c r="A65" s="2"/>
      <c r="B65" s="666">
        <f t="shared" si="1"/>
        <v>0</v>
      </c>
      <c r="C65" s="15"/>
      <c r="D65" s="168"/>
      <c r="E65" s="1042"/>
      <c r="F65" s="68">
        <f t="shared" si="0"/>
        <v>0</v>
      </c>
      <c r="G65" s="69"/>
      <c r="H65" s="70"/>
      <c r="I65" s="1041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6">
        <f t="shared" si="1"/>
        <v>0</v>
      </c>
      <c r="C66" s="15"/>
      <c r="D66" s="168"/>
      <c r="E66" s="1042"/>
      <c r="F66" s="68">
        <f t="shared" si="0"/>
        <v>0</v>
      </c>
      <c r="G66" s="69"/>
      <c r="H66" s="70"/>
      <c r="I66" s="1041">
        <f t="shared" si="7"/>
        <v>0</v>
      </c>
      <c r="J66" s="209">
        <f t="shared" si="8"/>
        <v>0</v>
      </c>
    </row>
    <row r="67" spans="1:10" ht="15.75" x14ac:dyDescent="0.25">
      <c r="A67" s="2"/>
      <c r="B67" s="666">
        <f t="shared" si="1"/>
        <v>0</v>
      </c>
      <c r="C67" s="15"/>
      <c r="D67" s="168"/>
      <c r="E67" s="1042"/>
      <c r="F67" s="68">
        <f t="shared" si="0"/>
        <v>0</v>
      </c>
      <c r="G67" s="69"/>
      <c r="H67" s="70"/>
      <c r="I67" s="1041">
        <f t="shared" si="7"/>
        <v>0</v>
      </c>
      <c r="J67" s="209">
        <f t="shared" si="8"/>
        <v>0</v>
      </c>
    </row>
    <row r="68" spans="1:10" ht="15.75" x14ac:dyDescent="0.25">
      <c r="A68" s="2"/>
      <c r="B68" s="666">
        <f t="shared" si="1"/>
        <v>0</v>
      </c>
      <c r="C68" s="15"/>
      <c r="D68" s="168"/>
      <c r="E68" s="1042"/>
      <c r="F68" s="68">
        <f t="shared" si="0"/>
        <v>0</v>
      </c>
      <c r="G68" s="69"/>
      <c r="H68" s="70"/>
      <c r="I68" s="1041">
        <f t="shared" si="7"/>
        <v>0</v>
      </c>
      <c r="J68" s="209">
        <f t="shared" si="8"/>
        <v>0</v>
      </c>
    </row>
    <row r="69" spans="1:10" ht="15.75" x14ac:dyDescent="0.25">
      <c r="A69" s="2"/>
      <c r="B69" s="666">
        <f t="shared" si="1"/>
        <v>0</v>
      </c>
      <c r="C69" s="15"/>
      <c r="D69" s="168"/>
      <c r="E69" s="1042"/>
      <c r="F69" s="68">
        <f t="shared" si="0"/>
        <v>0</v>
      </c>
      <c r="G69" s="69"/>
      <c r="H69" s="70"/>
      <c r="I69" s="1041">
        <f t="shared" si="7"/>
        <v>0</v>
      </c>
      <c r="J69" s="209">
        <f t="shared" si="8"/>
        <v>0</v>
      </c>
    </row>
    <row r="70" spans="1:10" ht="15.75" x14ac:dyDescent="0.25">
      <c r="A70" s="2"/>
      <c r="B70" s="666">
        <f t="shared" si="1"/>
        <v>0</v>
      </c>
      <c r="C70" s="15"/>
      <c r="D70" s="168"/>
      <c r="E70" s="1042"/>
      <c r="F70" s="68">
        <f t="shared" si="0"/>
        <v>0</v>
      </c>
      <c r="G70" s="69"/>
      <c r="H70" s="70"/>
      <c r="I70" s="1041">
        <f t="shared" si="7"/>
        <v>0</v>
      </c>
      <c r="J70" s="209">
        <f t="shared" si="8"/>
        <v>0</v>
      </c>
    </row>
    <row r="71" spans="1:10" ht="15.75" x14ac:dyDescent="0.25">
      <c r="A71" s="2"/>
      <c r="B71" s="666">
        <f t="shared" si="1"/>
        <v>0</v>
      </c>
      <c r="C71" s="15"/>
      <c r="D71" s="168"/>
      <c r="E71" s="1042"/>
      <c r="F71" s="68">
        <f t="shared" si="0"/>
        <v>0</v>
      </c>
      <c r="G71" s="69"/>
      <c r="H71" s="70"/>
      <c r="I71" s="1041">
        <f t="shared" si="7"/>
        <v>0</v>
      </c>
      <c r="J71" s="209">
        <f t="shared" si="8"/>
        <v>0</v>
      </c>
    </row>
    <row r="72" spans="1:10" ht="15.75" x14ac:dyDescent="0.25">
      <c r="A72" s="2"/>
      <c r="B72" s="666">
        <f t="shared" si="1"/>
        <v>0</v>
      </c>
      <c r="C72" s="15"/>
      <c r="D72" s="168"/>
      <c r="E72" s="1042"/>
      <c r="F72" s="68">
        <f t="shared" si="0"/>
        <v>0</v>
      </c>
      <c r="G72" s="69"/>
      <c r="H72" s="70"/>
      <c r="I72" s="1041">
        <f t="shared" si="7"/>
        <v>0</v>
      </c>
      <c r="J72" s="209">
        <f t="shared" si="8"/>
        <v>0</v>
      </c>
    </row>
    <row r="73" spans="1:10" ht="15.75" x14ac:dyDescent="0.25">
      <c r="A73" s="2"/>
      <c r="B73" s="666">
        <f t="shared" si="1"/>
        <v>0</v>
      </c>
      <c r="C73" s="15"/>
      <c r="D73" s="168"/>
      <c r="E73" s="1042"/>
      <c r="F73" s="68">
        <f t="shared" si="0"/>
        <v>0</v>
      </c>
      <c r="G73" s="69"/>
      <c r="H73" s="70"/>
      <c r="I73" s="1041">
        <f t="shared" si="7"/>
        <v>0</v>
      </c>
      <c r="J73" s="209">
        <f t="shared" si="8"/>
        <v>0</v>
      </c>
    </row>
    <row r="74" spans="1:10" ht="15.75" x14ac:dyDescent="0.25">
      <c r="A74" s="2"/>
      <c r="B74" s="666">
        <f t="shared" ref="B74:B93" si="9">B73-C74</f>
        <v>0</v>
      </c>
      <c r="C74" s="15"/>
      <c r="D74" s="168"/>
      <c r="E74" s="1042"/>
      <c r="F74" s="68">
        <f t="shared" si="0"/>
        <v>0</v>
      </c>
      <c r="G74" s="69"/>
      <c r="H74" s="70"/>
      <c r="I74" s="1041">
        <f t="shared" si="7"/>
        <v>0</v>
      </c>
      <c r="J74" s="209">
        <f t="shared" si="8"/>
        <v>0</v>
      </c>
    </row>
    <row r="75" spans="1:10" ht="15.75" x14ac:dyDescent="0.25">
      <c r="A75" s="2"/>
      <c r="B75" s="666">
        <f t="shared" si="9"/>
        <v>0</v>
      </c>
      <c r="C75" s="15"/>
      <c r="D75" s="168"/>
      <c r="E75" s="1042"/>
      <c r="F75" s="68">
        <f t="shared" si="0"/>
        <v>0</v>
      </c>
      <c r="G75" s="69"/>
      <c r="H75" s="70"/>
      <c r="I75" s="1041">
        <f t="shared" si="7"/>
        <v>0</v>
      </c>
      <c r="J75" s="209">
        <f t="shared" si="8"/>
        <v>0</v>
      </c>
    </row>
    <row r="76" spans="1:10" ht="15.75" x14ac:dyDescent="0.25">
      <c r="A76" s="2"/>
      <c r="B76" s="666">
        <f t="shared" si="9"/>
        <v>0</v>
      </c>
      <c r="C76" s="15"/>
      <c r="D76" s="168"/>
      <c r="E76" s="1042"/>
      <c r="F76" s="68">
        <f t="shared" si="0"/>
        <v>0</v>
      </c>
      <c r="G76" s="69"/>
      <c r="H76" s="70"/>
      <c r="I76" s="1041">
        <f t="shared" si="7"/>
        <v>0</v>
      </c>
      <c r="J76" s="209">
        <f t="shared" si="8"/>
        <v>0</v>
      </c>
    </row>
    <row r="77" spans="1:10" ht="15.75" x14ac:dyDescent="0.25">
      <c r="A77" s="2"/>
      <c r="B77" s="666">
        <f t="shared" si="9"/>
        <v>0</v>
      </c>
      <c r="C77" s="15"/>
      <c r="D77" s="168"/>
      <c r="E77" s="1042"/>
      <c r="F77" s="68">
        <f t="shared" si="0"/>
        <v>0</v>
      </c>
      <c r="G77" s="69"/>
      <c r="H77" s="70"/>
      <c r="I77" s="1041">
        <f t="shared" si="7"/>
        <v>0</v>
      </c>
      <c r="J77" s="209">
        <f t="shared" si="8"/>
        <v>0</v>
      </c>
    </row>
    <row r="78" spans="1:10" ht="15.75" x14ac:dyDescent="0.25">
      <c r="A78" s="2"/>
      <c r="B78" s="666">
        <f t="shared" si="9"/>
        <v>0</v>
      </c>
      <c r="C78" s="15"/>
      <c r="D78" s="168"/>
      <c r="E78" s="1042"/>
      <c r="F78" s="68">
        <f t="shared" si="0"/>
        <v>0</v>
      </c>
      <c r="G78" s="69"/>
      <c r="H78" s="70"/>
      <c r="I78" s="1041">
        <f t="shared" si="7"/>
        <v>0</v>
      </c>
      <c r="J78" s="209">
        <f t="shared" si="8"/>
        <v>0</v>
      </c>
    </row>
    <row r="79" spans="1:10" ht="15.75" x14ac:dyDescent="0.25">
      <c r="A79" s="2"/>
      <c r="B79" s="666">
        <f t="shared" si="9"/>
        <v>0</v>
      </c>
      <c r="C79" s="15"/>
      <c r="D79" s="168"/>
      <c r="E79" s="1042"/>
      <c r="F79" s="68">
        <f t="shared" si="0"/>
        <v>0</v>
      </c>
      <c r="G79" s="69"/>
      <c r="H79" s="70"/>
      <c r="I79" s="1041">
        <f t="shared" si="7"/>
        <v>0</v>
      </c>
      <c r="J79" s="209">
        <f t="shared" si="8"/>
        <v>0</v>
      </c>
    </row>
    <row r="80" spans="1:10" ht="15.75" x14ac:dyDescent="0.25">
      <c r="A80" s="2"/>
      <c r="B80" s="666">
        <f t="shared" si="9"/>
        <v>0</v>
      </c>
      <c r="C80" s="15"/>
      <c r="D80" s="168"/>
      <c r="E80" s="1042"/>
      <c r="F80" s="68">
        <f t="shared" si="0"/>
        <v>0</v>
      </c>
      <c r="G80" s="69"/>
      <c r="H80" s="70"/>
      <c r="I80" s="1041">
        <f t="shared" si="7"/>
        <v>0</v>
      </c>
      <c r="J80" s="209">
        <f t="shared" si="8"/>
        <v>0</v>
      </c>
    </row>
    <row r="81" spans="1:10" ht="15.75" x14ac:dyDescent="0.25">
      <c r="A81" s="2"/>
      <c r="B81" s="666">
        <f t="shared" si="9"/>
        <v>0</v>
      </c>
      <c r="C81" s="15"/>
      <c r="D81" s="168"/>
      <c r="E81" s="1042"/>
      <c r="F81" s="68">
        <f t="shared" si="0"/>
        <v>0</v>
      </c>
      <c r="G81" s="69"/>
      <c r="H81" s="70"/>
      <c r="I81" s="1041">
        <f t="shared" si="7"/>
        <v>0</v>
      </c>
      <c r="J81" s="209">
        <f t="shared" si="8"/>
        <v>0</v>
      </c>
    </row>
    <row r="82" spans="1:10" ht="15.75" x14ac:dyDescent="0.25">
      <c r="A82" s="2"/>
      <c r="B82" s="666">
        <f t="shared" si="9"/>
        <v>0</v>
      </c>
      <c r="C82" s="15"/>
      <c r="D82" s="168"/>
      <c r="E82" s="1042"/>
      <c r="F82" s="68">
        <f t="shared" si="0"/>
        <v>0</v>
      </c>
      <c r="G82" s="69"/>
      <c r="H82" s="70"/>
      <c r="I82" s="1041">
        <f t="shared" si="7"/>
        <v>0</v>
      </c>
      <c r="J82" s="209">
        <f t="shared" si="8"/>
        <v>0</v>
      </c>
    </row>
    <row r="83" spans="1:10" ht="15.75" x14ac:dyDescent="0.25">
      <c r="A83" s="2"/>
      <c r="B83" s="666">
        <f t="shared" si="9"/>
        <v>0</v>
      </c>
      <c r="C83" s="15"/>
      <c r="D83" s="168"/>
      <c r="E83" s="1042"/>
      <c r="F83" s="68">
        <f t="shared" si="0"/>
        <v>0</v>
      </c>
      <c r="G83" s="69"/>
      <c r="H83" s="70"/>
      <c r="I83" s="1041">
        <f t="shared" si="7"/>
        <v>0</v>
      </c>
      <c r="J83" s="209">
        <f t="shared" si="8"/>
        <v>0</v>
      </c>
    </row>
    <row r="84" spans="1:10" ht="15.75" x14ac:dyDescent="0.25">
      <c r="A84" s="2"/>
      <c r="B84" s="666">
        <f t="shared" si="9"/>
        <v>0</v>
      </c>
      <c r="C84" s="15"/>
      <c r="D84" s="168"/>
      <c r="E84" s="1042"/>
      <c r="F84" s="68">
        <f t="shared" si="0"/>
        <v>0</v>
      </c>
      <c r="G84" s="69"/>
      <c r="H84" s="70"/>
      <c r="I84" s="1041">
        <f t="shared" si="7"/>
        <v>0</v>
      </c>
      <c r="J84" s="209">
        <f t="shared" si="8"/>
        <v>0</v>
      </c>
    </row>
    <row r="85" spans="1:10" ht="15.75" x14ac:dyDescent="0.25">
      <c r="A85" s="2"/>
      <c r="B85" s="666">
        <f t="shared" si="9"/>
        <v>0</v>
      </c>
      <c r="C85" s="15"/>
      <c r="D85" s="168"/>
      <c r="E85" s="1042"/>
      <c r="F85" s="68">
        <f t="shared" si="0"/>
        <v>0</v>
      </c>
      <c r="G85" s="69"/>
      <c r="H85" s="70"/>
      <c r="I85" s="1041">
        <f t="shared" si="7"/>
        <v>0</v>
      </c>
      <c r="J85" s="209">
        <f t="shared" si="8"/>
        <v>0</v>
      </c>
    </row>
    <row r="86" spans="1:10" ht="15.75" x14ac:dyDescent="0.25">
      <c r="A86" s="2"/>
      <c r="B86" s="666">
        <f t="shared" si="9"/>
        <v>0</v>
      </c>
      <c r="C86" s="15"/>
      <c r="D86" s="168"/>
      <c r="E86" s="1042"/>
      <c r="F86" s="68">
        <f t="shared" si="0"/>
        <v>0</v>
      </c>
      <c r="G86" s="69"/>
      <c r="H86" s="70"/>
      <c r="I86" s="1041">
        <f t="shared" si="7"/>
        <v>0</v>
      </c>
      <c r="J86" s="209">
        <f t="shared" si="8"/>
        <v>0</v>
      </c>
    </row>
    <row r="87" spans="1:10" ht="15.75" x14ac:dyDescent="0.25">
      <c r="A87" s="2"/>
      <c r="B87" s="666">
        <f t="shared" si="9"/>
        <v>0</v>
      </c>
      <c r="C87" s="15"/>
      <c r="D87" s="168"/>
      <c r="E87" s="1042"/>
      <c r="F87" s="68">
        <f t="shared" si="0"/>
        <v>0</v>
      </c>
      <c r="G87" s="69"/>
      <c r="H87" s="70"/>
      <c r="I87" s="1041">
        <f t="shared" si="7"/>
        <v>0</v>
      </c>
      <c r="J87" s="209">
        <f t="shared" si="8"/>
        <v>0</v>
      </c>
    </row>
    <row r="88" spans="1:10" ht="15.75" x14ac:dyDescent="0.25">
      <c r="A88" s="2"/>
      <c r="B88" s="666">
        <f t="shared" si="9"/>
        <v>0</v>
      </c>
      <c r="C88" s="15"/>
      <c r="D88" s="168"/>
      <c r="E88" s="1042"/>
      <c r="F88" s="68">
        <f t="shared" si="0"/>
        <v>0</v>
      </c>
      <c r="G88" s="69"/>
      <c r="H88" s="70"/>
      <c r="I88" s="1041">
        <f t="shared" si="7"/>
        <v>0</v>
      </c>
      <c r="J88" s="209">
        <f t="shared" si="8"/>
        <v>0</v>
      </c>
    </row>
    <row r="89" spans="1:10" ht="15.75" x14ac:dyDescent="0.25">
      <c r="A89" s="2"/>
      <c r="B89" s="666">
        <f t="shared" si="9"/>
        <v>0</v>
      </c>
      <c r="C89" s="15"/>
      <c r="D89" s="168"/>
      <c r="E89" s="1042"/>
      <c r="F89" s="68">
        <f t="shared" si="0"/>
        <v>0</v>
      </c>
      <c r="G89" s="69"/>
      <c r="H89" s="70"/>
      <c r="I89" s="1041">
        <f t="shared" si="7"/>
        <v>0</v>
      </c>
      <c r="J89" s="209">
        <f t="shared" si="8"/>
        <v>0</v>
      </c>
    </row>
    <row r="90" spans="1:10" ht="15.75" x14ac:dyDescent="0.25">
      <c r="A90" s="2"/>
      <c r="B90" s="666">
        <f t="shared" si="9"/>
        <v>0</v>
      </c>
      <c r="C90" s="15"/>
      <c r="D90" s="168"/>
      <c r="E90" s="1042"/>
      <c r="F90" s="68">
        <f t="shared" si="0"/>
        <v>0</v>
      </c>
      <c r="G90" s="69"/>
      <c r="H90" s="70"/>
      <c r="I90" s="1041">
        <f t="shared" si="7"/>
        <v>0</v>
      </c>
      <c r="J90" s="209">
        <f t="shared" si="8"/>
        <v>0</v>
      </c>
    </row>
    <row r="91" spans="1:10" ht="15.75" x14ac:dyDescent="0.25">
      <c r="A91" s="2"/>
      <c r="B91" s="666">
        <f t="shared" si="9"/>
        <v>0</v>
      </c>
      <c r="C91" s="15"/>
      <c r="D91" s="168"/>
      <c r="E91" s="1042"/>
      <c r="F91" s="68">
        <f t="shared" si="0"/>
        <v>0</v>
      </c>
      <c r="G91" s="69"/>
      <c r="H91" s="70"/>
      <c r="I91" s="1041">
        <f t="shared" si="7"/>
        <v>0</v>
      </c>
      <c r="J91" s="209">
        <f t="shared" si="8"/>
        <v>0</v>
      </c>
    </row>
    <row r="92" spans="1:10" ht="15.75" x14ac:dyDescent="0.25">
      <c r="A92" s="2"/>
      <c r="B92" s="666">
        <f t="shared" si="9"/>
        <v>0</v>
      </c>
      <c r="C92" s="15"/>
      <c r="D92" s="168"/>
      <c r="E92" s="1042"/>
      <c r="F92" s="68">
        <f t="shared" si="0"/>
        <v>0</v>
      </c>
      <c r="G92" s="69"/>
      <c r="H92" s="70"/>
      <c r="I92" s="1041">
        <f t="shared" si="7"/>
        <v>0</v>
      </c>
      <c r="J92" s="209">
        <f t="shared" si="8"/>
        <v>0</v>
      </c>
    </row>
    <row r="93" spans="1:10" ht="15.75" x14ac:dyDescent="0.25">
      <c r="A93" s="2"/>
      <c r="B93" s="666">
        <f t="shared" si="9"/>
        <v>0</v>
      </c>
      <c r="C93" s="15"/>
      <c r="D93" s="168"/>
      <c r="E93" s="1042"/>
      <c r="F93" s="68">
        <f t="shared" si="0"/>
        <v>0</v>
      </c>
      <c r="G93" s="69"/>
      <c r="H93" s="70"/>
      <c r="I93" s="1041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8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41">
        <f>I64-F94</f>
        <v>0</v>
      </c>
      <c r="J94" s="209">
        <f>J64-C94</f>
        <v>0</v>
      </c>
    </row>
    <row r="95" spans="1:10" ht="17.25" thickTop="1" thickBot="1" x14ac:dyDescent="0.3">
      <c r="B95" s="666"/>
      <c r="C95" s="89">
        <f>SUM(C8:C94)</f>
        <v>0</v>
      </c>
      <c r="D95" s="797"/>
      <c r="E95" s="38"/>
      <c r="F95" s="5">
        <f>SUM(F8:F94)</f>
        <v>0</v>
      </c>
    </row>
    <row r="96" spans="1:10" ht="16.5" thickBot="1" x14ac:dyDescent="0.3">
      <c r="A96" s="51"/>
      <c r="B96" s="666"/>
      <c r="D96" s="79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09" t="s">
        <v>11</v>
      </c>
      <c r="D98" s="1610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60"/>
      <c r="B4" s="1605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60"/>
      <c r="B5" s="1606"/>
      <c r="C5" s="124"/>
      <c r="D5" s="218"/>
      <c r="E5" s="77"/>
      <c r="F5" s="61"/>
    </row>
    <row r="6" spans="1:9" ht="15" customHeight="1" x14ac:dyDescent="0.25">
      <c r="A6" s="1616"/>
      <c r="B6" s="160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16"/>
      <c r="B7" s="660"/>
      <c r="C7" s="124"/>
      <c r="D7" s="218"/>
      <c r="E7" s="77"/>
      <c r="F7" s="61"/>
    </row>
    <row r="8" spans="1:9" ht="16.5" thickBot="1" x14ac:dyDescent="0.3">
      <c r="A8" s="481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8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9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7" t="s">
        <v>11</v>
      </c>
      <c r="D61" s="155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69" t="s">
        <v>313</v>
      </c>
      <c r="B1" s="1569"/>
      <c r="C1" s="1569"/>
      <c r="D1" s="1569"/>
      <c r="E1" s="1569"/>
      <c r="F1" s="1569"/>
      <c r="G1" s="1569"/>
      <c r="H1" s="1569"/>
      <c r="I1" s="1569"/>
      <c r="J1" s="11">
        <v>1</v>
      </c>
      <c r="M1" s="1555" t="s">
        <v>318</v>
      </c>
      <c r="N1" s="1555"/>
      <c r="O1" s="1555"/>
      <c r="P1" s="1555"/>
      <c r="Q1" s="1555"/>
      <c r="R1" s="1555"/>
      <c r="S1" s="1555"/>
      <c r="T1" s="1555"/>
      <c r="U1" s="1555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59" t="s">
        <v>89</v>
      </c>
      <c r="B5" s="1617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59" t="s">
        <v>89</v>
      </c>
      <c r="N5" s="1617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59"/>
      <c r="B6" s="1617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59"/>
      <c r="N6" s="1617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29"/>
      <c r="B7" s="930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89"/>
      <c r="N7" s="1291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687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722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724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725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727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729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760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761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762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766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768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778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783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9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81">
        <f t="shared" si="8"/>
        <v>608.3599999999999</v>
      </c>
      <c r="V44" s="1382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5">
        <f t="shared" si="10"/>
        <v>227</v>
      </c>
      <c r="E45" s="1043">
        <v>45173</v>
      </c>
      <c r="F45" s="1015">
        <f t="shared" si="14"/>
        <v>227</v>
      </c>
      <c r="G45" s="847" t="s">
        <v>515</v>
      </c>
      <c r="H45" s="848">
        <v>50</v>
      </c>
      <c r="I45" s="1044">
        <f t="shared" si="6"/>
        <v>2842.0400000000027</v>
      </c>
      <c r="J45" s="1045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5">
        <f t="shared" si="10"/>
        <v>13.620000000000001</v>
      </c>
      <c r="E46" s="1043">
        <v>45173</v>
      </c>
      <c r="F46" s="1015">
        <f t="shared" si="14"/>
        <v>13.620000000000001</v>
      </c>
      <c r="G46" s="847" t="s">
        <v>518</v>
      </c>
      <c r="H46" s="848">
        <v>50</v>
      </c>
      <c r="I46" s="1044">
        <f t="shared" si="6"/>
        <v>2828.4200000000028</v>
      </c>
      <c r="J46" s="1045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5">
        <f t="shared" si="10"/>
        <v>181.6</v>
      </c>
      <c r="E47" s="1043">
        <v>45174</v>
      </c>
      <c r="F47" s="1015">
        <f t="shared" si="14"/>
        <v>181.6</v>
      </c>
      <c r="G47" s="847" t="s">
        <v>519</v>
      </c>
      <c r="H47" s="848">
        <v>50</v>
      </c>
      <c r="I47" s="1044">
        <f t="shared" si="6"/>
        <v>2646.8200000000029</v>
      </c>
      <c r="J47" s="1045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5">
        <f t="shared" si="10"/>
        <v>9.08</v>
      </c>
      <c r="E48" s="1043">
        <v>45174</v>
      </c>
      <c r="F48" s="1015">
        <f t="shared" si="14"/>
        <v>9.08</v>
      </c>
      <c r="G48" s="847" t="s">
        <v>525</v>
      </c>
      <c r="H48" s="848">
        <v>50</v>
      </c>
      <c r="I48" s="1044">
        <f t="shared" si="6"/>
        <v>2637.740000000003</v>
      </c>
      <c r="J48" s="1045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5">
        <f t="shared" si="10"/>
        <v>181.6</v>
      </c>
      <c r="E49" s="1043">
        <v>45174</v>
      </c>
      <c r="F49" s="1015">
        <f t="shared" si="14"/>
        <v>181.6</v>
      </c>
      <c r="G49" s="847" t="s">
        <v>533</v>
      </c>
      <c r="H49" s="848">
        <v>50</v>
      </c>
      <c r="I49" s="1044">
        <f t="shared" si="6"/>
        <v>2456.1400000000031</v>
      </c>
      <c r="J49" s="1045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5">
        <f t="shared" si="10"/>
        <v>90.8</v>
      </c>
      <c r="E50" s="1043">
        <v>45175</v>
      </c>
      <c r="F50" s="1015">
        <f t="shared" si="14"/>
        <v>90.8</v>
      </c>
      <c r="G50" s="847" t="s">
        <v>538</v>
      </c>
      <c r="H50" s="848">
        <v>50</v>
      </c>
      <c r="I50" s="1044">
        <f t="shared" si="6"/>
        <v>2365.3400000000029</v>
      </c>
      <c r="J50" s="1045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5">
        <f t="shared" si="10"/>
        <v>13.620000000000001</v>
      </c>
      <c r="E51" s="1043">
        <v>45176</v>
      </c>
      <c r="F51" s="1015">
        <f t="shared" si="14"/>
        <v>13.620000000000001</v>
      </c>
      <c r="G51" s="847" t="s">
        <v>555</v>
      </c>
      <c r="H51" s="848">
        <v>50</v>
      </c>
      <c r="I51" s="1044">
        <f t="shared" si="6"/>
        <v>2351.720000000003</v>
      </c>
      <c r="J51" s="1045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5">
        <f t="shared" si="10"/>
        <v>4.54</v>
      </c>
      <c r="E52" s="1043">
        <v>45176</v>
      </c>
      <c r="F52" s="1015">
        <f t="shared" si="14"/>
        <v>4.54</v>
      </c>
      <c r="G52" s="847" t="s">
        <v>561</v>
      </c>
      <c r="H52" s="848">
        <v>50</v>
      </c>
      <c r="I52" s="1044">
        <f t="shared" si="6"/>
        <v>2347.180000000003</v>
      </c>
      <c r="J52" s="1045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5">
        <f t="shared" si="10"/>
        <v>272.39999999999998</v>
      </c>
      <c r="E53" s="1043">
        <v>45177</v>
      </c>
      <c r="F53" s="1015">
        <f t="shared" si="14"/>
        <v>272.39999999999998</v>
      </c>
      <c r="G53" s="847" t="s">
        <v>572</v>
      </c>
      <c r="H53" s="848">
        <v>50</v>
      </c>
      <c r="I53" s="1044">
        <f t="shared" si="6"/>
        <v>2074.7800000000029</v>
      </c>
      <c r="J53" s="1045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5">
        <f t="shared" si="10"/>
        <v>22.7</v>
      </c>
      <c r="E54" s="1043">
        <v>45177</v>
      </c>
      <c r="F54" s="1015">
        <f t="shared" si="14"/>
        <v>22.7</v>
      </c>
      <c r="G54" s="847" t="s">
        <v>575</v>
      </c>
      <c r="H54" s="848">
        <v>50</v>
      </c>
      <c r="I54" s="1044">
        <f t="shared" si="6"/>
        <v>2052.0800000000031</v>
      </c>
      <c r="J54" s="1045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5">
        <f t="shared" si="10"/>
        <v>13.620000000000001</v>
      </c>
      <c r="E55" s="1043">
        <v>45178</v>
      </c>
      <c r="F55" s="1015">
        <f t="shared" si="14"/>
        <v>13.620000000000001</v>
      </c>
      <c r="G55" s="847" t="s">
        <v>586</v>
      </c>
      <c r="H55" s="848">
        <v>50</v>
      </c>
      <c r="I55" s="1044">
        <f t="shared" si="6"/>
        <v>2038.4600000000032</v>
      </c>
      <c r="J55" s="1045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5">
        <f t="shared" si="10"/>
        <v>272.39999999999998</v>
      </c>
      <c r="E56" s="1043">
        <v>45178</v>
      </c>
      <c r="F56" s="1015">
        <f t="shared" si="14"/>
        <v>272.39999999999998</v>
      </c>
      <c r="G56" s="847" t="s">
        <v>588</v>
      </c>
      <c r="H56" s="848">
        <v>50</v>
      </c>
      <c r="I56" s="1044">
        <f t="shared" si="6"/>
        <v>1766.0600000000031</v>
      </c>
      <c r="J56" s="1045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5">
        <f t="shared" si="10"/>
        <v>13.620000000000001</v>
      </c>
      <c r="E57" s="1043">
        <v>45180</v>
      </c>
      <c r="F57" s="1015">
        <f t="shared" si="14"/>
        <v>13.620000000000001</v>
      </c>
      <c r="G57" s="847" t="s">
        <v>600</v>
      </c>
      <c r="H57" s="848">
        <v>50</v>
      </c>
      <c r="I57" s="1044">
        <f t="shared" si="6"/>
        <v>1752.4400000000032</v>
      </c>
      <c r="J57" s="1045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5">
        <f t="shared" si="10"/>
        <v>272.39999999999998</v>
      </c>
      <c r="E58" s="1043">
        <v>45180</v>
      </c>
      <c r="F58" s="1015">
        <f t="shared" si="14"/>
        <v>272.39999999999998</v>
      </c>
      <c r="G58" s="847" t="s">
        <v>604</v>
      </c>
      <c r="H58" s="848">
        <v>50</v>
      </c>
      <c r="I58" s="1044">
        <f t="shared" si="6"/>
        <v>1480.0400000000031</v>
      </c>
      <c r="J58" s="1045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5">
        <f t="shared" si="10"/>
        <v>227</v>
      </c>
      <c r="E59" s="1043">
        <v>45181</v>
      </c>
      <c r="F59" s="1015">
        <f t="shared" si="14"/>
        <v>227</v>
      </c>
      <c r="G59" s="847" t="s">
        <v>616</v>
      </c>
      <c r="H59" s="848">
        <v>50</v>
      </c>
      <c r="I59" s="1044">
        <f t="shared" si="6"/>
        <v>1253.0400000000031</v>
      </c>
      <c r="J59" s="1045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5">
        <f t="shared" si="10"/>
        <v>13.620000000000001</v>
      </c>
      <c r="E60" s="1043">
        <v>45181</v>
      </c>
      <c r="F60" s="1015">
        <f t="shared" si="14"/>
        <v>13.620000000000001</v>
      </c>
      <c r="G60" s="847" t="s">
        <v>618</v>
      </c>
      <c r="H60" s="848">
        <v>50</v>
      </c>
      <c r="I60" s="1044">
        <f t="shared" si="6"/>
        <v>1239.4200000000033</v>
      </c>
      <c r="J60" s="1045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5">
        <f t="shared" si="10"/>
        <v>181.6</v>
      </c>
      <c r="E61" s="1043">
        <v>45182</v>
      </c>
      <c r="F61" s="1015">
        <f t="shared" si="14"/>
        <v>181.6</v>
      </c>
      <c r="G61" s="847" t="s">
        <v>631</v>
      </c>
      <c r="H61" s="848">
        <v>50</v>
      </c>
      <c r="I61" s="1044">
        <f t="shared" si="6"/>
        <v>1057.8200000000033</v>
      </c>
      <c r="J61" s="1045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5">
        <f t="shared" si="10"/>
        <v>4.54</v>
      </c>
      <c r="E62" s="1043">
        <v>45182</v>
      </c>
      <c r="F62" s="1015">
        <f t="shared" si="14"/>
        <v>4.54</v>
      </c>
      <c r="G62" s="847" t="s">
        <v>635</v>
      </c>
      <c r="H62" s="848">
        <v>40</v>
      </c>
      <c r="I62" s="1044">
        <f t="shared" si="6"/>
        <v>1053.2800000000034</v>
      </c>
      <c r="J62" s="1045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5">
        <f t="shared" si="10"/>
        <v>13.620000000000001</v>
      </c>
      <c r="E63" s="1043">
        <v>45182</v>
      </c>
      <c r="F63" s="1015">
        <f t="shared" si="14"/>
        <v>13.620000000000001</v>
      </c>
      <c r="G63" s="847" t="s">
        <v>644</v>
      </c>
      <c r="H63" s="848">
        <v>50</v>
      </c>
      <c r="I63" s="1044">
        <f t="shared" si="6"/>
        <v>1039.6600000000035</v>
      </c>
      <c r="J63" s="1045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5">
        <f t="shared" si="10"/>
        <v>136.19999999999999</v>
      </c>
      <c r="E64" s="1043">
        <v>45184</v>
      </c>
      <c r="F64" s="1015">
        <f t="shared" si="14"/>
        <v>136.19999999999999</v>
      </c>
      <c r="G64" s="847" t="s">
        <v>653</v>
      </c>
      <c r="H64" s="848">
        <v>50</v>
      </c>
      <c r="I64" s="1044">
        <f t="shared" si="6"/>
        <v>903.46000000000345</v>
      </c>
      <c r="J64" s="1045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5">
        <f t="shared" si="10"/>
        <v>227</v>
      </c>
      <c r="E65" s="1043">
        <v>45185</v>
      </c>
      <c r="F65" s="1015">
        <f t="shared" si="14"/>
        <v>227</v>
      </c>
      <c r="G65" s="847" t="s">
        <v>662</v>
      </c>
      <c r="H65" s="848">
        <v>50</v>
      </c>
      <c r="I65" s="1044">
        <f t="shared" si="6"/>
        <v>676.46000000000345</v>
      </c>
      <c r="J65" s="1045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5">
        <f t="shared" si="10"/>
        <v>22.7</v>
      </c>
      <c r="E66" s="1043">
        <v>45187</v>
      </c>
      <c r="F66" s="1015">
        <f t="shared" si="14"/>
        <v>22.7</v>
      </c>
      <c r="G66" s="847" t="s">
        <v>666</v>
      </c>
      <c r="H66" s="848">
        <v>50</v>
      </c>
      <c r="I66" s="1044">
        <f t="shared" si="6"/>
        <v>653.7600000000034</v>
      </c>
      <c r="J66" s="1045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5">
        <f t="shared" si="10"/>
        <v>13.620000000000001</v>
      </c>
      <c r="E67" s="1043">
        <v>45187</v>
      </c>
      <c r="F67" s="1015">
        <f t="shared" si="14"/>
        <v>13.620000000000001</v>
      </c>
      <c r="G67" s="847" t="s">
        <v>667</v>
      </c>
      <c r="H67" s="848">
        <v>50</v>
      </c>
      <c r="I67" s="1044">
        <f t="shared" si="6"/>
        <v>640.1400000000034</v>
      </c>
      <c r="J67" s="1045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5">
        <f t="shared" si="10"/>
        <v>136.19999999999999</v>
      </c>
      <c r="E68" s="1043">
        <v>45187</v>
      </c>
      <c r="F68" s="1015">
        <f t="shared" si="14"/>
        <v>136.19999999999999</v>
      </c>
      <c r="G68" s="847" t="s">
        <v>657</v>
      </c>
      <c r="H68" s="848">
        <v>50</v>
      </c>
      <c r="I68" s="1044">
        <f t="shared" si="6"/>
        <v>503.94000000000341</v>
      </c>
      <c r="J68" s="1045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5">
        <f t="shared" si="10"/>
        <v>22.7</v>
      </c>
      <c r="E69" s="1043">
        <v>45189</v>
      </c>
      <c r="F69" s="1015">
        <f t="shared" si="14"/>
        <v>22.7</v>
      </c>
      <c r="G69" s="847" t="s">
        <v>689</v>
      </c>
      <c r="H69" s="848">
        <v>50</v>
      </c>
      <c r="I69" s="1044">
        <f t="shared" si="6"/>
        <v>481.24000000000342</v>
      </c>
      <c r="J69" s="1045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5">
        <f t="shared" si="10"/>
        <v>272.39999999999998</v>
      </c>
      <c r="E70" s="1043">
        <v>45189</v>
      </c>
      <c r="F70" s="1015">
        <f t="shared" si="14"/>
        <v>272.39999999999998</v>
      </c>
      <c r="G70" s="847" t="s">
        <v>690</v>
      </c>
      <c r="H70" s="848">
        <v>50</v>
      </c>
      <c r="I70" s="1044">
        <f t="shared" si="6"/>
        <v>208.84000000000344</v>
      </c>
      <c r="J70" s="1045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5">
        <f t="shared" si="10"/>
        <v>90.8</v>
      </c>
      <c r="E71" s="1043">
        <v>45190</v>
      </c>
      <c r="F71" s="1015">
        <f t="shared" si="14"/>
        <v>90.8</v>
      </c>
      <c r="G71" s="847" t="s">
        <v>686</v>
      </c>
      <c r="H71" s="848">
        <v>50</v>
      </c>
      <c r="I71" s="1044">
        <f t="shared" si="6"/>
        <v>118.04000000000345</v>
      </c>
      <c r="J71" s="1045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5">
        <f t="shared" si="10"/>
        <v>99.88</v>
      </c>
      <c r="E72" s="1043">
        <v>45191</v>
      </c>
      <c r="F72" s="1015">
        <f t="shared" si="14"/>
        <v>99.88</v>
      </c>
      <c r="G72" s="847" t="s">
        <v>698</v>
      </c>
      <c r="H72" s="848">
        <v>50</v>
      </c>
      <c r="I72" s="1044">
        <f t="shared" si="6"/>
        <v>18.16000000000345</v>
      </c>
      <c r="J72" s="1045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5">
        <f t="shared" si="10"/>
        <v>0</v>
      </c>
      <c r="E73" s="1043"/>
      <c r="F73" s="1015">
        <f t="shared" si="14"/>
        <v>0</v>
      </c>
      <c r="G73" s="847"/>
      <c r="H73" s="848"/>
      <c r="I73" s="1044">
        <f t="shared" si="6"/>
        <v>18.16000000000345</v>
      </c>
      <c r="J73" s="1045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5">
        <f t="shared" ref="D74:D109" si="18">C74*B74</f>
        <v>0</v>
      </c>
      <c r="E74" s="1043"/>
      <c r="F74" s="1015">
        <f t="shared" si="14"/>
        <v>0</v>
      </c>
      <c r="G74" s="847"/>
      <c r="H74" s="848"/>
      <c r="I74" s="1044">
        <f t="shared" si="6"/>
        <v>18.16000000000345</v>
      </c>
      <c r="J74" s="1045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5">
        <f t="shared" si="18"/>
        <v>0</v>
      </c>
      <c r="E75" s="1043"/>
      <c r="F75" s="1015">
        <f t="shared" si="14"/>
        <v>0</v>
      </c>
      <c r="G75" s="847"/>
      <c r="H75" s="848"/>
      <c r="I75" s="1044">
        <f t="shared" si="6"/>
        <v>18.16000000000345</v>
      </c>
      <c r="J75" s="1045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5">
        <f t="shared" si="18"/>
        <v>18.16</v>
      </c>
      <c r="E76" s="1043"/>
      <c r="F76" s="1267">
        <f t="shared" si="14"/>
        <v>18.16</v>
      </c>
      <c r="G76" s="1268"/>
      <c r="H76" s="1269"/>
      <c r="I76" s="1383">
        <f t="shared" ref="I76:I108" si="20">I75-F76</f>
        <v>3.4496849821152864E-12</v>
      </c>
      <c r="J76" s="1384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5">
        <f t="shared" si="18"/>
        <v>0</v>
      </c>
      <c r="E77" s="1043"/>
      <c r="F77" s="1267">
        <f t="shared" si="14"/>
        <v>0</v>
      </c>
      <c r="G77" s="1268"/>
      <c r="H77" s="1269"/>
      <c r="I77" s="1383">
        <f t="shared" si="20"/>
        <v>3.4496849821152864E-12</v>
      </c>
      <c r="J77" s="1384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5">
        <f t="shared" si="18"/>
        <v>0</v>
      </c>
      <c r="E78" s="1043"/>
      <c r="F78" s="1267">
        <f t="shared" si="14"/>
        <v>0</v>
      </c>
      <c r="G78" s="1268"/>
      <c r="H78" s="1269"/>
      <c r="I78" s="1383">
        <f t="shared" si="20"/>
        <v>3.4496849821152864E-12</v>
      </c>
      <c r="J78" s="1384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5">
        <f t="shared" si="18"/>
        <v>0</v>
      </c>
      <c r="E79" s="1043"/>
      <c r="F79" s="1267">
        <f t="shared" si="14"/>
        <v>0</v>
      </c>
      <c r="G79" s="1268"/>
      <c r="H79" s="1269"/>
      <c r="I79" s="1383">
        <f t="shared" si="20"/>
        <v>3.4496849821152864E-12</v>
      </c>
      <c r="J79" s="1384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5">
        <f t="shared" si="18"/>
        <v>0</v>
      </c>
      <c r="E80" s="1043"/>
      <c r="F80" s="1267">
        <f t="shared" si="14"/>
        <v>0</v>
      </c>
      <c r="G80" s="1268"/>
      <c r="H80" s="1269"/>
      <c r="I80" s="1383">
        <f t="shared" si="20"/>
        <v>3.4496849821152864E-12</v>
      </c>
      <c r="J80" s="1384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5">
        <f t="shared" si="18"/>
        <v>0</v>
      </c>
      <c r="E81" s="1043"/>
      <c r="F81" s="1267">
        <f t="shared" si="14"/>
        <v>0</v>
      </c>
      <c r="G81" s="1268"/>
      <c r="H81" s="1269"/>
      <c r="I81" s="1383">
        <f t="shared" si="20"/>
        <v>3.4496849821152864E-12</v>
      </c>
      <c r="J81" s="1384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5">
        <f t="shared" si="18"/>
        <v>0</v>
      </c>
      <c r="E82" s="1043"/>
      <c r="F82" s="1015">
        <f t="shared" si="14"/>
        <v>0</v>
      </c>
      <c r="G82" s="847"/>
      <c r="H82" s="848"/>
      <c r="I82" s="1044">
        <f t="shared" si="20"/>
        <v>3.4496849821152864E-12</v>
      </c>
      <c r="J82" s="1045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5">
        <f t="shared" si="18"/>
        <v>0</v>
      </c>
      <c r="E83" s="1043"/>
      <c r="F83" s="1015">
        <f t="shared" si="14"/>
        <v>0</v>
      </c>
      <c r="G83" s="847"/>
      <c r="H83" s="848"/>
      <c r="I83" s="1044">
        <f t="shared" si="20"/>
        <v>3.4496849821152864E-12</v>
      </c>
      <c r="J83" s="1045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5">
        <f t="shared" si="18"/>
        <v>0</v>
      </c>
      <c r="E84" s="1043"/>
      <c r="F84" s="1015">
        <f t="shared" si="14"/>
        <v>0</v>
      </c>
      <c r="G84" s="847"/>
      <c r="H84" s="848"/>
      <c r="I84" s="1044">
        <f t="shared" si="20"/>
        <v>3.4496849821152864E-12</v>
      </c>
      <c r="J84" s="1045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5">
        <f t="shared" si="18"/>
        <v>0</v>
      </c>
      <c r="E85" s="1043"/>
      <c r="F85" s="1015">
        <f t="shared" si="14"/>
        <v>0</v>
      </c>
      <c r="G85" s="847"/>
      <c r="H85" s="848"/>
      <c r="I85" s="1044">
        <f t="shared" si="20"/>
        <v>3.4496849821152864E-12</v>
      </c>
      <c r="J85" s="1045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5">
        <f t="shared" si="18"/>
        <v>0</v>
      </c>
      <c r="E86" s="1043"/>
      <c r="F86" s="1015">
        <f t="shared" si="14"/>
        <v>0</v>
      </c>
      <c r="G86" s="847"/>
      <c r="H86" s="848"/>
      <c r="I86" s="1044">
        <f t="shared" si="20"/>
        <v>3.4496849821152864E-12</v>
      </c>
      <c r="J86" s="1045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5">
        <f t="shared" si="18"/>
        <v>0</v>
      </c>
      <c r="E87" s="1043"/>
      <c r="F87" s="1015">
        <f t="shared" si="14"/>
        <v>0</v>
      </c>
      <c r="G87" s="847"/>
      <c r="H87" s="848"/>
      <c r="I87" s="1044">
        <f t="shared" si="20"/>
        <v>3.4496849821152864E-12</v>
      </c>
      <c r="J87" s="1045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5">
        <f t="shared" si="18"/>
        <v>0</v>
      </c>
      <c r="E88" s="1043"/>
      <c r="F88" s="1015">
        <f t="shared" si="14"/>
        <v>0</v>
      </c>
      <c r="G88" s="847"/>
      <c r="H88" s="848"/>
      <c r="I88" s="1044">
        <f t="shared" si="20"/>
        <v>3.4496849821152864E-12</v>
      </c>
      <c r="J88" s="1045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5">
        <f t="shared" si="18"/>
        <v>0</v>
      </c>
      <c r="E89" s="1043"/>
      <c r="F89" s="1015">
        <f t="shared" si="14"/>
        <v>0</v>
      </c>
      <c r="G89" s="847"/>
      <c r="H89" s="848"/>
      <c r="I89" s="1044">
        <f t="shared" si="20"/>
        <v>3.4496849821152864E-12</v>
      </c>
      <c r="J89" s="1045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5">
        <f t="shared" si="18"/>
        <v>0</v>
      </c>
      <c r="E90" s="1043"/>
      <c r="F90" s="1015">
        <f t="shared" si="14"/>
        <v>0</v>
      </c>
      <c r="G90" s="847"/>
      <c r="H90" s="848"/>
      <c r="I90" s="1044">
        <f t="shared" si="20"/>
        <v>3.4496849821152864E-12</v>
      </c>
      <c r="J90" s="1045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5">
        <f t="shared" si="18"/>
        <v>0</v>
      </c>
      <c r="E91" s="1043"/>
      <c r="F91" s="1015">
        <f t="shared" si="14"/>
        <v>0</v>
      </c>
      <c r="G91" s="847"/>
      <c r="H91" s="848"/>
      <c r="I91" s="1044">
        <f t="shared" si="20"/>
        <v>3.4496849821152864E-12</v>
      </c>
      <c r="J91" s="1045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5">
        <f t="shared" si="18"/>
        <v>0</v>
      </c>
      <c r="E92" s="1043"/>
      <c r="F92" s="1015">
        <f t="shared" si="14"/>
        <v>0</v>
      </c>
      <c r="G92" s="847"/>
      <c r="H92" s="848"/>
      <c r="I92" s="1044">
        <f t="shared" si="20"/>
        <v>3.4496849821152864E-12</v>
      </c>
      <c r="J92" s="1045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5">
        <f t="shared" si="18"/>
        <v>0</v>
      </c>
      <c r="E93" s="1043"/>
      <c r="F93" s="1015">
        <f t="shared" si="14"/>
        <v>0</v>
      </c>
      <c r="G93" s="847"/>
      <c r="H93" s="848"/>
      <c r="I93" s="1044">
        <f t="shared" si="20"/>
        <v>3.4496849821152864E-12</v>
      </c>
      <c r="J93" s="1045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5">
        <f t="shared" si="18"/>
        <v>0</v>
      </c>
      <c r="E94" s="1043"/>
      <c r="F94" s="1015">
        <f t="shared" si="14"/>
        <v>0</v>
      </c>
      <c r="G94" s="847"/>
      <c r="H94" s="848"/>
      <c r="I94" s="1044">
        <f t="shared" si="20"/>
        <v>3.4496849821152864E-12</v>
      </c>
      <c r="J94" s="1045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5">
        <f t="shared" si="18"/>
        <v>0</v>
      </c>
      <c r="E95" s="1043"/>
      <c r="F95" s="1015">
        <f t="shared" si="14"/>
        <v>0</v>
      </c>
      <c r="G95" s="847"/>
      <c r="H95" s="848"/>
      <c r="I95" s="1044">
        <f t="shared" si="20"/>
        <v>3.4496849821152864E-12</v>
      </c>
      <c r="J95" s="1045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5">
        <f t="shared" si="18"/>
        <v>0</v>
      </c>
      <c r="E96" s="1043"/>
      <c r="F96" s="1015">
        <f t="shared" si="14"/>
        <v>0</v>
      </c>
      <c r="G96" s="847"/>
      <c r="H96" s="848"/>
      <c r="I96" s="1044">
        <f t="shared" si="20"/>
        <v>3.4496849821152864E-12</v>
      </c>
      <c r="J96" s="1045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5">
        <f t="shared" si="18"/>
        <v>0</v>
      </c>
      <c r="E97" s="1043"/>
      <c r="F97" s="1015">
        <f t="shared" si="14"/>
        <v>0</v>
      </c>
      <c r="G97" s="847"/>
      <c r="H97" s="848"/>
      <c r="I97" s="1044">
        <f t="shared" si="20"/>
        <v>3.4496849821152864E-12</v>
      </c>
      <c r="J97" s="1045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18" t="s">
        <v>19</v>
      </c>
      <c r="D113" s="1619"/>
      <c r="E113" s="39">
        <f>E4+E5-F110+E6+E8</f>
        <v>-3000.939999999996</v>
      </c>
      <c r="F113" s="6"/>
      <c r="G113" s="6"/>
      <c r="H113" s="17"/>
      <c r="I113" s="128"/>
      <c r="J113" s="72"/>
      <c r="O113" s="1618" t="s">
        <v>19</v>
      </c>
      <c r="P113" s="1619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55" t="s">
        <v>318</v>
      </c>
      <c r="B1" s="1555"/>
      <c r="C1" s="1555"/>
      <c r="D1" s="1555"/>
      <c r="E1" s="1555"/>
      <c r="F1" s="1555"/>
      <c r="G1" s="1555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20" t="s">
        <v>330</v>
      </c>
      <c r="B5" s="1573" t="s">
        <v>107</v>
      </c>
      <c r="C5" s="716">
        <v>61</v>
      </c>
      <c r="D5" s="717">
        <v>45175</v>
      </c>
      <c r="E5" s="718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21"/>
      <c r="B6" s="1573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22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23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30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550</v>
      </c>
      <c r="H10" s="70">
        <v>62</v>
      </c>
      <c r="I10" s="830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552</v>
      </c>
      <c r="H11" s="70">
        <v>63</v>
      </c>
      <c r="I11" s="830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555</v>
      </c>
      <c r="H12" s="70">
        <v>63</v>
      </c>
      <c r="I12" s="830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560</v>
      </c>
      <c r="H13" s="70">
        <v>63</v>
      </c>
      <c r="I13" s="830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30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79">
        <f t="shared" si="0"/>
        <v>0</v>
      </c>
      <c r="G15" s="1280"/>
      <c r="H15" s="1271"/>
      <c r="I15" s="1281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79">
        <f t="shared" si="0"/>
        <v>0</v>
      </c>
      <c r="G16" s="1280"/>
      <c r="H16" s="1271"/>
      <c r="I16" s="1281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79">
        <f t="shared" si="0"/>
        <v>0</v>
      </c>
      <c r="G17" s="1280"/>
      <c r="H17" s="1271"/>
      <c r="I17" s="1281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79">
        <f t="shared" si="0"/>
        <v>0</v>
      </c>
      <c r="G18" s="1280"/>
      <c r="H18" s="1271"/>
      <c r="I18" s="1281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79">
        <f t="shared" si="0"/>
        <v>0</v>
      </c>
      <c r="G19" s="1280"/>
      <c r="H19" s="1271"/>
      <c r="I19" s="1281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30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30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30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30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30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30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30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30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30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30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30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30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30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30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30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30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30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30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30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30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30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30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30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30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30">
        <f t="shared" si="2"/>
        <v>0</v>
      </c>
    </row>
    <row r="45" spans="2:9" ht="15.75" thickBot="1" x14ac:dyDescent="0.3">
      <c r="B45" s="678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31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18" t="s">
        <v>19</v>
      </c>
      <c r="D49" s="1619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69" t="s">
        <v>306</v>
      </c>
      <c r="B1" s="1569"/>
      <c r="C1" s="1569"/>
      <c r="D1" s="1569"/>
      <c r="E1" s="1569"/>
      <c r="F1" s="1569"/>
      <c r="G1" s="1569"/>
      <c r="H1" s="11">
        <v>1</v>
      </c>
      <c r="K1" s="1569" t="s">
        <v>787</v>
      </c>
      <c r="L1" s="1569"/>
      <c r="M1" s="1569"/>
      <c r="N1" s="1569"/>
      <c r="O1" s="1569"/>
      <c r="P1" s="1569"/>
      <c r="Q1" s="1569"/>
      <c r="R1" s="11">
        <v>2</v>
      </c>
      <c r="U1" s="1555" t="s">
        <v>786</v>
      </c>
      <c r="V1" s="1555"/>
      <c r="W1" s="1555"/>
      <c r="X1" s="1555"/>
      <c r="Y1" s="1555"/>
      <c r="Z1" s="1555"/>
      <c r="AA1" s="1555"/>
      <c r="AB1" s="11">
        <v>3</v>
      </c>
      <c r="AE1" s="1555" t="s">
        <v>318</v>
      </c>
      <c r="AF1" s="1555"/>
      <c r="AG1" s="1555"/>
      <c r="AH1" s="1555"/>
      <c r="AI1" s="1555"/>
      <c r="AJ1" s="1555"/>
      <c r="AK1" s="155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24" t="s">
        <v>91</v>
      </c>
      <c r="B5" s="1625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24" t="s">
        <v>91</v>
      </c>
      <c r="L5" s="1627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24" t="s">
        <v>91</v>
      </c>
      <c r="V5" s="1627" t="s">
        <v>64</v>
      </c>
      <c r="W5" s="357"/>
      <c r="X5" s="1360"/>
      <c r="Y5" s="1361"/>
      <c r="Z5" s="1362"/>
      <c r="AA5" s="5"/>
      <c r="AE5" s="1624" t="s">
        <v>91</v>
      </c>
      <c r="AF5" s="1625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24"/>
      <c r="B6" s="1626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24"/>
      <c r="L6" s="1627"/>
      <c r="M6" s="1356">
        <v>70</v>
      </c>
      <c r="N6" s="1357">
        <v>45160</v>
      </c>
      <c r="O6" s="1358">
        <v>50</v>
      </c>
      <c r="P6" s="1359">
        <v>5</v>
      </c>
      <c r="Q6" s="47">
        <f>P78</f>
        <v>110</v>
      </c>
      <c r="R6" s="7">
        <f>O6-Q6+O7+O5-Q5+O4</f>
        <v>90</v>
      </c>
      <c r="U6" s="1624"/>
      <c r="V6" s="1627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24"/>
      <c r="AF6" s="1626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6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7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7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7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5">
        <v>10</v>
      </c>
      <c r="E13" s="1016">
        <v>45175</v>
      </c>
      <c r="F13" s="1015">
        <f t="shared" si="0"/>
        <v>10</v>
      </c>
      <c r="G13" s="847" t="s">
        <v>538</v>
      </c>
      <c r="H13" s="848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7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5">
        <v>10</v>
      </c>
      <c r="E14" s="1016">
        <v>45178</v>
      </c>
      <c r="F14" s="1015">
        <f t="shared" si="0"/>
        <v>10</v>
      </c>
      <c r="G14" s="847" t="s">
        <v>583</v>
      </c>
      <c r="H14" s="848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5">
        <v>10</v>
      </c>
      <c r="O14" s="1016">
        <v>45175</v>
      </c>
      <c r="P14" s="1015">
        <f t="shared" si="1"/>
        <v>10</v>
      </c>
      <c r="Q14" s="847" t="s">
        <v>538</v>
      </c>
      <c r="R14" s="848">
        <v>100</v>
      </c>
      <c r="S14" s="102">
        <f t="shared" si="9"/>
        <v>150</v>
      </c>
      <c r="U14" s="72"/>
      <c r="V14" s="1047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5">
        <v>20</v>
      </c>
      <c r="E15" s="1016">
        <v>45182</v>
      </c>
      <c r="F15" s="1015">
        <f t="shared" si="0"/>
        <v>20</v>
      </c>
      <c r="G15" s="847" t="s">
        <v>630</v>
      </c>
      <c r="H15" s="848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5">
        <v>10</v>
      </c>
      <c r="O15" s="1016">
        <v>45176</v>
      </c>
      <c r="P15" s="1015">
        <f t="shared" si="1"/>
        <v>10</v>
      </c>
      <c r="Q15" s="847" t="s">
        <v>561</v>
      </c>
      <c r="R15" s="848">
        <v>100</v>
      </c>
      <c r="S15" s="102">
        <f t="shared" si="9"/>
        <v>140</v>
      </c>
      <c r="U15" s="72" t="s">
        <v>22</v>
      </c>
      <c r="V15" s="1047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5">
        <v>10</v>
      </c>
      <c r="E16" s="1016">
        <v>45182</v>
      </c>
      <c r="F16" s="1015">
        <f t="shared" si="0"/>
        <v>10</v>
      </c>
      <c r="G16" s="847" t="s">
        <v>631</v>
      </c>
      <c r="H16" s="848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5">
        <v>20</v>
      </c>
      <c r="O16" s="1016">
        <v>45182</v>
      </c>
      <c r="P16" s="1015">
        <f t="shared" si="1"/>
        <v>20</v>
      </c>
      <c r="Q16" s="847" t="s">
        <v>630</v>
      </c>
      <c r="R16" s="848">
        <v>100</v>
      </c>
      <c r="S16" s="102">
        <f t="shared" si="9"/>
        <v>120</v>
      </c>
      <c r="V16" s="1047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5">
        <v>10</v>
      </c>
      <c r="E17" s="1016">
        <v>45183</v>
      </c>
      <c r="F17" s="1015">
        <f t="shared" si="0"/>
        <v>10</v>
      </c>
      <c r="G17" s="847" t="s">
        <v>647</v>
      </c>
      <c r="H17" s="848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5">
        <v>10</v>
      </c>
      <c r="O17" s="1016">
        <v>45182</v>
      </c>
      <c r="P17" s="1015">
        <f t="shared" si="1"/>
        <v>10</v>
      </c>
      <c r="Q17" s="847" t="s">
        <v>631</v>
      </c>
      <c r="R17" s="848">
        <v>100</v>
      </c>
      <c r="S17" s="102">
        <f t="shared" si="9"/>
        <v>110</v>
      </c>
      <c r="V17" s="1047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5">
        <v>30</v>
      </c>
      <c r="E18" s="1016">
        <v>45183</v>
      </c>
      <c r="F18" s="1015">
        <f t="shared" si="0"/>
        <v>30</v>
      </c>
      <c r="G18" s="847" t="s">
        <v>650</v>
      </c>
      <c r="H18" s="848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5">
        <v>10</v>
      </c>
      <c r="O18" s="1016">
        <v>45185</v>
      </c>
      <c r="P18" s="1015">
        <f t="shared" si="1"/>
        <v>10</v>
      </c>
      <c r="Q18" s="847" t="s">
        <v>662</v>
      </c>
      <c r="R18" s="848">
        <v>100</v>
      </c>
      <c r="S18" s="102">
        <f t="shared" si="9"/>
        <v>100</v>
      </c>
      <c r="U18" s="118"/>
      <c r="V18" s="1047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5">
        <v>10</v>
      </c>
      <c r="E19" s="1016">
        <v>45185</v>
      </c>
      <c r="F19" s="1015">
        <f t="shared" si="0"/>
        <v>10</v>
      </c>
      <c r="G19" s="847" t="s">
        <v>662</v>
      </c>
      <c r="H19" s="848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5">
        <v>10</v>
      </c>
      <c r="O19" s="1016">
        <v>45195</v>
      </c>
      <c r="P19" s="1015">
        <f t="shared" si="1"/>
        <v>10</v>
      </c>
      <c r="Q19" s="847" t="s">
        <v>727</v>
      </c>
      <c r="R19" s="848">
        <v>100</v>
      </c>
      <c r="S19" s="102">
        <f t="shared" si="9"/>
        <v>90</v>
      </c>
      <c r="U19" s="118"/>
      <c r="V19" s="1047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5">
        <v>10</v>
      </c>
      <c r="E20" s="1016">
        <v>45188</v>
      </c>
      <c r="F20" s="1015">
        <f t="shared" si="0"/>
        <v>10</v>
      </c>
      <c r="G20" s="847" t="s">
        <v>674</v>
      </c>
      <c r="H20" s="848">
        <v>115</v>
      </c>
      <c r="I20" s="102">
        <f t="shared" si="8"/>
        <v>60</v>
      </c>
      <c r="K20" s="118"/>
      <c r="L20" s="82">
        <f t="shared" si="5"/>
        <v>9</v>
      </c>
      <c r="M20" s="15"/>
      <c r="N20" s="1015"/>
      <c r="O20" s="1016"/>
      <c r="P20" s="1015">
        <f t="shared" si="1"/>
        <v>0</v>
      </c>
      <c r="Q20" s="847"/>
      <c r="R20" s="848"/>
      <c r="S20" s="102">
        <f t="shared" si="9"/>
        <v>90</v>
      </c>
      <c r="U20" s="118"/>
      <c r="V20" s="1047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5">
        <v>20</v>
      </c>
      <c r="E21" s="1016">
        <v>45196</v>
      </c>
      <c r="F21" s="1015">
        <f t="shared" si="0"/>
        <v>20</v>
      </c>
      <c r="G21" s="847" t="s">
        <v>737</v>
      </c>
      <c r="H21" s="848">
        <v>115</v>
      </c>
      <c r="I21" s="102">
        <f t="shared" si="8"/>
        <v>40</v>
      </c>
      <c r="K21" s="118"/>
      <c r="L21" s="82">
        <f t="shared" si="5"/>
        <v>9</v>
      </c>
      <c r="M21" s="15"/>
      <c r="N21" s="1015"/>
      <c r="O21" s="1016"/>
      <c r="P21" s="1015">
        <f t="shared" si="1"/>
        <v>0</v>
      </c>
      <c r="Q21" s="847"/>
      <c r="R21" s="848"/>
      <c r="S21" s="102">
        <f t="shared" si="9"/>
        <v>90</v>
      </c>
      <c r="U21" s="118"/>
      <c r="V21" s="1047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5">
        <v>10</v>
      </c>
      <c r="E22" s="1016">
        <v>45199</v>
      </c>
      <c r="F22" s="1015">
        <f t="shared" si="0"/>
        <v>10</v>
      </c>
      <c r="G22" s="847" t="s">
        <v>768</v>
      </c>
      <c r="H22" s="848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5"/>
      <c r="O22" s="1016"/>
      <c r="P22" s="1015">
        <f t="shared" si="1"/>
        <v>0</v>
      </c>
      <c r="Q22" s="847"/>
      <c r="R22" s="848"/>
      <c r="S22" s="102">
        <f t="shared" si="9"/>
        <v>90</v>
      </c>
      <c r="U22" s="118"/>
      <c r="V22" s="1047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5"/>
      <c r="E23" s="1016"/>
      <c r="F23" s="1015">
        <f t="shared" si="0"/>
        <v>0</v>
      </c>
      <c r="G23" s="847"/>
      <c r="H23" s="848"/>
      <c r="I23" s="102">
        <f t="shared" si="8"/>
        <v>30</v>
      </c>
      <c r="K23" s="119"/>
      <c r="L23" s="219">
        <f t="shared" si="5"/>
        <v>9</v>
      </c>
      <c r="M23" s="72"/>
      <c r="N23" s="1015"/>
      <c r="O23" s="1016"/>
      <c r="P23" s="1015">
        <f t="shared" si="1"/>
        <v>0</v>
      </c>
      <c r="Q23" s="847"/>
      <c r="R23" s="848"/>
      <c r="S23" s="102">
        <f t="shared" si="9"/>
        <v>90</v>
      </c>
      <c r="U23" s="119"/>
      <c r="V23" s="1047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5"/>
      <c r="E24" s="1016"/>
      <c r="F24" s="1015">
        <f t="shared" si="0"/>
        <v>0</v>
      </c>
      <c r="G24" s="847"/>
      <c r="H24" s="848"/>
      <c r="I24" s="102">
        <f t="shared" si="8"/>
        <v>30</v>
      </c>
      <c r="K24" s="118"/>
      <c r="L24" s="219">
        <f t="shared" si="5"/>
        <v>9</v>
      </c>
      <c r="M24" s="15"/>
      <c r="N24" s="1015"/>
      <c r="O24" s="1016"/>
      <c r="P24" s="1015">
        <f t="shared" si="1"/>
        <v>0</v>
      </c>
      <c r="Q24" s="847"/>
      <c r="R24" s="848"/>
      <c r="S24" s="102">
        <f t="shared" si="9"/>
        <v>90</v>
      </c>
      <c r="U24" s="118"/>
      <c r="V24" s="1047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5"/>
      <c r="E25" s="1016"/>
      <c r="F25" s="1015">
        <f t="shared" si="0"/>
        <v>0</v>
      </c>
      <c r="G25" s="847"/>
      <c r="H25" s="848"/>
      <c r="I25" s="102">
        <f t="shared" si="8"/>
        <v>30</v>
      </c>
      <c r="K25" s="118"/>
      <c r="L25" s="219">
        <f t="shared" si="5"/>
        <v>9</v>
      </c>
      <c r="M25" s="15"/>
      <c r="N25" s="1015"/>
      <c r="O25" s="1016"/>
      <c r="P25" s="1015">
        <f t="shared" si="1"/>
        <v>0</v>
      </c>
      <c r="Q25" s="847"/>
      <c r="R25" s="848"/>
      <c r="S25" s="102">
        <f t="shared" si="9"/>
        <v>90</v>
      </c>
      <c r="U25" s="118"/>
      <c r="V25" s="1047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5"/>
      <c r="E26" s="1016"/>
      <c r="F26" s="1015">
        <f t="shared" si="0"/>
        <v>0</v>
      </c>
      <c r="G26" s="847"/>
      <c r="H26" s="848"/>
      <c r="I26" s="102">
        <f t="shared" si="8"/>
        <v>30</v>
      </c>
      <c r="K26" s="118"/>
      <c r="L26" s="174">
        <f t="shared" si="5"/>
        <v>9</v>
      </c>
      <c r="M26" s="15"/>
      <c r="N26" s="1015"/>
      <c r="O26" s="1016"/>
      <c r="P26" s="1015">
        <f t="shared" si="1"/>
        <v>0</v>
      </c>
      <c r="Q26" s="847"/>
      <c r="R26" s="848"/>
      <c r="S26" s="102">
        <f t="shared" si="9"/>
        <v>90</v>
      </c>
      <c r="U26" s="118"/>
      <c r="V26" s="1047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5"/>
      <c r="E27" s="1016"/>
      <c r="F27" s="1015">
        <f t="shared" si="0"/>
        <v>0</v>
      </c>
      <c r="G27" s="847"/>
      <c r="H27" s="848"/>
      <c r="I27" s="102">
        <f t="shared" si="8"/>
        <v>30</v>
      </c>
      <c r="K27" s="118"/>
      <c r="L27" s="219">
        <f t="shared" si="5"/>
        <v>9</v>
      </c>
      <c r="M27" s="15"/>
      <c r="N27" s="1015"/>
      <c r="O27" s="1016"/>
      <c r="P27" s="1015">
        <f t="shared" si="1"/>
        <v>0</v>
      </c>
      <c r="Q27" s="847"/>
      <c r="R27" s="848"/>
      <c r="S27" s="102">
        <f t="shared" si="9"/>
        <v>90</v>
      </c>
      <c r="U27" s="118"/>
      <c r="V27" s="1047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5"/>
      <c r="E28" s="1016"/>
      <c r="F28" s="1015">
        <f t="shared" si="0"/>
        <v>0</v>
      </c>
      <c r="G28" s="847"/>
      <c r="H28" s="848"/>
      <c r="I28" s="102">
        <f t="shared" si="8"/>
        <v>30</v>
      </c>
      <c r="K28" s="118"/>
      <c r="L28" s="174">
        <f t="shared" si="5"/>
        <v>9</v>
      </c>
      <c r="M28" s="15"/>
      <c r="N28" s="1015"/>
      <c r="O28" s="1016"/>
      <c r="P28" s="1015">
        <f t="shared" si="1"/>
        <v>0</v>
      </c>
      <c r="Q28" s="847"/>
      <c r="R28" s="848"/>
      <c r="S28" s="102">
        <f t="shared" si="9"/>
        <v>90</v>
      </c>
      <c r="U28" s="118"/>
      <c r="V28" s="1047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5"/>
      <c r="E29" s="1016"/>
      <c r="F29" s="1015">
        <f t="shared" si="0"/>
        <v>0</v>
      </c>
      <c r="G29" s="847"/>
      <c r="H29" s="848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7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5"/>
      <c r="E30" s="1016"/>
      <c r="F30" s="1015">
        <f t="shared" si="0"/>
        <v>0</v>
      </c>
      <c r="G30" s="847"/>
      <c r="H30" s="848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7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5"/>
      <c r="E31" s="1016"/>
      <c r="F31" s="1015">
        <f t="shared" si="0"/>
        <v>0</v>
      </c>
      <c r="G31" s="847"/>
      <c r="H31" s="848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7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5"/>
      <c r="E32" s="1016"/>
      <c r="F32" s="1015">
        <f t="shared" si="0"/>
        <v>0</v>
      </c>
      <c r="G32" s="847"/>
      <c r="H32" s="848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7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5"/>
      <c r="E33" s="1016"/>
      <c r="F33" s="1015">
        <f t="shared" si="0"/>
        <v>0</v>
      </c>
      <c r="G33" s="847"/>
      <c r="H33" s="848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7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5"/>
      <c r="E34" s="1016"/>
      <c r="F34" s="1015">
        <f t="shared" si="0"/>
        <v>0</v>
      </c>
      <c r="G34" s="847"/>
      <c r="H34" s="848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7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5"/>
      <c r="E35" s="1016"/>
      <c r="F35" s="1015">
        <f t="shared" si="0"/>
        <v>0</v>
      </c>
      <c r="G35" s="847"/>
      <c r="H35" s="848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7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5"/>
      <c r="E36" s="1016"/>
      <c r="F36" s="1015">
        <f t="shared" si="0"/>
        <v>0</v>
      </c>
      <c r="G36" s="847"/>
      <c r="H36" s="848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7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5"/>
      <c r="E37" s="1016"/>
      <c r="F37" s="1015">
        <f t="shared" si="0"/>
        <v>0</v>
      </c>
      <c r="G37" s="847"/>
      <c r="H37" s="848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7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7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7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7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7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7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7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7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7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7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7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7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7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7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7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7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7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7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57" t="s">
        <v>11</v>
      </c>
      <c r="D83" s="1558"/>
      <c r="E83" s="56">
        <f>E5+E6-F78+E7</f>
        <v>30</v>
      </c>
      <c r="F83" s="72"/>
      <c r="M83" s="1557" t="s">
        <v>11</v>
      </c>
      <c r="N83" s="1558"/>
      <c r="O83" s="56">
        <f>O5+O6-P78+O7</f>
        <v>90</v>
      </c>
      <c r="P83" s="72"/>
      <c r="W83" s="1557" t="s">
        <v>11</v>
      </c>
      <c r="X83" s="1558"/>
      <c r="Y83" s="56">
        <f>Y5+Y6-Z78+Y7</f>
        <v>50</v>
      </c>
      <c r="Z83" s="72"/>
      <c r="AG83" s="1557" t="s">
        <v>11</v>
      </c>
      <c r="AH83" s="1558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60"/>
      <c r="B5" s="1573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60"/>
      <c r="B6" s="157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4"/>
      <c r="F18" s="663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4"/>
      <c r="F19" s="663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4"/>
      <c r="F20" s="663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4"/>
      <c r="F21" s="663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4"/>
      <c r="F22" s="663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2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2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2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8"/>
      <c r="E26" s="737"/>
      <c r="F26" s="736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8"/>
      <c r="E27" s="737"/>
      <c r="F27" s="736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6"/>
      <c r="E28" s="737"/>
      <c r="F28" s="736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6"/>
      <c r="E29" s="737"/>
      <c r="F29" s="736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6"/>
      <c r="E30" s="737"/>
      <c r="F30" s="736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6"/>
      <c r="E31" s="737"/>
      <c r="F31" s="736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6"/>
      <c r="E32" s="737"/>
      <c r="F32" s="736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6"/>
      <c r="E33" s="737"/>
      <c r="F33" s="736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6"/>
      <c r="E34" s="737"/>
      <c r="F34" s="736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6"/>
      <c r="E35" s="737"/>
      <c r="F35" s="736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6"/>
      <c r="E36" s="737"/>
      <c r="F36" s="736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18" t="s">
        <v>19</v>
      </c>
      <c r="D41" s="1619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333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7"/>
      <c r="B4" s="140"/>
      <c r="C4" s="501"/>
      <c r="D4" s="130"/>
      <c r="E4" s="825"/>
      <c r="F4" s="61"/>
    </row>
    <row r="5" spans="1:10" ht="20.25" customHeight="1" x14ac:dyDescent="0.25">
      <c r="A5" s="1635" t="s">
        <v>52</v>
      </c>
      <c r="B5" s="1630" t="s">
        <v>99</v>
      </c>
      <c r="C5" s="734">
        <v>59</v>
      </c>
      <c r="D5" s="556">
        <v>45180</v>
      </c>
      <c r="E5" s="824">
        <v>14666.78</v>
      </c>
      <c r="F5" s="685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35"/>
      <c r="B6" s="1631"/>
      <c r="C6" s="212">
        <v>59</v>
      </c>
      <c r="D6" s="130">
        <v>45184</v>
      </c>
      <c r="E6" s="825">
        <v>4400.3599999999997</v>
      </c>
      <c r="F6" s="226">
        <v>151</v>
      </c>
      <c r="G6" s="143"/>
      <c r="H6" s="57"/>
    </row>
    <row r="7" spans="1:10" ht="20.25" customHeight="1" thickBot="1" x14ac:dyDescent="0.3">
      <c r="A7" s="1635"/>
      <c r="B7" s="1631"/>
      <c r="C7" s="482"/>
      <c r="D7" s="323"/>
      <c r="E7" s="826"/>
      <c r="F7" s="227"/>
      <c r="G7" s="143"/>
      <c r="H7" s="57"/>
    </row>
    <row r="8" spans="1:10" ht="21" customHeight="1" thickTop="1" thickBot="1" x14ac:dyDescent="0.3">
      <c r="A8" s="868"/>
      <c r="B8" s="1632"/>
      <c r="C8" s="482"/>
      <c r="D8" s="130"/>
      <c r="E8" s="825"/>
      <c r="F8" s="226"/>
      <c r="I8" s="1633" t="s">
        <v>3</v>
      </c>
      <c r="J8" s="162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4"/>
      <c r="J9" s="1629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610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610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617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619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619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621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624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624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625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80" t="s">
        <v>626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626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626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626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631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654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79">
        <f t="shared" si="3"/>
        <v>0</v>
      </c>
      <c r="G26" s="1280"/>
      <c r="H26" s="1305"/>
      <c r="I26" s="1306">
        <f t="shared" si="1"/>
        <v>-4.9400000000050568</v>
      </c>
      <c r="J26" s="1299">
        <f t="shared" si="2"/>
        <v>0</v>
      </c>
    </row>
    <row r="27" spans="1:10" x14ac:dyDescent="0.25">
      <c r="A27" s="2"/>
      <c r="B27" s="82"/>
      <c r="C27" s="15"/>
      <c r="D27" s="168"/>
      <c r="E27" s="238"/>
      <c r="F27" s="1279">
        <f t="shared" si="3"/>
        <v>0</v>
      </c>
      <c r="G27" s="1280"/>
      <c r="H27" s="1305"/>
      <c r="I27" s="1306">
        <f t="shared" si="1"/>
        <v>-4.9400000000050568</v>
      </c>
      <c r="J27" s="1299">
        <f t="shared" si="2"/>
        <v>0</v>
      </c>
    </row>
    <row r="28" spans="1:10" x14ac:dyDescent="0.25">
      <c r="A28" s="2"/>
      <c r="B28" s="82"/>
      <c r="C28" s="15"/>
      <c r="D28" s="168"/>
      <c r="E28" s="238"/>
      <c r="F28" s="1279">
        <f t="shared" si="3"/>
        <v>0</v>
      </c>
      <c r="G28" s="1280"/>
      <c r="H28" s="1305"/>
      <c r="I28" s="1306">
        <f t="shared" si="1"/>
        <v>-4.9400000000050568</v>
      </c>
      <c r="J28" s="1299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79">
        <f t="shared" si="3"/>
        <v>0</v>
      </c>
      <c r="G29" s="1280"/>
      <c r="H29" s="1305"/>
      <c r="I29" s="1306">
        <f t="shared" si="1"/>
        <v>-4.9400000000050568</v>
      </c>
      <c r="J29" s="1299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09" t="s">
        <v>11</v>
      </c>
      <c r="D65" s="1610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8"/>
      <c r="B1" s="1638"/>
      <c r="C1" s="1638"/>
      <c r="D1" s="1638"/>
      <c r="E1" s="1638"/>
      <c r="F1" s="1638"/>
      <c r="G1" s="1638"/>
      <c r="H1" s="1638"/>
      <c r="I1" s="163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9"/>
      <c r="F4" s="780"/>
      <c r="G4" s="72"/>
    </row>
    <row r="5" spans="1:10" ht="15" customHeight="1" x14ac:dyDescent="0.25">
      <c r="A5" s="1639"/>
      <c r="B5" s="1403" t="s">
        <v>75</v>
      </c>
      <c r="C5" s="222"/>
      <c r="D5" s="130"/>
      <c r="E5" s="779"/>
      <c r="F5" s="780"/>
      <c r="G5" s="143">
        <f>F102</f>
        <v>0</v>
      </c>
      <c r="H5" s="57">
        <f>E4+E5+E6-G5+E7+E8</f>
        <v>0</v>
      </c>
    </row>
    <row r="6" spans="1:10" ht="16.5" customHeight="1" x14ac:dyDescent="0.25">
      <c r="A6" s="1639"/>
      <c r="B6" s="1404"/>
      <c r="C6" s="222"/>
      <c r="D6" s="130"/>
      <c r="E6" s="779"/>
      <c r="F6" s="780"/>
      <c r="G6" s="72"/>
    </row>
    <row r="7" spans="1:10" ht="15.75" customHeight="1" thickBot="1" x14ac:dyDescent="0.35">
      <c r="A7" s="1639"/>
      <c r="B7" s="1405"/>
      <c r="C7" s="222"/>
      <c r="D7" s="130"/>
      <c r="E7" s="779"/>
      <c r="F7" s="780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81"/>
      <c r="F8" s="123"/>
      <c r="G8" s="72"/>
      <c r="I8" s="1622" t="s">
        <v>47</v>
      </c>
      <c r="J8" s="1636" t="s">
        <v>4</v>
      </c>
    </row>
    <row r="9" spans="1:10" ht="16.5" customHeight="1" thickTop="1" thickBot="1" x14ac:dyDescent="0.3">
      <c r="A9" s="1"/>
      <c r="B9" s="24" t="s">
        <v>7</v>
      </c>
      <c r="C9" s="731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3"/>
      <c r="J9" s="1637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70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8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9" t="s">
        <v>11</v>
      </c>
      <c r="D105" s="1610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8" t="s">
        <v>334</v>
      </c>
      <c r="B1" s="1638"/>
      <c r="C1" s="1638"/>
      <c r="D1" s="1638"/>
      <c r="E1" s="1638"/>
      <c r="F1" s="1638"/>
      <c r="G1" s="1638"/>
      <c r="H1" s="1638"/>
      <c r="I1" s="163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40" t="s">
        <v>462</v>
      </c>
      <c r="B5" s="1641" t="s">
        <v>184</v>
      </c>
      <c r="C5" s="714">
        <v>100</v>
      </c>
      <c r="D5" s="318">
        <v>45191</v>
      </c>
      <c r="E5" s="713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40"/>
      <c r="B6" s="1642"/>
      <c r="C6" s="222"/>
      <c r="D6" s="318"/>
      <c r="E6" s="713"/>
      <c r="F6" s="227"/>
      <c r="G6" s="72"/>
    </row>
    <row r="7" spans="1:10" ht="15.75" customHeight="1" thickBot="1" x14ac:dyDescent="0.35">
      <c r="A7" s="1640"/>
      <c r="B7" s="1643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22" t="s">
        <v>47</v>
      </c>
      <c r="J8" s="163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3"/>
      <c r="J9" s="1637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688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754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80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09" t="s">
        <v>11</v>
      </c>
      <c r="D46" s="1610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334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71"/>
      <c r="E4" s="886"/>
      <c r="F4" s="973"/>
      <c r="G4" s="125"/>
      <c r="H4" s="151"/>
    </row>
    <row r="5" spans="1:10" ht="16.5" thickBot="1" x14ac:dyDescent="0.3">
      <c r="A5" s="74"/>
      <c r="B5" s="140"/>
      <c r="C5" s="482"/>
      <c r="D5" s="130"/>
      <c r="E5" s="972"/>
      <c r="F5" s="974"/>
    </row>
    <row r="6" spans="1:10" ht="15" customHeight="1" thickBot="1" x14ac:dyDescent="0.3">
      <c r="A6" s="1644" t="s">
        <v>95</v>
      </c>
      <c r="B6" s="1641" t="s">
        <v>97</v>
      </c>
      <c r="C6" s="124">
        <v>74</v>
      </c>
      <c r="D6" s="130">
        <v>45177</v>
      </c>
      <c r="E6" s="1062">
        <v>1732.13</v>
      </c>
      <c r="F6" s="974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45"/>
      <c r="B7" s="1643"/>
      <c r="C7" s="124"/>
      <c r="D7" s="130"/>
      <c r="E7" s="886"/>
      <c r="F7" s="973"/>
      <c r="I7" s="1633" t="s">
        <v>3</v>
      </c>
      <c r="J7" s="162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34"/>
      <c r="J8" s="1629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578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590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600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618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618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621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653</v>
      </c>
      <c r="H15" s="124">
        <v>74</v>
      </c>
      <c r="I15" s="945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673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722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80" t="s">
        <v>730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757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778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9"/>
      <c r="F29" s="68">
        <f t="shared" si="0"/>
        <v>0</v>
      </c>
      <c r="G29" s="517"/>
      <c r="H29" s="798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9"/>
      <c r="F30" s="68">
        <f t="shared" si="0"/>
        <v>0</v>
      </c>
      <c r="G30" s="517"/>
      <c r="H30" s="798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9"/>
      <c r="F31" s="68">
        <f t="shared" si="0"/>
        <v>0</v>
      </c>
      <c r="G31" s="517"/>
      <c r="H31" s="798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9"/>
      <c r="F32" s="68">
        <f t="shared" si="0"/>
        <v>0</v>
      </c>
      <c r="G32" s="517"/>
      <c r="H32" s="798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9"/>
      <c r="F33" s="68">
        <f t="shared" si="0"/>
        <v>0</v>
      </c>
      <c r="G33" s="517"/>
      <c r="H33" s="798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9"/>
      <c r="F34" s="68">
        <f t="shared" si="0"/>
        <v>0</v>
      </c>
      <c r="G34" s="517"/>
      <c r="H34" s="798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09" t="s">
        <v>11</v>
      </c>
      <c r="D50" s="1610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 t="s">
        <v>331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61" t="s">
        <v>465</v>
      </c>
      <c r="B5" s="1562" t="s">
        <v>468</v>
      </c>
      <c r="C5" s="357"/>
      <c r="D5" s="130">
        <v>45191</v>
      </c>
      <c r="E5" s="768">
        <v>47.8</v>
      </c>
      <c r="F5" s="61">
        <v>5</v>
      </c>
      <c r="G5" s="102">
        <f>F35</f>
        <v>47.8</v>
      </c>
    </row>
    <row r="6" spans="1:9" x14ac:dyDescent="0.25">
      <c r="A6" s="1561"/>
      <c r="B6" s="1562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681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703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9"/>
      <c r="G11" s="1280"/>
      <c r="H11" s="1271"/>
      <c r="I11" s="1272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9"/>
      <c r="G12" s="1280"/>
      <c r="H12" s="1271"/>
      <c r="I12" s="1272">
        <f>I11-F12</f>
        <v>0</v>
      </c>
    </row>
    <row r="13" spans="1:9" x14ac:dyDescent="0.25">
      <c r="A13" s="81"/>
      <c r="B13" s="174"/>
      <c r="C13" s="15"/>
      <c r="D13" s="68"/>
      <c r="E13" s="191"/>
      <c r="F13" s="1279"/>
      <c r="G13" s="1280"/>
      <c r="H13" s="1271"/>
      <c r="I13" s="1272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9"/>
      <c r="G14" s="1280"/>
      <c r="H14" s="1271"/>
      <c r="I14" s="1272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9"/>
      <c r="G15" s="1280"/>
      <c r="H15" s="1271"/>
      <c r="I15" s="1272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7" t="s">
        <v>11</v>
      </c>
      <c r="D40" s="155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69" t="s">
        <v>315</v>
      </c>
      <c r="B1" s="1569"/>
      <c r="C1" s="1569"/>
      <c r="D1" s="1569"/>
      <c r="E1" s="1569"/>
      <c r="F1" s="1569"/>
      <c r="G1" s="1569"/>
      <c r="H1" s="96">
        <v>1</v>
      </c>
      <c r="L1" s="1555" t="s">
        <v>333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9"/>
      <c r="E4" s="225"/>
      <c r="F4" s="226"/>
      <c r="L4" s="1404" t="s">
        <v>95</v>
      </c>
      <c r="M4" s="1641" t="s">
        <v>106</v>
      </c>
      <c r="N4" s="482"/>
      <c r="O4" s="719"/>
      <c r="P4" s="225"/>
      <c r="Q4" s="226"/>
    </row>
    <row r="5" spans="1:21" ht="16.5" customHeight="1" thickBot="1" x14ac:dyDescent="0.3">
      <c r="A5" s="1644" t="s">
        <v>95</v>
      </c>
      <c r="B5" s="1641" t="s">
        <v>106</v>
      </c>
      <c r="C5" s="482">
        <v>228</v>
      </c>
      <c r="D5" s="719">
        <v>45154</v>
      </c>
      <c r="E5" s="713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404"/>
      <c r="M5" s="1643"/>
      <c r="N5" s="482">
        <v>230</v>
      </c>
      <c r="O5" s="719">
        <v>45183</v>
      </c>
      <c r="P5" s="713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45"/>
      <c r="B6" s="1643"/>
      <c r="C6" s="212">
        <v>228</v>
      </c>
      <c r="D6" s="719">
        <v>45164</v>
      </c>
      <c r="E6" s="140">
        <v>644.48</v>
      </c>
      <c r="F6" s="227">
        <v>21</v>
      </c>
      <c r="I6" s="1633" t="s">
        <v>3</v>
      </c>
      <c r="J6" s="1628" t="s">
        <v>4</v>
      </c>
      <c r="L6" s="1373" t="s">
        <v>465</v>
      </c>
      <c r="M6" s="1372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33" t="s">
        <v>3</v>
      </c>
      <c r="U6" s="162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4"/>
      <c r="J7" s="1629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34"/>
      <c r="U7" s="1629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673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733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8">
        <v>250.68</v>
      </c>
      <c r="E13" s="1038">
        <v>45173</v>
      </c>
      <c r="F13" s="1015">
        <f t="shared" si="0"/>
        <v>250.68</v>
      </c>
      <c r="G13" s="847" t="s">
        <v>522</v>
      </c>
      <c r="H13" s="1049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49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8">
        <v>213.19</v>
      </c>
      <c r="E14" s="1038">
        <v>45175</v>
      </c>
      <c r="F14" s="1015">
        <f t="shared" si="0"/>
        <v>213.19</v>
      </c>
      <c r="G14" s="847" t="s">
        <v>550</v>
      </c>
      <c r="H14" s="1049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49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8">
        <v>0</v>
      </c>
      <c r="E15" s="1038"/>
      <c r="F15" s="1015">
        <f t="shared" si="0"/>
        <v>0</v>
      </c>
      <c r="G15" s="847"/>
      <c r="H15" s="1049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49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8">
        <v>0</v>
      </c>
      <c r="E16" s="1038"/>
      <c r="F16" s="1267">
        <f t="shared" si="0"/>
        <v>0</v>
      </c>
      <c r="G16" s="1268"/>
      <c r="H16" s="1297"/>
      <c r="I16" s="1298">
        <f t="shared" si="2"/>
        <v>0.18000000000006366</v>
      </c>
      <c r="J16" s="1299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49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8">
        <v>0</v>
      </c>
      <c r="E17" s="1038"/>
      <c r="F17" s="1267">
        <f t="shared" si="0"/>
        <v>0</v>
      </c>
      <c r="G17" s="1300"/>
      <c r="H17" s="1297"/>
      <c r="I17" s="1298">
        <f t="shared" si="2"/>
        <v>0.18000000000006366</v>
      </c>
      <c r="J17" s="1299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80"/>
      <c r="S17" s="1049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8">
        <v>0</v>
      </c>
      <c r="E18" s="1038"/>
      <c r="F18" s="1267">
        <f t="shared" si="0"/>
        <v>0</v>
      </c>
      <c r="G18" s="1268"/>
      <c r="H18" s="1297"/>
      <c r="I18" s="1298">
        <f t="shared" si="2"/>
        <v>0.18000000000006366</v>
      </c>
      <c r="J18" s="1299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49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8">
        <v>0</v>
      </c>
      <c r="E19" s="1038"/>
      <c r="F19" s="1267">
        <f t="shared" si="0"/>
        <v>0</v>
      </c>
      <c r="G19" s="1268"/>
      <c r="H19" s="1297"/>
      <c r="I19" s="1298">
        <f t="shared" si="2"/>
        <v>0.18000000000006366</v>
      </c>
      <c r="J19" s="1299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49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8">
        <v>0</v>
      </c>
      <c r="E20" s="1038"/>
      <c r="F20" s="1015">
        <f t="shared" si="0"/>
        <v>0</v>
      </c>
      <c r="G20" s="847"/>
      <c r="H20" s="1049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49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8">
        <v>0</v>
      </c>
      <c r="E21" s="1038"/>
      <c r="F21" s="1015">
        <f t="shared" si="0"/>
        <v>0</v>
      </c>
      <c r="G21" s="847"/>
      <c r="H21" s="1049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49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8">
        <v>0</v>
      </c>
      <c r="E22" s="1038"/>
      <c r="F22" s="1015">
        <f t="shared" si="0"/>
        <v>0</v>
      </c>
      <c r="G22" s="847"/>
      <c r="H22" s="1049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49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8">
        <v>0</v>
      </c>
      <c r="E23" s="1023"/>
      <c r="F23" s="1015">
        <f t="shared" si="0"/>
        <v>0</v>
      </c>
      <c r="G23" s="847"/>
      <c r="H23" s="1049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49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8">
        <v>0</v>
      </c>
      <c r="E24" s="1051"/>
      <c r="F24" s="1015">
        <f t="shared" si="0"/>
        <v>0</v>
      </c>
      <c r="G24" s="847"/>
      <c r="H24" s="1049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49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8">
        <v>0</v>
      </c>
      <c r="E25" s="1051"/>
      <c r="F25" s="1015">
        <f t="shared" si="0"/>
        <v>0</v>
      </c>
      <c r="G25" s="847"/>
      <c r="H25" s="1049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49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8">
        <v>0</v>
      </c>
      <c r="E26" s="1038"/>
      <c r="F26" s="1015">
        <f t="shared" si="0"/>
        <v>0</v>
      </c>
      <c r="G26" s="847"/>
      <c r="H26" s="848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8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8">
        <v>0</v>
      </c>
      <c r="E27" s="1038"/>
      <c r="F27" s="1015">
        <f t="shared" si="0"/>
        <v>0</v>
      </c>
      <c r="G27" s="847"/>
      <c r="H27" s="848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8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8">
        <v>0</v>
      </c>
      <c r="E28" s="1038"/>
      <c r="F28" s="1015">
        <f t="shared" si="0"/>
        <v>0</v>
      </c>
      <c r="G28" s="847"/>
      <c r="H28" s="848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8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9" t="s">
        <v>11</v>
      </c>
      <c r="D33" s="1610"/>
      <c r="E33" s="141">
        <f>E5+E4+E6+-F30</f>
        <v>0.18000000000006366</v>
      </c>
      <c r="L33" s="47"/>
      <c r="N33" s="1609" t="s">
        <v>11</v>
      </c>
      <c r="O33" s="1610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46"/>
      <c r="B1" s="1546"/>
      <c r="C1" s="1546"/>
      <c r="D1" s="1546"/>
      <c r="E1" s="1546"/>
      <c r="F1" s="1546"/>
      <c r="G1" s="154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59"/>
      <c r="B5" s="1576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59"/>
      <c r="B6" s="1646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51" t="s">
        <v>21</v>
      </c>
      <c r="E75" s="1552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60"/>
      <c r="B5" s="164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60"/>
      <c r="B6" s="1647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7" t="s">
        <v>11</v>
      </c>
      <c r="D60" s="155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46" t="s">
        <v>318</v>
      </c>
      <c r="B1" s="1546"/>
      <c r="C1" s="1546"/>
      <c r="D1" s="1546"/>
      <c r="E1" s="1546"/>
      <c r="F1" s="1546"/>
      <c r="G1" s="1546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78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60" t="s">
        <v>329</v>
      </c>
      <c r="B5" s="1648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60"/>
      <c r="B6" s="1648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48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563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585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588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601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602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609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620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622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628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628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631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631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644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80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79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51" t="s">
        <v>21</v>
      </c>
      <c r="E41" s="1552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5" t="s">
        <v>331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20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49"/>
      <c r="B5" s="1650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21"/>
      <c r="B6" s="1651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550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557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558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563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568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568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569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573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583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627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727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739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757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757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760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763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768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772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772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777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778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69" t="s">
        <v>316</v>
      </c>
      <c r="B1" s="1569"/>
      <c r="C1" s="1569"/>
      <c r="D1" s="1569"/>
      <c r="E1" s="1569"/>
      <c r="F1" s="1569"/>
      <c r="G1" s="15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2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53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107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2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8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8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52">
        <v>557.4</v>
      </c>
      <c r="E12" s="1053">
        <v>45182</v>
      </c>
      <c r="F12" s="911">
        <f t="shared" si="0"/>
        <v>557.4</v>
      </c>
      <c r="G12" s="1054" t="s">
        <v>627</v>
      </c>
      <c r="H12" s="913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52">
        <v>199.49</v>
      </c>
      <c r="E13" s="1053">
        <v>45195</v>
      </c>
      <c r="F13" s="911">
        <f t="shared" si="0"/>
        <v>199.49</v>
      </c>
      <c r="G13" s="1054" t="s">
        <v>726</v>
      </c>
      <c r="H13" s="913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52">
        <v>876.35</v>
      </c>
      <c r="E14" s="1053">
        <v>45195</v>
      </c>
      <c r="F14" s="911">
        <f t="shared" si="0"/>
        <v>876.35</v>
      </c>
      <c r="G14" s="1054" t="s">
        <v>731</v>
      </c>
      <c r="H14" s="913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52"/>
      <c r="E15" s="1053"/>
      <c r="F15" s="911">
        <f t="shared" si="0"/>
        <v>0</v>
      </c>
      <c r="G15" s="1054"/>
      <c r="H15" s="913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52"/>
      <c r="E16" s="1053"/>
      <c r="F16" s="1318">
        <f t="shared" si="0"/>
        <v>0</v>
      </c>
      <c r="G16" s="1319"/>
      <c r="H16" s="1320"/>
      <c r="I16" s="1275">
        <f t="shared" si="2"/>
        <v>0</v>
      </c>
    </row>
    <row r="17" spans="1:9" x14ac:dyDescent="0.25">
      <c r="B17" s="376">
        <f t="shared" si="1"/>
        <v>0</v>
      </c>
      <c r="C17" s="514"/>
      <c r="D17" s="1052"/>
      <c r="E17" s="1053"/>
      <c r="F17" s="1318">
        <f t="shared" si="0"/>
        <v>0</v>
      </c>
      <c r="G17" s="1319"/>
      <c r="H17" s="1320"/>
      <c r="I17" s="1275">
        <f t="shared" si="2"/>
        <v>0</v>
      </c>
    </row>
    <row r="18" spans="1:9" x14ac:dyDescent="0.25">
      <c r="B18" s="376">
        <f t="shared" si="1"/>
        <v>0</v>
      </c>
      <c r="C18" s="514"/>
      <c r="D18" s="1052"/>
      <c r="E18" s="1053"/>
      <c r="F18" s="1318">
        <f t="shared" si="0"/>
        <v>0</v>
      </c>
      <c r="G18" s="1319"/>
      <c r="H18" s="1320"/>
      <c r="I18" s="1275">
        <f t="shared" si="2"/>
        <v>0</v>
      </c>
    </row>
    <row r="19" spans="1:9" x14ac:dyDescent="0.25">
      <c r="B19" s="376">
        <f t="shared" si="1"/>
        <v>0</v>
      </c>
      <c r="C19" s="514"/>
      <c r="D19" s="1052"/>
      <c r="E19" s="1053"/>
      <c r="F19" s="1318">
        <f t="shared" si="0"/>
        <v>0</v>
      </c>
      <c r="G19" s="1319"/>
      <c r="H19" s="1320"/>
      <c r="I19" s="1275">
        <f t="shared" si="2"/>
        <v>0</v>
      </c>
    </row>
    <row r="20" spans="1:9" x14ac:dyDescent="0.25">
      <c r="B20" s="376">
        <f t="shared" si="1"/>
        <v>0</v>
      </c>
      <c r="C20" s="514"/>
      <c r="D20" s="1052"/>
      <c r="E20" s="1053"/>
      <c r="F20" s="911">
        <f t="shared" si="0"/>
        <v>0</v>
      </c>
      <c r="G20" s="1054"/>
      <c r="H20" s="913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52"/>
      <c r="E21" s="1053"/>
      <c r="F21" s="911">
        <f t="shared" si="0"/>
        <v>0</v>
      </c>
      <c r="G21" s="1054"/>
      <c r="H21" s="1055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52"/>
      <c r="E22" s="1053"/>
      <c r="F22" s="911">
        <f t="shared" si="0"/>
        <v>0</v>
      </c>
      <c r="G22" s="1054"/>
      <c r="H22" s="1055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52"/>
      <c r="E23" s="1053"/>
      <c r="F23" s="911">
        <f t="shared" si="0"/>
        <v>0</v>
      </c>
      <c r="G23" s="1054"/>
      <c r="H23" s="1055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52"/>
      <c r="E24" s="1053"/>
      <c r="F24" s="911">
        <f t="shared" si="0"/>
        <v>0</v>
      </c>
      <c r="G24" s="1054"/>
      <c r="H24" s="1055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52"/>
      <c r="E25" s="1053"/>
      <c r="F25" s="911">
        <f t="shared" si="0"/>
        <v>0</v>
      </c>
      <c r="G25" s="1054"/>
      <c r="H25" s="1055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52"/>
      <c r="E26" s="1053"/>
      <c r="F26" s="911">
        <f t="shared" si="0"/>
        <v>0</v>
      </c>
      <c r="G26" s="1056"/>
      <c r="H26" s="1055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7"/>
      <c r="E27" s="1053"/>
      <c r="F27" s="911">
        <f t="shared" si="0"/>
        <v>0</v>
      </c>
      <c r="G27" s="1058"/>
      <c r="H27" s="1059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2" t="s">
        <v>86</v>
      </c>
      <c r="C4" s="99"/>
      <c r="D4" s="131"/>
      <c r="E4" s="85"/>
      <c r="F4" s="72"/>
      <c r="G4" s="224"/>
    </row>
    <row r="5" spans="1:9" x14ac:dyDescent="0.25">
      <c r="A5" s="1559"/>
      <c r="B5" s="165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9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2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53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0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69" t="s">
        <v>317</v>
      </c>
      <c r="B1" s="1569"/>
      <c r="C1" s="1569"/>
      <c r="D1" s="1569"/>
      <c r="E1" s="1569"/>
      <c r="F1" s="1569"/>
      <c r="G1" s="1569"/>
      <c r="H1" s="96">
        <v>1</v>
      </c>
      <c r="L1" s="1555" t="s">
        <v>331</v>
      </c>
      <c r="M1" s="1555"/>
      <c r="N1" s="1555"/>
      <c r="O1" s="1555"/>
      <c r="P1" s="1555"/>
      <c r="Q1" s="1555"/>
      <c r="R1" s="1555"/>
      <c r="S1" s="96">
        <v>1</v>
      </c>
      <c r="W1" s="1555" t="s">
        <v>331</v>
      </c>
      <c r="X1" s="1555"/>
      <c r="Y1" s="1555"/>
      <c r="Z1" s="1555"/>
      <c r="AA1" s="1555"/>
      <c r="AB1" s="1555"/>
      <c r="AC1" s="1555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44" t="s">
        <v>95</v>
      </c>
      <c r="B5" s="1656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44" t="s">
        <v>376</v>
      </c>
      <c r="M5" s="1656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44" t="s">
        <v>462</v>
      </c>
      <c r="X5" s="1654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45"/>
      <c r="B6" s="1657"/>
      <c r="C6" s="212">
        <v>112</v>
      </c>
      <c r="D6" s="114">
        <v>45164</v>
      </c>
      <c r="E6" s="140">
        <v>593.83000000000004</v>
      </c>
      <c r="F6" s="227">
        <v>25</v>
      </c>
      <c r="I6" s="1633" t="s">
        <v>3</v>
      </c>
      <c r="J6" s="1628" t="s">
        <v>4</v>
      </c>
      <c r="L6" s="1645"/>
      <c r="M6" s="1657"/>
      <c r="N6" s="212"/>
      <c r="O6" s="114"/>
      <c r="P6" s="140"/>
      <c r="Q6" s="227"/>
      <c r="T6" s="1633" t="s">
        <v>3</v>
      </c>
      <c r="U6" s="1628" t="s">
        <v>4</v>
      </c>
      <c r="W6" s="1645"/>
      <c r="X6" s="1655"/>
      <c r="Y6" s="212"/>
      <c r="Z6" s="114"/>
      <c r="AA6" s="140"/>
      <c r="AB6" s="227"/>
      <c r="AE6" s="1633" t="s">
        <v>3</v>
      </c>
      <c r="AF6" s="1628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4"/>
      <c r="J7" s="162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34"/>
      <c r="U7" s="1629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34"/>
      <c r="AF7" s="1629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8">
        <v>196.67</v>
      </c>
      <c r="E15" s="1023">
        <v>45173</v>
      </c>
      <c r="F15" s="1015">
        <f>D15</f>
        <v>196.67</v>
      </c>
      <c r="G15" s="847" t="s">
        <v>522</v>
      </c>
      <c r="H15" s="1049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8">
        <v>20.86</v>
      </c>
      <c r="E16" s="1051">
        <v>45177</v>
      </c>
      <c r="F16" s="1015">
        <f>D16</f>
        <v>20.86</v>
      </c>
      <c r="G16" s="847" t="s">
        <v>574</v>
      </c>
      <c r="H16" s="1049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8">
        <v>116.45</v>
      </c>
      <c r="E17" s="1051">
        <v>45178</v>
      </c>
      <c r="F17" s="1015">
        <f t="shared" ref="F17:F29" si="9">D17</f>
        <v>116.45</v>
      </c>
      <c r="G17" s="1050" t="s">
        <v>590</v>
      </c>
      <c r="H17" s="1284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80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80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8">
        <v>218.29</v>
      </c>
      <c r="E18" s="1051">
        <v>45191</v>
      </c>
      <c r="F18" s="1015">
        <f t="shared" si="9"/>
        <v>218.29</v>
      </c>
      <c r="G18" s="847" t="s">
        <v>702</v>
      </c>
      <c r="H18" s="1049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8">
        <v>25.24</v>
      </c>
      <c r="E19" s="1051">
        <v>45196</v>
      </c>
      <c r="F19" s="1015">
        <f t="shared" si="9"/>
        <v>25.24</v>
      </c>
      <c r="G19" s="847" t="s">
        <v>733</v>
      </c>
      <c r="H19" s="1049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8">
        <v>0</v>
      </c>
      <c r="E20" s="1023"/>
      <c r="F20" s="1015">
        <f t="shared" si="9"/>
        <v>0</v>
      </c>
      <c r="G20" s="847"/>
      <c r="H20" s="1049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8">
        <v>0</v>
      </c>
      <c r="E21" s="1023"/>
      <c r="F21" s="1015">
        <f t="shared" si="9"/>
        <v>0</v>
      </c>
      <c r="G21" s="847"/>
      <c r="H21" s="1049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8">
        <v>0</v>
      </c>
      <c r="E22" s="1023"/>
      <c r="F22" s="1015">
        <f t="shared" si="9"/>
        <v>0</v>
      </c>
      <c r="G22" s="847"/>
      <c r="H22" s="1049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8">
        <v>0</v>
      </c>
      <c r="E23" s="1023"/>
      <c r="F23" s="1015">
        <f t="shared" si="9"/>
        <v>0</v>
      </c>
      <c r="G23" s="847"/>
      <c r="H23" s="1049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8">
        <v>0</v>
      </c>
      <c r="E24" s="1051"/>
      <c r="F24" s="1015">
        <f t="shared" si="9"/>
        <v>0</v>
      </c>
      <c r="G24" s="847"/>
      <c r="H24" s="1049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8">
        <v>0</v>
      </c>
      <c r="E25" s="1051"/>
      <c r="F25" s="1015">
        <f t="shared" si="9"/>
        <v>0</v>
      </c>
      <c r="G25" s="847"/>
      <c r="H25" s="1049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8">
        <v>0</v>
      </c>
      <c r="E26" s="1038"/>
      <c r="F26" s="1015">
        <f t="shared" si="9"/>
        <v>0</v>
      </c>
      <c r="G26" s="847"/>
      <c r="H26" s="848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8">
        <v>0</v>
      </c>
      <c r="E27" s="1038"/>
      <c r="F27" s="1015">
        <f t="shared" si="9"/>
        <v>0</v>
      </c>
      <c r="G27" s="847"/>
      <c r="H27" s="848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8">
        <v>0</v>
      </c>
      <c r="E28" s="1038"/>
      <c r="F28" s="1015">
        <f t="shared" si="9"/>
        <v>0</v>
      </c>
      <c r="G28" s="847"/>
      <c r="H28" s="848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09" t="s">
        <v>11</v>
      </c>
      <c r="D33" s="1610"/>
      <c r="E33" s="141">
        <f>E5+E4+E6+-F30</f>
        <v>168.33999999999992</v>
      </c>
      <c r="L33" s="47"/>
      <c r="N33" s="1609" t="s">
        <v>11</v>
      </c>
      <c r="O33" s="1610"/>
      <c r="P33" s="141">
        <f>P5+P4+P6+-Q30</f>
        <v>143.38999999999999</v>
      </c>
      <c r="W33" s="47"/>
      <c r="Y33" s="1609" t="s">
        <v>11</v>
      </c>
      <c r="Z33" s="1610"/>
      <c r="AA33" s="141">
        <f>AA5+AA4+AA6+-AB30</f>
        <v>740.16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2" t="s">
        <v>81</v>
      </c>
      <c r="C4" s="99"/>
      <c r="D4" s="131"/>
      <c r="E4" s="85"/>
      <c r="F4" s="72"/>
      <c r="G4" s="224"/>
    </row>
    <row r="5" spans="1:9" x14ac:dyDescent="0.25">
      <c r="A5" s="1560"/>
      <c r="B5" s="165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60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60"/>
      <c r="B5" s="1563" t="s">
        <v>88</v>
      </c>
      <c r="C5" s="357"/>
      <c r="D5" s="130"/>
      <c r="E5" s="197"/>
      <c r="F5" s="61"/>
      <c r="G5" s="5"/>
    </row>
    <row r="6" spans="1:9" ht="20.25" customHeight="1" x14ac:dyDescent="0.25">
      <c r="A6" s="1560"/>
      <c r="B6" s="156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7" t="s">
        <v>11</v>
      </c>
      <c r="D83" s="155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8" t="s">
        <v>82</v>
      </c>
      <c r="C4" s="99"/>
      <c r="D4" s="131"/>
      <c r="E4" s="85"/>
      <c r="F4" s="72"/>
      <c r="G4" s="224"/>
    </row>
    <row r="5" spans="1:9" x14ac:dyDescent="0.25">
      <c r="A5" s="1560"/>
      <c r="B5" s="165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60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/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44"/>
      <c r="B5" s="1656" t="s">
        <v>141</v>
      </c>
      <c r="C5" s="482"/>
      <c r="D5" s="114"/>
      <c r="E5" s="71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45"/>
      <c r="B6" s="1657"/>
      <c r="C6" s="212"/>
      <c r="D6" s="114"/>
      <c r="E6" s="140"/>
      <c r="F6" s="227"/>
      <c r="I6" s="1633" t="s">
        <v>3</v>
      </c>
      <c r="J6" s="16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4"/>
      <c r="J7" s="1629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9" t="s">
        <v>11</v>
      </c>
      <c r="D33" s="161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331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44" t="s">
        <v>462</v>
      </c>
      <c r="B5" s="1654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45"/>
      <c r="B6" s="1655"/>
      <c r="C6" s="212"/>
      <c r="D6" s="114"/>
      <c r="E6" s="140"/>
      <c r="F6" s="227"/>
      <c r="I6" s="1633" t="s">
        <v>3</v>
      </c>
      <c r="J6" s="16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4"/>
      <c r="J7" s="1629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9" t="s">
        <v>11</v>
      </c>
      <c r="D33" s="1610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60"/>
      <c r="B5" s="1560" t="s">
        <v>147</v>
      </c>
      <c r="C5" s="357"/>
      <c r="D5" s="130"/>
      <c r="E5" s="197"/>
      <c r="F5" s="61"/>
      <c r="G5" s="5"/>
    </row>
    <row r="6" spans="1:9" ht="20.25" customHeight="1" x14ac:dyDescent="0.25">
      <c r="A6" s="1560"/>
      <c r="B6" s="156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7" t="s">
        <v>11</v>
      </c>
      <c r="D83" s="1558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 t="s">
        <v>331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61" t="s">
        <v>465</v>
      </c>
      <c r="B5" s="1564" t="s">
        <v>467</v>
      </c>
      <c r="C5" s="357">
        <v>115</v>
      </c>
      <c r="D5" s="130">
        <v>45191</v>
      </c>
      <c r="E5" s="768">
        <v>326.60000000000002</v>
      </c>
      <c r="F5" s="61">
        <v>1</v>
      </c>
      <c r="G5" s="102">
        <f>F35</f>
        <v>326.60000000000002</v>
      </c>
    </row>
    <row r="6" spans="1:9" x14ac:dyDescent="0.25">
      <c r="A6" s="1561"/>
      <c r="B6" s="1564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698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79"/>
      <c r="G11" s="1280"/>
      <c r="H11" s="1271"/>
      <c r="I11" s="1272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79"/>
      <c r="G12" s="1280"/>
      <c r="H12" s="1271"/>
      <c r="I12" s="1272">
        <f>I11-F12</f>
        <v>0</v>
      </c>
    </row>
    <row r="13" spans="1:9" x14ac:dyDescent="0.25">
      <c r="A13" s="81"/>
      <c r="B13" s="174"/>
      <c r="C13" s="15"/>
      <c r="D13" s="68"/>
      <c r="E13" s="191"/>
      <c r="F13" s="1279"/>
      <c r="G13" s="1280"/>
      <c r="H13" s="1271"/>
      <c r="I13" s="1272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79"/>
      <c r="G14" s="1280"/>
      <c r="H14" s="1271"/>
      <c r="I14" s="1272">
        <f t="shared" si="1"/>
        <v>0</v>
      </c>
    </row>
    <row r="15" spans="1:9" x14ac:dyDescent="0.25">
      <c r="A15" s="72"/>
      <c r="B15" s="174"/>
      <c r="C15" s="15"/>
      <c r="D15" s="68"/>
      <c r="E15" s="191"/>
      <c r="F15" s="1279"/>
      <c r="G15" s="1280"/>
      <c r="H15" s="1271"/>
      <c r="I15" s="1272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7" t="s">
        <v>11</v>
      </c>
      <c r="D40" s="155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 t="s">
        <v>333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60" t="s">
        <v>101</v>
      </c>
      <c r="B5" s="1565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60"/>
      <c r="B6" s="1565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3">
        <v>10</v>
      </c>
      <c r="D9" s="793">
        <v>120.46</v>
      </c>
      <c r="E9" s="794">
        <v>45176</v>
      </c>
      <c r="F9" s="793">
        <f t="shared" ref="F9:F10" si="0">D9</f>
        <v>120.46</v>
      </c>
      <c r="G9" s="795" t="s">
        <v>552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3">
        <v>8</v>
      </c>
      <c r="D10" s="793">
        <v>96.52</v>
      </c>
      <c r="E10" s="794">
        <v>45176</v>
      </c>
      <c r="F10" s="793">
        <f t="shared" si="0"/>
        <v>96.52</v>
      </c>
      <c r="G10" s="795" t="s">
        <v>563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3">
        <v>12</v>
      </c>
      <c r="D11" s="793">
        <v>139.05000000000001</v>
      </c>
      <c r="E11" s="794">
        <v>45178</v>
      </c>
      <c r="F11" s="793">
        <f>D11</f>
        <v>139.05000000000001</v>
      </c>
      <c r="G11" s="795" t="s">
        <v>583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3">
        <v>10</v>
      </c>
      <c r="D12" s="793">
        <v>118.82</v>
      </c>
      <c r="E12" s="794">
        <v>45181</v>
      </c>
      <c r="F12" s="793">
        <f t="shared" ref="F12:F46" si="3">D12</f>
        <v>118.82</v>
      </c>
      <c r="G12" s="795" t="s">
        <v>616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3">
        <v>10</v>
      </c>
      <c r="D13" s="793">
        <v>120.82</v>
      </c>
      <c r="E13" s="794">
        <v>45181</v>
      </c>
      <c r="F13" s="793">
        <f t="shared" si="3"/>
        <v>120.82</v>
      </c>
      <c r="G13" s="795" t="s">
        <v>621</v>
      </c>
      <c r="H13" s="210">
        <v>90</v>
      </c>
      <c r="I13" s="749">
        <f t="shared" si="2"/>
        <v>501.53000000000014</v>
      </c>
    </row>
    <row r="14" spans="1:9" x14ac:dyDescent="0.25">
      <c r="A14" s="72"/>
      <c r="B14" s="82">
        <f t="shared" si="1"/>
        <v>41</v>
      </c>
      <c r="C14" s="833">
        <v>1</v>
      </c>
      <c r="D14" s="793">
        <v>12.04</v>
      </c>
      <c r="E14" s="794">
        <v>45188</v>
      </c>
      <c r="F14" s="793">
        <f t="shared" si="3"/>
        <v>12.04</v>
      </c>
      <c r="G14" s="795" t="s">
        <v>672</v>
      </c>
      <c r="H14" s="210">
        <v>90</v>
      </c>
      <c r="I14" s="749">
        <f t="shared" si="2"/>
        <v>489.49000000000012</v>
      </c>
    </row>
    <row r="15" spans="1:9" x14ac:dyDescent="0.25">
      <c r="A15" s="72"/>
      <c r="B15" s="82">
        <f t="shared" si="1"/>
        <v>31</v>
      </c>
      <c r="C15" s="833">
        <v>10</v>
      </c>
      <c r="D15" s="793">
        <v>119.55</v>
      </c>
      <c r="E15" s="794">
        <v>45189</v>
      </c>
      <c r="F15" s="793">
        <f t="shared" si="3"/>
        <v>119.55</v>
      </c>
      <c r="G15" s="795" t="s">
        <v>677</v>
      </c>
      <c r="H15" s="210">
        <v>90</v>
      </c>
      <c r="I15" s="749">
        <f t="shared" si="2"/>
        <v>369.94000000000011</v>
      </c>
    </row>
    <row r="16" spans="1:9" x14ac:dyDescent="0.25">
      <c r="B16" s="82">
        <f t="shared" si="1"/>
        <v>23</v>
      </c>
      <c r="C16" s="833">
        <v>8</v>
      </c>
      <c r="D16" s="793">
        <v>99</v>
      </c>
      <c r="E16" s="794">
        <v>45189</v>
      </c>
      <c r="F16" s="793">
        <f t="shared" si="3"/>
        <v>99</v>
      </c>
      <c r="G16" s="795" t="s">
        <v>690</v>
      </c>
      <c r="H16" s="210">
        <v>90</v>
      </c>
      <c r="I16" s="749">
        <f t="shared" si="2"/>
        <v>270.94000000000011</v>
      </c>
    </row>
    <row r="17" spans="1:9" x14ac:dyDescent="0.25">
      <c r="B17" s="82">
        <f t="shared" si="1"/>
        <v>18</v>
      </c>
      <c r="C17" s="833">
        <v>5</v>
      </c>
      <c r="D17" s="793">
        <v>59.33</v>
      </c>
      <c r="E17" s="794">
        <v>45195</v>
      </c>
      <c r="F17" s="793">
        <f t="shared" si="3"/>
        <v>59.33</v>
      </c>
      <c r="G17" s="795" t="s">
        <v>724</v>
      </c>
      <c r="H17" s="210">
        <v>90</v>
      </c>
      <c r="I17" s="749">
        <f t="shared" si="2"/>
        <v>211.61000000000013</v>
      </c>
    </row>
    <row r="18" spans="1:9" x14ac:dyDescent="0.25">
      <c r="A18" s="118"/>
      <c r="B18" s="82">
        <f t="shared" si="1"/>
        <v>8</v>
      </c>
      <c r="C18" s="833">
        <v>10</v>
      </c>
      <c r="D18" s="793">
        <v>118.95</v>
      </c>
      <c r="E18" s="794">
        <v>45196</v>
      </c>
      <c r="F18" s="793">
        <f t="shared" si="3"/>
        <v>118.95</v>
      </c>
      <c r="G18" s="795" t="s">
        <v>738</v>
      </c>
      <c r="H18" s="210">
        <v>90</v>
      </c>
      <c r="I18" s="749">
        <f t="shared" si="2"/>
        <v>92.660000000000124</v>
      </c>
    </row>
    <row r="19" spans="1:9" x14ac:dyDescent="0.25">
      <c r="A19" s="118"/>
      <c r="B19" s="82">
        <f t="shared" si="1"/>
        <v>7</v>
      </c>
      <c r="C19" s="833">
        <v>1</v>
      </c>
      <c r="D19" s="793">
        <v>11.67</v>
      </c>
      <c r="E19" s="794">
        <v>45201</v>
      </c>
      <c r="F19" s="793">
        <f t="shared" si="3"/>
        <v>11.67</v>
      </c>
      <c r="G19" s="795" t="s">
        <v>782</v>
      </c>
      <c r="H19" s="210">
        <v>90</v>
      </c>
      <c r="I19" s="749">
        <f t="shared" si="2"/>
        <v>80.990000000000123</v>
      </c>
    </row>
    <row r="20" spans="1:9" x14ac:dyDescent="0.25">
      <c r="A20" s="118"/>
      <c r="B20" s="82">
        <f t="shared" si="1"/>
        <v>0</v>
      </c>
      <c r="C20" s="833">
        <v>7</v>
      </c>
      <c r="D20" s="793">
        <v>80.989999999999995</v>
      </c>
      <c r="E20" s="794">
        <v>45201</v>
      </c>
      <c r="F20" s="793">
        <f t="shared" si="3"/>
        <v>80.989999999999995</v>
      </c>
      <c r="G20" s="795" t="s">
        <v>784</v>
      </c>
      <c r="H20" s="210">
        <v>90</v>
      </c>
      <c r="I20" s="749">
        <f t="shared" si="2"/>
        <v>1.2789769243681803E-13</v>
      </c>
    </row>
    <row r="21" spans="1:9" x14ac:dyDescent="0.25">
      <c r="A21" s="118"/>
      <c r="B21" s="82">
        <f t="shared" si="1"/>
        <v>0</v>
      </c>
      <c r="C21" s="833"/>
      <c r="D21" s="793"/>
      <c r="E21" s="794"/>
      <c r="F21" s="793">
        <f t="shared" si="3"/>
        <v>0</v>
      </c>
      <c r="G21" s="795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3"/>
      <c r="D22" s="793"/>
      <c r="E22" s="794"/>
      <c r="F22" s="793">
        <f t="shared" si="3"/>
        <v>0</v>
      </c>
      <c r="G22" s="795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3"/>
      <c r="D23" s="793"/>
      <c r="E23" s="794"/>
      <c r="F23" s="1348">
        <f t="shared" si="3"/>
        <v>0</v>
      </c>
      <c r="G23" s="1349"/>
      <c r="H23" s="1350"/>
      <c r="I23" s="1272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3"/>
      <c r="D24" s="793"/>
      <c r="E24" s="794"/>
      <c r="F24" s="1348">
        <f t="shared" si="3"/>
        <v>0</v>
      </c>
      <c r="G24" s="1349"/>
      <c r="H24" s="1350"/>
      <c r="I24" s="1272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3"/>
      <c r="D25" s="793"/>
      <c r="E25" s="794"/>
      <c r="F25" s="1348">
        <f t="shared" si="3"/>
        <v>0</v>
      </c>
      <c r="G25" s="1349"/>
      <c r="H25" s="1350"/>
      <c r="I25" s="1272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3"/>
      <c r="D26" s="793"/>
      <c r="E26" s="794"/>
      <c r="F26" s="1348">
        <f t="shared" si="3"/>
        <v>0</v>
      </c>
      <c r="G26" s="1349"/>
      <c r="H26" s="1350"/>
      <c r="I26" s="1272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3"/>
      <c r="D27" s="793"/>
      <c r="E27" s="794"/>
      <c r="F27" s="793">
        <f t="shared" si="3"/>
        <v>0</v>
      </c>
      <c r="G27" s="795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3"/>
      <c r="D28" s="793"/>
      <c r="E28" s="794"/>
      <c r="F28" s="793">
        <f t="shared" si="3"/>
        <v>0</v>
      </c>
      <c r="G28" s="795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3"/>
      <c r="D29" s="793"/>
      <c r="E29" s="794"/>
      <c r="F29" s="793">
        <f t="shared" si="3"/>
        <v>0</v>
      </c>
      <c r="G29" s="795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3"/>
      <c r="D30" s="793"/>
      <c r="E30" s="794"/>
      <c r="F30" s="793">
        <f t="shared" si="3"/>
        <v>0</v>
      </c>
      <c r="G30" s="795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3"/>
      <c r="D31" s="793"/>
      <c r="E31" s="794"/>
      <c r="F31" s="793">
        <f t="shared" si="3"/>
        <v>0</v>
      </c>
      <c r="G31" s="795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3"/>
      <c r="D32" s="793"/>
      <c r="E32" s="794"/>
      <c r="F32" s="793">
        <f t="shared" si="3"/>
        <v>0</v>
      </c>
      <c r="G32" s="795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3"/>
      <c r="D33" s="793"/>
      <c r="E33" s="794"/>
      <c r="F33" s="793">
        <f t="shared" si="3"/>
        <v>0</v>
      </c>
      <c r="G33" s="795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3"/>
      <c r="D34" s="793"/>
      <c r="E34" s="794"/>
      <c r="F34" s="793">
        <f t="shared" si="3"/>
        <v>0</v>
      </c>
      <c r="G34" s="795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3"/>
      <c r="D35" s="793"/>
      <c r="E35" s="794"/>
      <c r="F35" s="793">
        <f t="shared" si="3"/>
        <v>0</v>
      </c>
      <c r="G35" s="795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3"/>
      <c r="D36" s="793"/>
      <c r="E36" s="794"/>
      <c r="F36" s="793">
        <f t="shared" si="3"/>
        <v>0</v>
      </c>
      <c r="G36" s="795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3"/>
      <c r="D37" s="793"/>
      <c r="E37" s="794"/>
      <c r="F37" s="793">
        <f t="shared" si="3"/>
        <v>0</v>
      </c>
      <c r="G37" s="795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3"/>
      <c r="D38" s="793"/>
      <c r="E38" s="794"/>
      <c r="F38" s="793">
        <f t="shared" si="3"/>
        <v>0</v>
      </c>
      <c r="G38" s="795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3"/>
      <c r="D39" s="793"/>
      <c r="E39" s="794"/>
      <c r="F39" s="793">
        <f t="shared" si="3"/>
        <v>0</v>
      </c>
      <c r="G39" s="795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3"/>
      <c r="D40" s="793"/>
      <c r="E40" s="794"/>
      <c r="F40" s="793">
        <f t="shared" si="3"/>
        <v>0</v>
      </c>
      <c r="G40" s="795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3"/>
      <c r="D41" s="793"/>
      <c r="E41" s="794"/>
      <c r="F41" s="793">
        <f t="shared" si="3"/>
        <v>0</v>
      </c>
      <c r="G41" s="795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3"/>
      <c r="D42" s="793"/>
      <c r="E42" s="794"/>
      <c r="F42" s="793">
        <f t="shared" si="3"/>
        <v>0</v>
      </c>
      <c r="G42" s="795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3"/>
      <c r="D43" s="793"/>
      <c r="E43" s="794"/>
      <c r="F43" s="793">
        <f t="shared" si="3"/>
        <v>0</v>
      </c>
      <c r="G43" s="795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3"/>
      <c r="D44" s="68"/>
      <c r="E44" s="191"/>
      <c r="F44" s="793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3"/>
      <c r="D45" s="68"/>
      <c r="E45" s="191"/>
      <c r="F45" s="793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3"/>
      <c r="D46" s="58"/>
      <c r="E46" s="198"/>
      <c r="F46" s="79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57" t="s">
        <v>11</v>
      </c>
      <c r="D53" s="1558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2023-10-21T21:50:20Z</dcterms:modified>
</cp:coreProperties>
</file>