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1" i="38"/>
  <c r="T131" i="38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/>
  <c r="S144" i="38"/>
  <c r="T144" i="38" s="1"/>
  <c r="S145" i="38"/>
  <c r="T145" i="38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/>
  <c r="S152" i="38"/>
  <c r="T152" i="38" s="1"/>
  <c r="S153" i="38"/>
  <c r="T153" i="38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/>
  <c r="S160" i="38"/>
  <c r="T160" i="38" s="1"/>
  <c r="S161" i="38"/>
  <c r="T161" i="38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D5" i="209"/>
  <c r="AC5" i="209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36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A84" i="129" l="1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54" i="54"/>
  <c r="Q5" i="54" s="1"/>
  <c r="R5" i="54" s="1"/>
  <c r="O59" i="54"/>
  <c r="Z38" i="157"/>
  <c r="AA5" i="157"/>
  <c r="AB5" i="157" s="1"/>
  <c r="Q26" i="38"/>
  <c r="Q25" i="38"/>
  <c r="H131" i="38"/>
  <c r="Q131" i="38"/>
  <c r="Q20" i="38"/>
  <c r="Q28" i="38"/>
  <c r="Q27" i="38"/>
  <c r="Q24" i="38"/>
  <c r="Q23" i="38"/>
  <c r="Q22" i="38"/>
  <c r="Q21" i="38"/>
  <c r="S120" i="38" l="1"/>
  <c r="T120" i="38"/>
  <c r="I120" i="38"/>
  <c r="S114" i="38"/>
  <c r="T114" i="38" s="1"/>
  <c r="S113" i="38"/>
  <c r="T113" i="38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10" i="38"/>
  <c r="S110" i="38" s="1"/>
  <c r="T110" i="38" s="1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<sst xmlns="http://schemas.openxmlformats.org/spreadsheetml/2006/main" count="3265" uniqueCount="491">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</sst>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2" fillId="0" borderId="51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Fill="1" applyBorder="1" applyAlignment="1">
      <alignment horizontal="right"/>
    </xf>
    <xf numFmtId="164" fontId="83" fillId="0" borderId="0" xfId="0" applyNumberFormat="1" applyFont="1" applyFill="1" applyAlignment="1">
      <alignment horizontal="right"/>
    </xf>
    <xf numFmtId="44" fontId="83" fillId="0" borderId="0" xfId="1" applyFont="1"/>
    <xf numFmtId="44" fontId="83" fillId="0" borderId="0" xfId="1" applyFont="1" applyFill="1"/>
    <xf numFmtId="164" fontId="83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4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5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1" fillId="0" borderId="74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 wrapText="1"/>
    </xf>
    <xf numFmtId="44" fontId="86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 wrapText="1"/>
    </xf>
    <xf numFmtId="0" fontId="40" fillId="0" borderId="74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0" fontId="56" fillId="0" borderId="33" xfId="0" applyFont="1" applyFill="1" applyBorder="1" applyAlignment="1">
      <alignment vertical="center" wrapText="1"/>
    </xf>
    <xf numFmtId="2" fontId="40" fillId="0" borderId="92" xfId="0" applyNumberFormat="1" applyFont="1" applyFill="1" applyBorder="1" applyAlignment="1">
      <alignment vertical="center"/>
    </xf>
    <xf numFmtId="168" fontId="40" fillId="0" borderId="74" xfId="0" applyNumberFormat="1" applyFont="1" applyFill="1" applyBorder="1" applyAlignment="1">
      <alignment vertical="center"/>
    </xf>
    <xf numFmtId="168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0" fontId="87" fillId="0" borderId="79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81" fillId="0" borderId="0" xfId="0" applyFont="1" applyFill="1" applyBorder="1" applyAlignment="1">
      <alignment vertical="center"/>
    </xf>
    <xf numFmtId="1" fontId="41" fillId="0" borderId="52" xfId="0" applyNumberFormat="1" applyFont="1" applyFill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7" fillId="0" borderId="68" xfId="0" applyNumberFormat="1" applyFont="1" applyFill="1" applyBorder="1" applyAlignment="1">
      <alignment vertical="center" wrapText="1"/>
    </xf>
    <xf numFmtId="2" fontId="7" fillId="0" borderId="91" xfId="0" applyNumberFormat="1" applyFont="1" applyBorder="1"/>
    <xf numFmtId="2" fontId="7" fillId="0" borderId="91" xfId="0" applyNumberFormat="1" applyFont="1" applyFill="1" applyBorder="1"/>
    <xf numFmtId="2" fontId="28" fillId="0" borderId="91" xfId="0" applyNumberFormat="1" applyFont="1" applyFill="1" applyBorder="1"/>
    <xf numFmtId="164" fontId="7" fillId="0" borderId="92" xfId="0" applyNumberFormat="1" applyFont="1" applyFill="1" applyBorder="1"/>
    <xf numFmtId="44" fontId="7" fillId="0" borderId="92" xfId="1" applyFont="1" applyFill="1" applyBorder="1"/>
    <xf numFmtId="0" fontId="7" fillId="0" borderId="95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/>
    </xf>
    <xf numFmtId="0" fontId="28" fillId="0" borderId="96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 wrapText="1"/>
    </xf>
    <xf numFmtId="0" fontId="80" fillId="0" borderId="96" xfId="0" applyFont="1" applyFill="1" applyBorder="1" applyAlignment="1">
      <alignment horizontal="center" vertical="center"/>
    </xf>
    <xf numFmtId="0" fontId="60" fillId="0" borderId="96" xfId="0" applyFont="1" applyFill="1" applyBorder="1" applyAlignment="1">
      <alignment horizontal="center"/>
    </xf>
    <xf numFmtId="0" fontId="53" fillId="0" borderId="96" xfId="0" applyFont="1" applyFill="1" applyBorder="1" applyAlignment="1">
      <alignment horizontal="center"/>
    </xf>
    <xf numFmtId="0" fontId="7" fillId="0" borderId="9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1" fontId="7" fillId="0" borderId="99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8" fontId="7" fillId="0" borderId="98" xfId="0" applyNumberFormat="1" applyFont="1" applyFill="1" applyBorder="1" applyAlignment="1">
      <alignment horizontal="center" vertical="center" wrapText="1"/>
    </xf>
    <xf numFmtId="168" fontId="7" fillId="0" borderId="71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/>
    </xf>
    <xf numFmtId="1" fontId="41" fillId="0" borderId="98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56" fillId="0" borderId="93" xfId="0" applyFont="1" applyFill="1" applyBorder="1" applyAlignment="1">
      <alignment horizontal="center" vertical="center" wrapText="1"/>
    </xf>
    <xf numFmtId="0" fontId="56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86" fillId="0" borderId="87" xfId="0" applyFont="1" applyFill="1" applyBorder="1" applyAlignment="1">
      <alignment horizontal="center" vertical="center" wrapText="1"/>
    </xf>
    <xf numFmtId="0" fontId="86" fillId="0" borderId="68" xfId="0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/>
    </xf>
    <xf numFmtId="168" fontId="40" fillId="0" borderId="51" xfId="0" applyNumberFormat="1" applyFont="1" applyFill="1" applyBorder="1" applyAlignment="1">
      <alignment horizontal="center" vertical="center"/>
    </xf>
    <xf numFmtId="168" fontId="40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840851.41139999998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44.951771579328053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I121" activePane="bottomRight" state="frozen"/>
      <selection pane="topRight" activeCell="B1" sqref="B1"/>
      <selection pane="bottomLeft" activeCell="A3" sqref="A3"/>
      <selection pane="bottomRight" activeCell="L126" sqref="L1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00" customWidth="1"/>
    <col min="13" max="13" width="14.140625" bestFit="1" customWidth="1"/>
    <col min="14" max="14" width="16" style="172" customWidth="1"/>
    <col min="15" max="15" width="16.28515625" style="484" customWidth="1"/>
    <col min="16" max="16" width="14.140625" style="95" bestFit="1" customWidth="1"/>
    <col min="17" max="17" width="18.28515625" style="495" bestFit="1" customWidth="1"/>
    <col min="18" max="18" width="15.42578125" style="62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78" t="s">
        <v>295</v>
      </c>
      <c r="C1" s="679"/>
      <c r="D1" s="680"/>
      <c r="E1" s="681"/>
      <c r="F1" s="682"/>
      <c r="G1" s="683"/>
      <c r="H1" s="682"/>
      <c r="I1" s="684"/>
      <c r="J1" s="685"/>
      <c r="K1" s="1275" t="s">
        <v>26</v>
      </c>
      <c r="L1" s="990"/>
      <c r="M1" s="1277" t="s">
        <v>27</v>
      </c>
      <c r="N1" s="410"/>
      <c r="P1" s="97" t="s">
        <v>38</v>
      </c>
      <c r="Q1" s="1273" t="s">
        <v>28</v>
      </c>
      <c r="R1" s="1010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6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276"/>
      <c r="L2" s="991" t="s">
        <v>29</v>
      </c>
      <c r="M2" s="1278"/>
      <c r="N2" s="411" t="s">
        <v>29</v>
      </c>
      <c r="O2" s="485" t="s">
        <v>30</v>
      </c>
      <c r="P2" s="98" t="s">
        <v>39</v>
      </c>
      <c r="Q2" s="1274"/>
      <c r="R2" s="1026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7">
        <f>PIERNA!E3</f>
        <v>0</v>
      </c>
      <c r="F3" s="570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992"/>
      <c r="M3" s="431"/>
      <c r="N3" s="432"/>
      <c r="O3" s="252"/>
      <c r="P3" s="270"/>
      <c r="Q3" s="299"/>
      <c r="R3" s="1011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86" t="str">
        <f>PIERNA!B4</f>
        <v>SEABOARD FOODS</v>
      </c>
      <c r="C4" s="943" t="str">
        <f>PIERNA!C4</f>
        <v>Seaboard</v>
      </c>
      <c r="D4" s="944" t="str">
        <f>PIERNA!D4</f>
        <v>PED. 86440438</v>
      </c>
      <c r="E4" s="945">
        <f>PIERNA!E4</f>
        <v>44799</v>
      </c>
      <c r="F4" s="890">
        <f>PIERNA!F4</f>
        <v>18986.52</v>
      </c>
      <c r="G4" s="522">
        <f>PIERNA!G4</f>
        <v>21</v>
      </c>
      <c r="H4" s="523">
        <f>PIERNA!H4</f>
        <v>18968.2</v>
      </c>
      <c r="I4" s="1191">
        <f>PIERNA!I4</f>
        <v>18.319999999999709</v>
      </c>
      <c r="J4" s="1196"/>
      <c r="K4" s="1194"/>
      <c r="L4" s="881"/>
      <c r="M4" s="478"/>
      <c r="N4" s="483"/>
      <c r="O4" s="488"/>
      <c r="P4" s="835"/>
      <c r="Q4" s="747"/>
      <c r="R4" s="1012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1" t="str">
        <f>PIERNA!B5</f>
        <v>SEABOARD FOODS</v>
      </c>
      <c r="C5" s="887" t="str">
        <f>PIERNA!C5</f>
        <v>Seaboard</v>
      </c>
      <c r="D5" s="888" t="str">
        <f>PIERNA!D5</f>
        <v>PED. 8601429</v>
      </c>
      <c r="E5" s="892">
        <f>PIERNA!E5</f>
        <v>44803</v>
      </c>
      <c r="F5" s="890">
        <f>PIERNA!F5</f>
        <v>19029.82</v>
      </c>
      <c r="G5" s="522">
        <f>PIERNA!G5</f>
        <v>21</v>
      </c>
      <c r="H5" s="523">
        <f>PIERNA!H5</f>
        <v>18971.599999999999</v>
      </c>
      <c r="I5" s="1191">
        <f>PIERNA!I5</f>
        <v>58.220000000001164</v>
      </c>
      <c r="J5" s="1197" t="s">
        <v>313</v>
      </c>
      <c r="K5" s="1195"/>
      <c r="L5" s="881"/>
      <c r="M5" s="478"/>
      <c r="N5" s="879"/>
      <c r="O5" s="488"/>
      <c r="P5" s="480"/>
      <c r="Q5" s="700"/>
      <c r="R5" s="880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893" t="str">
        <f>PIERNA!B6</f>
        <v>SEABOARD FOODS</v>
      </c>
      <c r="C6" s="887" t="str">
        <f>PIERNA!C6</f>
        <v>Seaboard</v>
      </c>
      <c r="D6" s="894" t="str">
        <f>PIERNA!D6</f>
        <v>PED. 86601371</v>
      </c>
      <c r="E6" s="892">
        <f>PIERNA!E6</f>
        <v>44803</v>
      </c>
      <c r="F6" s="890">
        <f>PIERNA!F6</f>
        <v>19151.18</v>
      </c>
      <c r="G6" s="522">
        <f>PIERNA!G6</f>
        <v>21</v>
      </c>
      <c r="H6" s="523">
        <f>PIERNA!H6</f>
        <v>19228.599999999999</v>
      </c>
      <c r="I6" s="1191">
        <f>PIERNA!I6</f>
        <v>-77.419999999998254</v>
      </c>
      <c r="J6" s="1197" t="s">
        <v>314</v>
      </c>
      <c r="K6" s="1194"/>
      <c r="L6" s="881"/>
      <c r="M6" s="478"/>
      <c r="N6" s="879"/>
      <c r="O6" s="763"/>
      <c r="P6" s="480"/>
      <c r="Q6" s="701"/>
      <c r="R6" s="1013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895" t="str">
        <f>PIERNA!B7</f>
        <v>SAM  FARMS</v>
      </c>
      <c r="C7" s="887" t="str">
        <f>PIERNA!C7</f>
        <v xml:space="preserve">I B P </v>
      </c>
      <c r="D7" s="894" t="str">
        <f>PIERNA!D7</f>
        <v>PED. 86601425</v>
      </c>
      <c r="E7" s="892">
        <f>PIERNA!E7</f>
        <v>44803</v>
      </c>
      <c r="F7" s="890">
        <f>PIERNA!F7</f>
        <v>18675.16</v>
      </c>
      <c r="G7" s="522">
        <f>PIERNA!G7</f>
        <v>20</v>
      </c>
      <c r="H7" s="523">
        <f>PIERNA!H7</f>
        <v>18731.419999999998</v>
      </c>
      <c r="I7" s="1191">
        <f>PIERNA!I7</f>
        <v>-56.259999999998399</v>
      </c>
      <c r="J7" s="1197" t="s">
        <v>315</v>
      </c>
      <c r="K7" s="1194"/>
      <c r="L7" s="881"/>
      <c r="M7" s="478"/>
      <c r="N7" s="879"/>
      <c r="O7" s="763" t="s">
        <v>316</v>
      </c>
      <c r="P7" s="480"/>
      <c r="Q7" s="482"/>
      <c r="R7" s="880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1" t="str">
        <f>PIERNA!B8</f>
        <v>TYSON FRESH MEAT</v>
      </c>
      <c r="C8" s="571" t="str">
        <f>PIERNA!C8</f>
        <v>Seabaord</v>
      </c>
      <c r="D8" s="894" t="str">
        <f>PIERNA!D8</f>
        <v>PED. 86601363</v>
      </c>
      <c r="E8" s="892">
        <f>PIERNA!E8</f>
        <v>44803</v>
      </c>
      <c r="F8" s="890">
        <f>PIERNA!F8</f>
        <v>18558.53</v>
      </c>
      <c r="G8" s="522">
        <f>PIERNA!G8</f>
        <v>20</v>
      </c>
      <c r="H8" s="523">
        <f>PIERNA!H8</f>
        <v>18747.34</v>
      </c>
      <c r="I8" s="1191">
        <f>PIERNA!I8</f>
        <v>-188.81000000000131</v>
      </c>
      <c r="J8" s="1197" t="s">
        <v>317</v>
      </c>
      <c r="K8" s="1194"/>
      <c r="L8" s="881"/>
      <c r="M8" s="478"/>
      <c r="N8" s="884"/>
      <c r="O8" s="763">
        <v>1071385</v>
      </c>
      <c r="P8" s="480"/>
      <c r="Q8" s="482">
        <f>42000.57*20.02</f>
        <v>840851.41139999998</v>
      </c>
      <c r="R8" s="879" t="s">
        <v>340</v>
      </c>
      <c r="S8" s="65">
        <f t="shared" si="0"/>
        <v>840851.41139999998</v>
      </c>
      <c r="T8" s="65">
        <f t="shared" si="1"/>
        <v>44.951771579328053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1" t="str">
        <f>PIERNA!B9</f>
        <v>SEABOARD FOODS</v>
      </c>
      <c r="C9" s="887" t="str">
        <f>PIERNA!C9</f>
        <v>Seaboard</v>
      </c>
      <c r="D9" s="894" t="str">
        <f>PIERNA!D9</f>
        <v>PED. 86601368</v>
      </c>
      <c r="E9" s="892">
        <f>PIERNA!E9</f>
        <v>44804</v>
      </c>
      <c r="F9" s="890">
        <f>PIERNA!F9</f>
        <v>19088.099999999999</v>
      </c>
      <c r="G9" s="522">
        <f>PIERNA!G9</f>
        <v>21</v>
      </c>
      <c r="H9" s="523">
        <f>PIERNA!H9</f>
        <v>19032.7</v>
      </c>
      <c r="I9" s="1191">
        <f>PIERNA!I9</f>
        <v>55.399999999997817</v>
      </c>
      <c r="J9" s="1197" t="s">
        <v>318</v>
      </c>
      <c r="K9" s="1194"/>
      <c r="L9" s="883"/>
      <c r="M9" s="478"/>
      <c r="N9" s="884"/>
      <c r="O9" s="481"/>
      <c r="P9" s="480"/>
      <c r="Q9" s="700"/>
      <c r="R9" s="868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87" t="str">
        <f>PIERNA!B10</f>
        <v>SEABOARD FOODS</v>
      </c>
      <c r="C10" s="887" t="str">
        <f>PIERNA!C10</f>
        <v>Seaboard</v>
      </c>
      <c r="D10" s="894" t="str">
        <f>PIERNA!D10</f>
        <v>PED. 86729669</v>
      </c>
      <c r="E10" s="892">
        <f>PIERNA!E10</f>
        <v>44806</v>
      </c>
      <c r="F10" s="890">
        <f>PIERNA!F10</f>
        <v>19139.939999999999</v>
      </c>
      <c r="G10" s="522">
        <f>PIERNA!G10</f>
        <v>21</v>
      </c>
      <c r="H10" s="523">
        <f>PIERNA!H10</f>
        <v>19155.2</v>
      </c>
      <c r="I10" s="1191">
        <f>PIERNA!I10</f>
        <v>-15.260000000002037</v>
      </c>
      <c r="J10" s="1198" t="s">
        <v>319</v>
      </c>
      <c r="K10" s="1194">
        <v>9851</v>
      </c>
      <c r="L10" s="883" t="s">
        <v>343</v>
      </c>
      <c r="M10" s="478">
        <v>33640</v>
      </c>
      <c r="N10" s="884" t="s">
        <v>344</v>
      </c>
      <c r="O10" s="481"/>
      <c r="P10" s="480"/>
      <c r="Q10" s="700"/>
      <c r="R10" s="868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1" t="str">
        <f>PIERNA!B11</f>
        <v>SEABOARD FOODS</v>
      </c>
      <c r="C11" s="887" t="str">
        <f>PIERNA!C11</f>
        <v>Seaboard</v>
      </c>
      <c r="D11" s="894" t="str">
        <f>PIERNA!D11</f>
        <v>PED. 86904471</v>
      </c>
      <c r="E11" s="892">
        <f>PIERNA!E11</f>
        <v>44811</v>
      </c>
      <c r="F11" s="890">
        <f>PIERNA!F11</f>
        <v>18888.43</v>
      </c>
      <c r="G11" s="522">
        <f>PIERNA!G11</f>
        <v>21</v>
      </c>
      <c r="H11" s="523">
        <f>PIERNA!H11</f>
        <v>18972.599999999999</v>
      </c>
      <c r="I11" s="1191">
        <f>PIERNA!I11</f>
        <v>-84.169999999998254</v>
      </c>
      <c r="J11" s="1197" t="s">
        <v>366</v>
      </c>
      <c r="K11" s="1194">
        <v>11151</v>
      </c>
      <c r="L11" s="883" t="s">
        <v>397</v>
      </c>
      <c r="M11" s="478">
        <v>33640</v>
      </c>
      <c r="N11" s="884" t="s">
        <v>398</v>
      </c>
      <c r="O11" s="487"/>
      <c r="P11" s="480"/>
      <c r="Q11" s="700"/>
      <c r="R11" s="868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887" t="str">
        <f>PIERNA!B12</f>
        <v>SEABOARD FOODS</v>
      </c>
      <c r="C12" s="887" t="str">
        <f>PIERNA!C12</f>
        <v>Seaboard</v>
      </c>
      <c r="D12" s="894" t="str">
        <f>PIERNA!D12</f>
        <v>PED. 86904007</v>
      </c>
      <c r="E12" s="892">
        <f>PIERNA!E12</f>
        <v>44811</v>
      </c>
      <c r="F12" s="890">
        <f>PIERNA!F12</f>
        <v>19117.32</v>
      </c>
      <c r="G12" s="522">
        <f>PIERNA!G12</f>
        <v>21</v>
      </c>
      <c r="H12" s="523">
        <f>PIERNA!H12</f>
        <v>19111.5</v>
      </c>
      <c r="I12" s="1191">
        <f>PIERNA!I12</f>
        <v>5.819999999999709</v>
      </c>
      <c r="J12" s="1197" t="s">
        <v>367</v>
      </c>
      <c r="K12" s="1194">
        <v>12151</v>
      </c>
      <c r="L12" s="883" t="s">
        <v>397</v>
      </c>
      <c r="M12" s="478">
        <v>33640</v>
      </c>
      <c r="N12" s="884" t="s">
        <v>398</v>
      </c>
      <c r="O12" s="487"/>
      <c r="P12" s="480"/>
      <c r="Q12" s="700"/>
      <c r="R12" s="868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895" t="str">
        <f>PIERNA!B13</f>
        <v>SEABOARD FOODS</v>
      </c>
      <c r="C13" s="887" t="str">
        <f>PIERNA!C13</f>
        <v>Seaboard</v>
      </c>
      <c r="D13" s="894" t="str">
        <f>PIERNA!D13</f>
        <v>PED. 86966018</v>
      </c>
      <c r="E13" s="892">
        <f>PIERNA!E13</f>
        <v>44812</v>
      </c>
      <c r="F13" s="890">
        <f>PIERNA!F13</f>
        <v>19027.88</v>
      </c>
      <c r="G13" s="522">
        <f>PIERNA!G13</f>
        <v>21</v>
      </c>
      <c r="H13" s="523">
        <f>PIERNA!H13</f>
        <v>18978.3</v>
      </c>
      <c r="I13" s="1191">
        <f>PIERNA!I13</f>
        <v>49.580000000001746</v>
      </c>
      <c r="J13" s="1199" t="s">
        <v>368</v>
      </c>
      <c r="K13" s="1194">
        <v>11151</v>
      </c>
      <c r="L13" s="883" t="s">
        <v>442</v>
      </c>
      <c r="M13" s="478">
        <v>33640</v>
      </c>
      <c r="N13" s="884" t="s">
        <v>399</v>
      </c>
      <c r="O13" s="487">
        <v>2080207</v>
      </c>
      <c r="P13" s="480"/>
      <c r="Q13" s="482">
        <f>45695.65*20.2</f>
        <v>923052.13</v>
      </c>
      <c r="R13" s="868" t="s">
        <v>395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989" t="str">
        <f>PIERNA!B14</f>
        <v>SEABOARD FOODS</v>
      </c>
      <c r="C14" s="887" t="str">
        <f>PIERNA!C14</f>
        <v>Seaboard</v>
      </c>
      <c r="D14" s="894" t="str">
        <f>PIERNA!D14</f>
        <v>PED. 87074012</v>
      </c>
      <c r="E14" s="892">
        <f>PIERNA!E14</f>
        <v>44814</v>
      </c>
      <c r="F14" s="890">
        <f>PIERNA!F14</f>
        <v>19234.439999999999</v>
      </c>
      <c r="G14" s="522">
        <f>PIERNA!G14</f>
        <v>21</v>
      </c>
      <c r="H14" s="523">
        <f>PIERNA!H14</f>
        <v>19288.400000000001</v>
      </c>
      <c r="I14" s="1191">
        <f>PIERNA!I14</f>
        <v>-53.960000000002765</v>
      </c>
      <c r="J14" s="1198" t="s">
        <v>369</v>
      </c>
      <c r="K14" s="1194">
        <v>9851</v>
      </c>
      <c r="L14" s="883" t="s">
        <v>400</v>
      </c>
      <c r="M14" s="478">
        <v>33640</v>
      </c>
      <c r="N14" s="884" t="s">
        <v>400</v>
      </c>
      <c r="O14" s="481"/>
      <c r="P14" s="480"/>
      <c r="Q14" s="482"/>
      <c r="R14" s="88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86" t="str">
        <f>PIERNA!B15</f>
        <v>SEABOARD FOODS</v>
      </c>
      <c r="C15" s="887" t="str">
        <f>PIERNA!C15</f>
        <v>Seaboard</v>
      </c>
      <c r="D15" s="894" t="str">
        <f>PIERNA!D15</f>
        <v>PED. 87073245</v>
      </c>
      <c r="E15" s="892">
        <f>PIERNA!E15</f>
        <v>44814</v>
      </c>
      <c r="F15" s="890">
        <f>PIERNA!F15</f>
        <v>18891.63</v>
      </c>
      <c r="G15" s="522">
        <f>PIERNA!G15</f>
        <v>21</v>
      </c>
      <c r="H15" s="523">
        <f>PIERNA!H15</f>
        <v>18933.8</v>
      </c>
      <c r="I15" s="1191">
        <f>PIERNA!I15</f>
        <v>-42.169999999998254</v>
      </c>
      <c r="J15" s="1199" t="s">
        <v>370</v>
      </c>
      <c r="K15" s="1194">
        <v>12001</v>
      </c>
      <c r="L15" s="883" t="s">
        <v>400</v>
      </c>
      <c r="M15" s="478">
        <v>33640</v>
      </c>
      <c r="N15" s="1001" t="s">
        <v>449</v>
      </c>
      <c r="O15" s="486">
        <v>2082098</v>
      </c>
      <c r="P15" s="480"/>
      <c r="Q15" s="482">
        <f>46362.84*20.02</f>
        <v>928184.0567999999</v>
      </c>
      <c r="R15" s="867" t="s">
        <v>340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895" t="str">
        <f>PIERNA!B16</f>
        <v>TYSON FRESH MEATS</v>
      </c>
      <c r="C16" s="333" t="str">
        <f>PIERNA!C16</f>
        <v xml:space="preserve">I B P </v>
      </c>
      <c r="D16" s="894" t="str">
        <f>PIERNA!D16</f>
        <v>PED. 87074015</v>
      </c>
      <c r="E16" s="892">
        <f>PIERNA!E16</f>
        <v>44814</v>
      </c>
      <c r="F16" s="890">
        <f>PIERNA!F16</f>
        <v>18155.939999999999</v>
      </c>
      <c r="G16" s="522">
        <f>PIERNA!G16</f>
        <v>20</v>
      </c>
      <c r="H16" s="523">
        <f>PIERNA!H16</f>
        <v>18314.13</v>
      </c>
      <c r="I16" s="1191">
        <f>PIERNA!I16</f>
        <v>-158.19000000000233</v>
      </c>
      <c r="J16" s="1200">
        <v>18300</v>
      </c>
      <c r="K16" s="1194">
        <v>12161</v>
      </c>
      <c r="L16" s="883" t="s">
        <v>400</v>
      </c>
      <c r="M16" s="478">
        <v>33640</v>
      </c>
      <c r="N16" s="1001" t="s">
        <v>400</v>
      </c>
      <c r="O16" s="487">
        <v>1089822</v>
      </c>
      <c r="P16" s="480"/>
      <c r="Q16" s="700">
        <f>44946.56*19.9</f>
        <v>894436.54399999988</v>
      </c>
      <c r="R16" s="868" t="s">
        <v>396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1" t="str">
        <f>PIERNA!B17</f>
        <v>SEABOARD FOODS</v>
      </c>
      <c r="C17" s="333" t="str">
        <f>PIERNA!C17</f>
        <v>Seaboard</v>
      </c>
      <c r="D17" s="894" t="str">
        <f>PIERNA!D17</f>
        <v>PED. 87152287</v>
      </c>
      <c r="E17" s="892">
        <f>PIERNA!E17</f>
        <v>44817</v>
      </c>
      <c r="F17" s="890">
        <f>PIERNA!F17</f>
        <v>19014.89</v>
      </c>
      <c r="G17" s="522">
        <f>PIERNA!G17</f>
        <v>21</v>
      </c>
      <c r="H17" s="523">
        <f>PIERNA!H17</f>
        <v>19037.599999999999</v>
      </c>
      <c r="I17" s="1191">
        <f>PIERNA!I17</f>
        <v>-22.709999999999127</v>
      </c>
      <c r="J17" s="1201" t="s">
        <v>371</v>
      </c>
      <c r="K17" s="1194">
        <v>12001</v>
      </c>
      <c r="L17" s="883" t="s">
        <v>449</v>
      </c>
      <c r="M17" s="478">
        <v>33640</v>
      </c>
      <c r="N17" s="1001" t="s">
        <v>394</v>
      </c>
      <c r="O17" s="487">
        <v>2082392</v>
      </c>
      <c r="P17" s="480"/>
      <c r="Q17" s="700">
        <f>47481.79*19.984</f>
        <v>948876.09136000008</v>
      </c>
      <c r="R17" s="868" t="s">
        <v>381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1" t="str">
        <f>PIERNA!B18</f>
        <v>SEABOARD FOODS</v>
      </c>
      <c r="C18" s="333" t="str">
        <f>PIERNA!C18</f>
        <v>Seaboard</v>
      </c>
      <c r="D18" s="894" t="str">
        <f>PIERNA!D18</f>
        <v>PED. 87151175</v>
      </c>
      <c r="E18" s="892">
        <f>PIERNA!E18</f>
        <v>44817</v>
      </c>
      <c r="F18" s="890">
        <f>PIERNA!F18</f>
        <v>19040.71</v>
      </c>
      <c r="G18" s="522">
        <f>PIERNA!G18</f>
        <v>21</v>
      </c>
      <c r="H18" s="523">
        <f>PIERNA!H18</f>
        <v>19034.5</v>
      </c>
      <c r="I18" s="1191">
        <f>PIERNA!I18</f>
        <v>6.2099999999991269</v>
      </c>
      <c r="J18" s="1197" t="s">
        <v>372</v>
      </c>
      <c r="K18" s="1194">
        <v>12151</v>
      </c>
      <c r="L18" s="883" t="s">
        <v>449</v>
      </c>
      <c r="M18" s="478">
        <v>33640</v>
      </c>
      <c r="N18" s="1001" t="s">
        <v>394</v>
      </c>
      <c r="O18" s="488">
        <v>2082393</v>
      </c>
      <c r="P18" s="480"/>
      <c r="Q18" s="700">
        <f>47473.87*19.984</f>
        <v>948717.81808000011</v>
      </c>
      <c r="R18" s="882" t="s">
        <v>381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1" t="str">
        <f>PIERNA!B19</f>
        <v>TYSON FRESH MEATS</v>
      </c>
      <c r="C19" s="333" t="str">
        <f>PIERNA!C19</f>
        <v xml:space="preserve"> I B P </v>
      </c>
      <c r="D19" s="894" t="str">
        <f>PIERNA!D19</f>
        <v>PED. 87152298</v>
      </c>
      <c r="E19" s="892">
        <f>PIERNA!E19</f>
        <v>44817</v>
      </c>
      <c r="F19" s="890">
        <f>PIERNA!F19</f>
        <v>18842.21</v>
      </c>
      <c r="G19" s="522">
        <f>PIERNA!G19</f>
        <v>20</v>
      </c>
      <c r="H19" s="523">
        <f>PIERNA!H19</f>
        <v>18866.189999999999</v>
      </c>
      <c r="I19" s="1191">
        <f>PIERNA!I19</f>
        <v>-23.979999999999563</v>
      </c>
      <c r="J19" s="1202" t="s">
        <v>373</v>
      </c>
      <c r="K19" s="1194">
        <v>9851</v>
      </c>
      <c r="L19" s="883" t="s">
        <v>449</v>
      </c>
      <c r="M19" s="478">
        <v>33640</v>
      </c>
      <c r="N19" s="884" t="s">
        <v>394</v>
      </c>
      <c r="O19" s="481"/>
      <c r="P19" s="447"/>
      <c r="Q19" s="700"/>
      <c r="R19" s="87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895" t="str">
        <f>PIERNA!B20</f>
        <v>TYSON FRESH MEATS</v>
      </c>
      <c r="C20" s="333" t="str">
        <f>PIERNA!C20</f>
        <v xml:space="preserve"> I B P </v>
      </c>
      <c r="D20" s="894" t="str">
        <f>PIERNA!D20</f>
        <v>PED. 87283140</v>
      </c>
      <c r="E20" s="892">
        <f>PIERNA!E20</f>
        <v>44819</v>
      </c>
      <c r="F20" s="890">
        <f>PIERNA!F20</f>
        <v>18437</v>
      </c>
      <c r="G20" s="522">
        <f>PIERNA!G20</f>
        <v>20</v>
      </c>
      <c r="H20" s="523">
        <f>PIERNA!H20</f>
        <v>18473.8</v>
      </c>
      <c r="I20" s="1191">
        <f>PIERNA!I20</f>
        <v>-36.799999999999272</v>
      </c>
      <c r="J20" s="1197" t="s">
        <v>375</v>
      </c>
      <c r="K20" s="1194">
        <v>12151</v>
      </c>
      <c r="L20" s="883" t="s">
        <v>450</v>
      </c>
      <c r="M20" s="478">
        <v>33640</v>
      </c>
      <c r="N20" s="884" t="s">
        <v>450</v>
      </c>
      <c r="O20" s="481">
        <v>1098370</v>
      </c>
      <c r="P20" s="480"/>
      <c r="Q20" s="700">
        <f>46177.41*20.02</f>
        <v>924471.74820000003</v>
      </c>
      <c r="R20" s="879" t="s">
        <v>446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1" t="str">
        <f>PIERNA!B21</f>
        <v>SEABOARD  FOODS</v>
      </c>
      <c r="C21" s="467" t="str">
        <f>PIERNA!C21</f>
        <v>Seaboard</v>
      </c>
      <c r="D21" s="894" t="str">
        <f>PIERNA!D21</f>
        <v>PED. 87260526</v>
      </c>
      <c r="E21" s="892">
        <f>PIERNA!E21</f>
        <v>44819</v>
      </c>
      <c r="F21" s="890">
        <f>PIERNA!F21</f>
        <v>18904.29</v>
      </c>
      <c r="G21" s="522">
        <f>PIERNA!G21</f>
        <v>21</v>
      </c>
      <c r="H21" s="523">
        <f>PIERNA!H21</f>
        <v>18913.900000000001</v>
      </c>
      <c r="I21" s="1191">
        <f>PIERNA!I21</f>
        <v>-9.6100000000005821</v>
      </c>
      <c r="J21" s="1197" t="s">
        <v>376</v>
      </c>
      <c r="K21" s="1194">
        <v>9851</v>
      </c>
      <c r="L21" s="883" t="s">
        <v>450</v>
      </c>
      <c r="M21" s="478">
        <v>33640</v>
      </c>
      <c r="N21" s="884" t="s">
        <v>450</v>
      </c>
      <c r="O21" s="487">
        <v>2082394</v>
      </c>
      <c r="P21" s="480"/>
      <c r="Q21" s="700">
        <f>47331.4*20.015</f>
        <v>947337.97100000002</v>
      </c>
      <c r="R21" s="879" t="s">
        <v>443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87" t="str">
        <f>PIERNA!B22</f>
        <v>SEABOARD FOODS</v>
      </c>
      <c r="C22" s="333" t="str">
        <f>PIERNA!C22</f>
        <v>Seaboard</v>
      </c>
      <c r="D22" s="888" t="str">
        <f>PIERNA!D22</f>
        <v>PED. 87336291</v>
      </c>
      <c r="E22" s="889">
        <f>PIERNA!E22</f>
        <v>44820</v>
      </c>
      <c r="F22" s="896">
        <f>PIERNA!F22</f>
        <v>19085.12</v>
      </c>
      <c r="G22" s="465">
        <f>PIERNA!G22</f>
        <v>21</v>
      </c>
      <c r="H22" s="897">
        <f>PIERNA!H22</f>
        <v>19109</v>
      </c>
      <c r="I22" s="1192">
        <f>PIERNA!I22</f>
        <v>-23.880000000001019</v>
      </c>
      <c r="J22" s="1198" t="s">
        <v>379</v>
      </c>
      <c r="K22" s="1194">
        <v>11151</v>
      </c>
      <c r="L22" s="883" t="s">
        <v>445</v>
      </c>
      <c r="M22" s="478">
        <v>33640</v>
      </c>
      <c r="N22" s="884" t="s">
        <v>445</v>
      </c>
      <c r="O22" s="487">
        <v>2083212</v>
      </c>
      <c r="P22" s="464"/>
      <c r="Q22" s="700">
        <f>49593.08*19.975</f>
        <v>990621.77300000016</v>
      </c>
      <c r="R22" s="879" t="s">
        <v>396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87" t="str">
        <f>PIERNA!B23</f>
        <v>SEABORAD FOODS</v>
      </c>
      <c r="C23" s="333" t="str">
        <f>PIERNA!C23</f>
        <v>Seabord</v>
      </c>
      <c r="D23" s="888" t="str">
        <f>PIERNA!D23</f>
        <v>PED. 87404024</v>
      </c>
      <c r="E23" s="889">
        <f>PIERNA!E23</f>
        <v>44824</v>
      </c>
      <c r="F23" s="896">
        <f>PIERNA!F23</f>
        <v>19029.2</v>
      </c>
      <c r="G23" s="465">
        <f>PIERNA!G23</f>
        <v>21</v>
      </c>
      <c r="H23" s="897">
        <f>PIERNA!H23</f>
        <v>19069.900000000001</v>
      </c>
      <c r="I23" s="1192">
        <f>PIERNA!I23</f>
        <v>-40.700000000000728</v>
      </c>
      <c r="J23" s="1197" t="s">
        <v>423</v>
      </c>
      <c r="K23" s="1194">
        <v>12161</v>
      </c>
      <c r="L23" s="883" t="s">
        <v>451</v>
      </c>
      <c r="M23" s="478">
        <v>33640</v>
      </c>
      <c r="N23" s="884" t="s">
        <v>452</v>
      </c>
      <c r="O23" s="488">
        <v>2084887</v>
      </c>
      <c r="P23" s="480"/>
      <c r="Q23" s="700">
        <f>51846.19*19.83</f>
        <v>1028109.9476999999</v>
      </c>
      <c r="R23" s="879" t="s">
        <v>334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1" t="str">
        <f>PIERNA!B24</f>
        <v>SEABOARD FOODS</v>
      </c>
      <c r="C24" s="887" t="str">
        <f>PIERNA!C24</f>
        <v>Seaboard</v>
      </c>
      <c r="D24" s="899" t="str">
        <f>PIERNA!D24</f>
        <v>PED. 87403746</v>
      </c>
      <c r="E24" s="889">
        <f>PIERNA!E24</f>
        <v>44824</v>
      </c>
      <c r="F24" s="896">
        <f>PIERNA!F24</f>
        <v>18670.46</v>
      </c>
      <c r="G24" s="465">
        <f>PIERNA!G24</f>
        <v>21</v>
      </c>
      <c r="H24" s="897">
        <f>PIERNA!H24</f>
        <v>18708.5</v>
      </c>
      <c r="I24" s="1192">
        <f>PIERNA!I24</f>
        <v>-38.040000000000873</v>
      </c>
      <c r="J24" s="1197" t="s">
        <v>417</v>
      </c>
      <c r="K24" s="1194">
        <v>11151</v>
      </c>
      <c r="L24" s="883" t="s">
        <v>451</v>
      </c>
      <c r="M24" s="478">
        <v>33640</v>
      </c>
      <c r="N24" s="884" t="s">
        <v>452</v>
      </c>
      <c r="O24" s="481">
        <v>2084888</v>
      </c>
      <c r="P24" s="480"/>
      <c r="Q24" s="700">
        <f>50863.33*19.788</f>
        <v>1006483.5740400001</v>
      </c>
      <c r="R24" s="879" t="s">
        <v>334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 t="str">
        <f>PIERNA!HM5</f>
        <v>TYSON FRESH MEATS</v>
      </c>
      <c r="C25" s="478" t="str">
        <f>PIERNA!HN5</f>
        <v xml:space="preserve">I B P </v>
      </c>
      <c r="D25" s="899" t="str">
        <f>PIERNA!HO5</f>
        <v>PED. 87404465</v>
      </c>
      <c r="E25" s="889">
        <f>PIERNA!E25</f>
        <v>44824</v>
      </c>
      <c r="F25" s="896">
        <f>PIERNA!HQ5</f>
        <v>18163.849999999999</v>
      </c>
      <c r="G25" s="465">
        <f>PIERNA!HR5</f>
        <v>20</v>
      </c>
      <c r="H25" s="897">
        <f>PIERNA!HS5</f>
        <v>18207.09</v>
      </c>
      <c r="I25" s="1192">
        <f>PIERNA!I25</f>
        <v>-43.240000000001601</v>
      </c>
      <c r="J25" s="1197" t="s">
        <v>418</v>
      </c>
      <c r="K25" s="1194">
        <v>12001</v>
      </c>
      <c r="L25" s="883" t="s">
        <v>451</v>
      </c>
      <c r="M25" s="478">
        <v>33640</v>
      </c>
      <c r="N25" s="884" t="s">
        <v>452</v>
      </c>
      <c r="O25" s="481">
        <v>1104336</v>
      </c>
      <c r="P25" s="464"/>
      <c r="Q25" s="700">
        <f>48569.4*19.995</f>
        <v>971145.15300000005</v>
      </c>
      <c r="R25" s="880" t="s">
        <v>447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 t="str">
        <f>PIERNA!HW5</f>
        <v>TYSON FRESH MEATS</v>
      </c>
      <c r="C26" s="887" t="str">
        <f>PIERNA!HX5</f>
        <v xml:space="preserve">I BP </v>
      </c>
      <c r="D26" s="899" t="str">
        <f>PIERNA!HY5</f>
        <v>PED. 87465798</v>
      </c>
      <c r="E26" s="889">
        <f>PIERNA!HZ5</f>
        <v>44825</v>
      </c>
      <c r="F26" s="896">
        <f>PIERNA!IA5</f>
        <v>18296.439999999999</v>
      </c>
      <c r="G26" s="900">
        <f>PIERNA!IB5</f>
        <v>20</v>
      </c>
      <c r="H26" s="897">
        <f>PIERNA!IC5</f>
        <v>18329.09</v>
      </c>
      <c r="I26" s="1192">
        <f>PIERNA!I26</f>
        <v>-32.650000000001455</v>
      </c>
      <c r="J26" s="1197" t="s">
        <v>419</v>
      </c>
      <c r="K26" s="1194">
        <v>9851</v>
      </c>
      <c r="L26" s="881" t="s">
        <v>451</v>
      </c>
      <c r="M26" s="478">
        <v>33640</v>
      </c>
      <c r="N26" s="879" t="s">
        <v>453</v>
      </c>
      <c r="O26" s="481">
        <v>1104808</v>
      </c>
      <c r="P26" s="480"/>
      <c r="Q26" s="700">
        <f>48894.89*19.88</f>
        <v>972030.41319999995</v>
      </c>
      <c r="R26" s="879" t="s">
        <v>448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 t="str">
        <f>PIERNA!IG5</f>
        <v>SEABOARD FOODS</v>
      </c>
      <c r="C27" s="887" t="str">
        <f>PIERNA!IH5</f>
        <v>Seaboard</v>
      </c>
      <c r="D27" s="899" t="str">
        <f>PIERNA!II5</f>
        <v>PED. 87518661</v>
      </c>
      <c r="E27" s="889">
        <f>PIERNA!IJ5</f>
        <v>44826</v>
      </c>
      <c r="F27" s="896">
        <f>PIERNA!IK5</f>
        <v>19078.37</v>
      </c>
      <c r="G27" s="900">
        <f>PIERNA!IL5</f>
        <v>21</v>
      </c>
      <c r="H27" s="897">
        <f>PIERNA!IM5</f>
        <v>19098.400000000001</v>
      </c>
      <c r="I27" s="1192">
        <f>PIERNA!I27</f>
        <v>-20.030000000002474</v>
      </c>
      <c r="J27" s="1197" t="s">
        <v>421</v>
      </c>
      <c r="K27" s="1194">
        <v>9851</v>
      </c>
      <c r="L27" s="881" t="s">
        <v>453</v>
      </c>
      <c r="M27" s="478">
        <v>33640</v>
      </c>
      <c r="N27" s="879" t="s">
        <v>454</v>
      </c>
      <c r="O27" s="481">
        <v>2084889</v>
      </c>
      <c r="P27" s="464"/>
      <c r="Q27" s="700">
        <f>50361.79*20.07</f>
        <v>1010761.1253000001</v>
      </c>
      <c r="R27" s="879" t="s">
        <v>444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887" t="str">
        <f>PIERNA!IQ5</f>
        <v>SEABOARD FOODS</v>
      </c>
      <c r="C28" s="887" t="str">
        <f>PIERNA!IR5</f>
        <v>Seaboard</v>
      </c>
      <c r="D28" s="899" t="str">
        <f>PIERNA!IS5</f>
        <v>PED. 87516897</v>
      </c>
      <c r="E28" s="889">
        <f>PIERNA!IT5</f>
        <v>44826</v>
      </c>
      <c r="F28" s="896">
        <f>PIERNA!IU5</f>
        <v>18709.22</v>
      </c>
      <c r="G28" s="900">
        <f>PIERNA!IV5</f>
        <v>21</v>
      </c>
      <c r="H28" s="897">
        <f>PIERNA!IW5</f>
        <v>18727.599999999999</v>
      </c>
      <c r="I28" s="1192">
        <f>PIERNA!I28</f>
        <v>-18.379999999997381</v>
      </c>
      <c r="J28" s="1198" t="s">
        <v>422</v>
      </c>
      <c r="K28" s="1194">
        <v>12001</v>
      </c>
      <c r="L28" s="881" t="s">
        <v>453</v>
      </c>
      <c r="M28" s="478">
        <v>33640</v>
      </c>
      <c r="N28" s="879" t="s">
        <v>454</v>
      </c>
      <c r="O28" s="481">
        <v>2085665</v>
      </c>
      <c r="P28" s="480"/>
      <c r="Q28" s="700">
        <f xml:space="preserve"> 49562.12*20.01</f>
        <v>991738.02120000008</v>
      </c>
      <c r="R28" s="880" t="s">
        <v>445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69" t="str">
        <f>PIERNA!JA5</f>
        <v>SEABOARD FOODS</v>
      </c>
      <c r="C29" s="887" t="str">
        <f>PIERNA!JB5</f>
        <v>Seaboard</v>
      </c>
      <c r="D29" s="899" t="str">
        <f>PIERNA!JC5</f>
        <v>PED. 87573555</v>
      </c>
      <c r="E29" s="889">
        <f>PIERNA!JD5</f>
        <v>44827</v>
      </c>
      <c r="F29" s="896">
        <f>PIERNA!JE5</f>
        <v>18948.98</v>
      </c>
      <c r="G29" s="900">
        <f>PIERNA!JF5</f>
        <v>21</v>
      </c>
      <c r="H29" s="897">
        <f>PIERNA!JG5</f>
        <v>19005.7</v>
      </c>
      <c r="I29" s="1192">
        <f>PIERNA!I29</f>
        <v>-56.720000000001164</v>
      </c>
      <c r="J29" s="1202" t="s">
        <v>424</v>
      </c>
      <c r="K29" s="1195">
        <v>11151</v>
      </c>
      <c r="L29" s="881" t="s">
        <v>454</v>
      </c>
      <c r="M29" s="478">
        <v>33640</v>
      </c>
      <c r="N29" s="879" t="s">
        <v>455</v>
      </c>
      <c r="O29" s="488">
        <v>2085275</v>
      </c>
      <c r="P29" s="480"/>
      <c r="Q29" s="700">
        <f>50117.79*20.08</f>
        <v>1006365.2231999999</v>
      </c>
      <c r="R29" s="880" t="s">
        <v>393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87" t="str">
        <f>PIERNA!JK5</f>
        <v>TYSON FRESH MEAT</v>
      </c>
      <c r="C30" s="887" t="str">
        <f>PIERNA!JL5</f>
        <v>I B P</v>
      </c>
      <c r="D30" s="899" t="str">
        <f>PIERNA!JM5</f>
        <v>PED. 87717007</v>
      </c>
      <c r="E30" s="901">
        <f>PIERNA!JN5</f>
        <v>44831</v>
      </c>
      <c r="F30" s="902">
        <f>PIERNA!JO5</f>
        <v>18852.580000000002</v>
      </c>
      <c r="G30" s="488">
        <f>PIERNA!JP5</f>
        <v>20</v>
      </c>
      <c r="H30" s="903">
        <f>PIERNA!JQ5</f>
        <v>18908.36</v>
      </c>
      <c r="I30" s="1192">
        <f>PIERNA!I30</f>
        <v>-55.779999999998836</v>
      </c>
      <c r="J30" s="1197" t="s">
        <v>478</v>
      </c>
      <c r="K30" s="1194"/>
      <c r="L30" s="881"/>
      <c r="M30" s="478"/>
      <c r="N30" s="879"/>
      <c r="O30" s="488"/>
      <c r="P30" s="480"/>
      <c r="Q30" s="700"/>
      <c r="R30" s="880"/>
      <c r="S30" s="65">
        <f>Q30+M30+K30</f>
        <v>0</v>
      </c>
      <c r="T30" s="65">
        <f t="shared" si="1"/>
        <v>0.1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887" t="str">
        <f>PIERNA!JU5</f>
        <v>SEABOARD FOODS</v>
      </c>
      <c r="C31" s="904" t="str">
        <f>PIERNA!JV5</f>
        <v>Seaboard</v>
      </c>
      <c r="D31" s="899" t="str">
        <f>PIERNA!JW5</f>
        <v>PED. 87746868</v>
      </c>
      <c r="E31" s="901">
        <f>PIERNA!JX5</f>
        <v>44832</v>
      </c>
      <c r="F31" s="902">
        <f>PIERNA!JY5</f>
        <v>19023.8</v>
      </c>
      <c r="G31" s="488">
        <f>PIERNA!JZ5</f>
        <v>21</v>
      </c>
      <c r="H31" s="903">
        <f>PIERNA!KA5</f>
        <v>19087.400000000001</v>
      </c>
      <c r="I31" s="1192">
        <f>PIERNA!I31</f>
        <v>-63.600000000002183</v>
      </c>
      <c r="J31" s="1197" t="s">
        <v>479</v>
      </c>
      <c r="K31" s="1194"/>
      <c r="L31" s="881"/>
      <c r="M31" s="478"/>
      <c r="N31" s="879"/>
      <c r="O31" s="488"/>
      <c r="P31" s="480"/>
      <c r="Q31" s="700"/>
      <c r="R31" s="880"/>
      <c r="S31" s="65">
        <f t="shared" si="0"/>
        <v>0</v>
      </c>
      <c r="T31" s="65">
        <f t="shared" si="1"/>
        <v>0.1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87" t="str">
        <f>PIERNA!KE5</f>
        <v>SEABOARD FOODS</v>
      </c>
      <c r="C32" s="887" t="str">
        <f>PIERNA!KF5</f>
        <v>Seaboard</v>
      </c>
      <c r="D32" s="899" t="str">
        <f>PIERNA!KG5</f>
        <v>PED. 87811472</v>
      </c>
      <c r="E32" s="901">
        <f>PIERNA!KH5</f>
        <v>44833</v>
      </c>
      <c r="F32" s="902">
        <f>PIERNA!KI5</f>
        <v>18953.61</v>
      </c>
      <c r="G32" s="488">
        <f>PIERNA!KJ5</f>
        <v>21</v>
      </c>
      <c r="H32" s="903">
        <f>PIERNA!H32</f>
        <v>19038</v>
      </c>
      <c r="I32" s="1192">
        <f>PIERNA!I32</f>
        <v>-84.389999999999418</v>
      </c>
      <c r="J32" s="1197" t="s">
        <v>480</v>
      </c>
      <c r="K32" s="1194"/>
      <c r="L32" s="881"/>
      <c r="M32" s="478"/>
      <c r="N32" s="879"/>
      <c r="O32" s="488"/>
      <c r="P32" s="480"/>
      <c r="Q32" s="700"/>
      <c r="R32" s="880"/>
      <c r="S32" s="65">
        <f>Q32+M32+K32+P32</f>
        <v>0</v>
      </c>
      <c r="T32" s="65">
        <f t="shared" ref="T32:T41" si="8">S32/H32+0.1</f>
        <v>0.1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1" t="str">
        <f>PIERNA!KO5</f>
        <v>SEABOARD FOODS</v>
      </c>
      <c r="C33" s="887" t="str">
        <f>PIERNA!KP5</f>
        <v>Seaboard</v>
      </c>
      <c r="D33" s="899" t="str">
        <f>PIERNA!KQ5</f>
        <v>PED. 87810987</v>
      </c>
      <c r="E33" s="901">
        <f>PIERNA!KR5</f>
        <v>44833</v>
      </c>
      <c r="F33" s="905">
        <f>PIERNA!KS5</f>
        <v>18809.29</v>
      </c>
      <c r="G33" s="906">
        <f>PIERNA!KT5</f>
        <v>21</v>
      </c>
      <c r="H33" s="903">
        <f>PIERNA!KU5</f>
        <v>18894.599999999999</v>
      </c>
      <c r="I33" s="1193">
        <f>PIERNA!I33</f>
        <v>-85.309999999997672</v>
      </c>
      <c r="J33" s="1197" t="s">
        <v>481</v>
      </c>
      <c r="K33" s="1195"/>
      <c r="L33" s="881"/>
      <c r="M33" s="478"/>
      <c r="N33" s="879"/>
      <c r="O33" s="488"/>
      <c r="P33" s="514"/>
      <c r="Q33" s="700"/>
      <c r="R33" s="880"/>
      <c r="S33" s="65">
        <f>Q33+M33+K33+P33</f>
        <v>0</v>
      </c>
      <c r="T33" s="65">
        <f t="shared" si="8"/>
        <v>0.1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887" t="str">
        <f>PIERNA!B34</f>
        <v>TYSON FRESH MEATS</v>
      </c>
      <c r="C34" s="467" t="str">
        <f>PIERNA!C34</f>
        <v xml:space="preserve">I B P </v>
      </c>
      <c r="D34" s="899" t="str">
        <f>PIERNA!D34</f>
        <v>PED.87859590</v>
      </c>
      <c r="E34" s="901">
        <f>PIERNA!E34</f>
        <v>44834</v>
      </c>
      <c r="F34" s="905">
        <f>PIERNA!F34</f>
        <v>18717.740000000002</v>
      </c>
      <c r="G34" s="906">
        <f>PIERNA!G34</f>
        <v>20</v>
      </c>
      <c r="H34" s="903">
        <f>PIERNA!H34</f>
        <v>18753.669999999998</v>
      </c>
      <c r="I34" s="1192">
        <f>PIERNA!I34</f>
        <v>-35.929999999996653</v>
      </c>
      <c r="J34" s="1197">
        <v>99810</v>
      </c>
      <c r="K34" s="1194"/>
      <c r="L34" s="881"/>
      <c r="M34" s="478"/>
      <c r="N34" s="879"/>
      <c r="O34" s="763"/>
      <c r="P34" s="480"/>
      <c r="Q34" s="701"/>
      <c r="R34" s="1013"/>
      <c r="S34" s="65">
        <f>Q34+M34+K34+P34</f>
        <v>0</v>
      </c>
      <c r="T34" s="65">
        <f t="shared" si="8"/>
        <v>0.1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 t="str">
        <f>PIERNA!B35</f>
        <v>SEABOARD FOODS</v>
      </c>
      <c r="C35" s="467" t="str">
        <f>PIERNA!C35</f>
        <v>Seaboard</v>
      </c>
      <c r="D35" s="899" t="str">
        <f>PIERNA!D35</f>
        <v>PED. 87859194</v>
      </c>
      <c r="E35" s="901">
        <f>PIERNA!E35</f>
        <v>44834</v>
      </c>
      <c r="F35" s="905">
        <f>PIERNA!F35</f>
        <v>18895.86</v>
      </c>
      <c r="G35" s="907">
        <f>PIERNA!G35</f>
        <v>21</v>
      </c>
      <c r="H35" s="903">
        <f>PIERNA!H35</f>
        <v>18950.900000000001</v>
      </c>
      <c r="I35" s="1192">
        <f>PIERNA!I35</f>
        <v>-55.040000000000873</v>
      </c>
      <c r="J35" s="1197" t="s">
        <v>483</v>
      </c>
      <c r="K35" s="1194"/>
      <c r="L35" s="881"/>
      <c r="M35" s="478"/>
      <c r="N35" s="879"/>
      <c r="O35" s="763"/>
      <c r="P35" s="514"/>
      <c r="Q35" s="482"/>
      <c r="R35" s="880"/>
      <c r="S35" s="65">
        <f>Q35+M35+K35</f>
        <v>0</v>
      </c>
      <c r="T35" s="65">
        <f t="shared" si="8"/>
        <v>0.1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 t="str">
        <f>PIERNA!B36</f>
        <v>SEABOARD FOODS</v>
      </c>
      <c r="C36" s="467" t="str">
        <f>PIERNA!C36</f>
        <v>Seaboard</v>
      </c>
      <c r="D36" s="899" t="str">
        <f>PIERNA!D36</f>
        <v>PED. 87859192</v>
      </c>
      <c r="E36" s="901">
        <f>PIERNA!E36</f>
        <v>44834</v>
      </c>
      <c r="F36" s="905">
        <f>PIERNA!F36</f>
        <v>18787.43</v>
      </c>
      <c r="G36" s="907">
        <f>PIERNA!G36</f>
        <v>21</v>
      </c>
      <c r="H36" s="903">
        <f>PIERNA!H36</f>
        <v>18860.2</v>
      </c>
      <c r="I36" s="1192">
        <f>PIERNA!I36</f>
        <v>-72.770000000000437</v>
      </c>
      <c r="J36" s="1197" t="s">
        <v>484</v>
      </c>
      <c r="K36" s="1194"/>
      <c r="L36" s="881"/>
      <c r="M36" s="478"/>
      <c r="N36" s="884"/>
      <c r="O36" s="763"/>
      <c r="P36" s="514"/>
      <c r="Q36" s="482"/>
      <c r="R36" s="879"/>
      <c r="S36" s="65">
        <f t="shared" ref="S36:S39" si="9">Q36+M36+K36</f>
        <v>0</v>
      </c>
      <c r="T36" s="65">
        <f t="shared" si="8"/>
        <v>0.1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08">
        <f>PIERNA!C37</f>
        <v>0</v>
      </c>
      <c r="D37" s="888">
        <f>PIERNA!D37</f>
        <v>0</v>
      </c>
      <c r="E37" s="889">
        <f>PIERNA!E37</f>
        <v>0</v>
      </c>
      <c r="F37" s="896">
        <f>PIERNA!F37</f>
        <v>0</v>
      </c>
      <c r="G37" s="465">
        <f>PIERNA!G37</f>
        <v>0</v>
      </c>
      <c r="H37" s="897">
        <f>PIERNA!H37</f>
        <v>0</v>
      </c>
      <c r="I37" s="1192">
        <f>PIERNA!I37</f>
        <v>0</v>
      </c>
      <c r="J37" s="1197"/>
      <c r="K37" s="1194"/>
      <c r="L37" s="881"/>
      <c r="M37" s="478"/>
      <c r="N37" s="879"/>
      <c r="O37" s="481"/>
      <c r="P37" s="480"/>
      <c r="Q37" s="700"/>
      <c r="R37" s="87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333">
        <f>PIERNA!B38</f>
        <v>0</v>
      </c>
      <c r="C38" s="908">
        <f>PIERNA!C38</f>
        <v>0</v>
      </c>
      <c r="D38" s="560">
        <f>PIERNA!D38</f>
        <v>0</v>
      </c>
      <c r="E38" s="889">
        <f>PIERNA!E38</f>
        <v>0</v>
      </c>
      <c r="F38" s="909">
        <f>PIERNA!F38</f>
        <v>0</v>
      </c>
      <c r="G38" s="465">
        <f>PIERNA!G38</f>
        <v>0</v>
      </c>
      <c r="H38" s="898">
        <f>PIERNA!H38</f>
        <v>0</v>
      </c>
      <c r="I38" s="1192">
        <f>PIERNA!I38</f>
        <v>0</v>
      </c>
      <c r="J38" s="1203"/>
      <c r="K38" s="1194"/>
      <c r="L38" s="993"/>
      <c r="M38" s="478"/>
      <c r="N38" s="879"/>
      <c r="O38" s="481"/>
      <c r="P38" s="480"/>
      <c r="Q38" s="700"/>
      <c r="R38" s="88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1">
        <f>PIERNA!D39</f>
        <v>0</v>
      </c>
      <c r="E39" s="234">
        <f>PIERNA!E39</f>
        <v>0</v>
      </c>
      <c r="F39" s="652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85"/>
      <c r="K39" s="482"/>
      <c r="L39" s="993"/>
      <c r="M39" s="478"/>
      <c r="N39" s="879"/>
      <c r="O39" s="488"/>
      <c r="P39" s="480"/>
      <c r="Q39" s="700"/>
      <c r="R39" s="88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1">
        <f>PIERNA!D40</f>
        <v>0</v>
      </c>
      <c r="E40" s="234">
        <f>PIERNA!E40</f>
        <v>0</v>
      </c>
      <c r="F40" s="652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1"/>
      <c r="M40" s="478"/>
      <c r="N40" s="879"/>
      <c r="O40" s="488"/>
      <c r="P40" s="480"/>
      <c r="Q40" s="700"/>
      <c r="R40" s="88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1">
        <f>PIERNA!D41</f>
        <v>0</v>
      </c>
      <c r="E41" s="234">
        <f>PIERNA!E41</f>
        <v>0</v>
      </c>
      <c r="F41" s="652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1"/>
      <c r="M41" s="478"/>
      <c r="N41" s="879"/>
      <c r="O41" s="488"/>
      <c r="P41" s="480"/>
      <c r="Q41" s="700"/>
      <c r="R41" s="88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5">
        <f>PIERNA!C42</f>
        <v>0</v>
      </c>
      <c r="D42" s="686">
        <f>PIERNA!D42</f>
        <v>0</v>
      </c>
      <c r="E42" s="234">
        <f>PIERNA!E42</f>
        <v>0</v>
      </c>
      <c r="F42" s="573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1"/>
      <c r="M42" s="478"/>
      <c r="N42" s="879"/>
      <c r="O42" s="488"/>
      <c r="P42" s="480"/>
      <c r="Q42" s="700"/>
      <c r="R42" s="88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3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1"/>
      <c r="M43" s="478"/>
      <c r="N43" s="879"/>
      <c r="O43" s="488"/>
      <c r="P43" s="480"/>
      <c r="Q43" s="700"/>
      <c r="R43" s="88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86">
        <f>PIERNA!D44</f>
        <v>0</v>
      </c>
      <c r="E44" s="234">
        <f>PIERNA!E44</f>
        <v>0</v>
      </c>
      <c r="F44" s="573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1"/>
      <c r="M44" s="478"/>
      <c r="N44" s="884"/>
      <c r="O44" s="481"/>
      <c r="P44" s="480"/>
      <c r="Q44" s="482"/>
      <c r="R44" s="101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86">
        <f>PIERNA!D45</f>
        <v>0</v>
      </c>
      <c r="E45" s="234">
        <f>PIERNA!E45</f>
        <v>0</v>
      </c>
      <c r="F45" s="573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1"/>
      <c r="M45" s="478"/>
      <c r="N45" s="884"/>
      <c r="O45" s="481"/>
      <c r="P45" s="480"/>
      <c r="Q45" s="482"/>
      <c r="R45" s="101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0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1"/>
      <c r="M46" s="478"/>
      <c r="N46" s="884"/>
      <c r="O46" s="481"/>
      <c r="P46" s="480"/>
      <c r="Q46" s="482"/>
      <c r="R46" s="101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0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1"/>
      <c r="M47" s="845"/>
      <c r="N47" s="884"/>
      <c r="O47" s="487"/>
      <c r="P47" s="480"/>
      <c r="Q47" s="482"/>
      <c r="R47" s="101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0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1"/>
      <c r="M48" s="846"/>
      <c r="N48" s="884"/>
      <c r="O48" s="481"/>
      <c r="P48" s="480"/>
      <c r="Q48" s="482"/>
      <c r="R48" s="101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0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1"/>
      <c r="M49" s="846"/>
      <c r="N49" s="884"/>
      <c r="O49" s="481"/>
      <c r="P49" s="480"/>
      <c r="Q49" s="482"/>
      <c r="R49" s="101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0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1"/>
      <c r="M50" s="846"/>
      <c r="N50" s="884"/>
      <c r="O50" s="481"/>
      <c r="P50" s="480"/>
      <c r="Q50" s="482"/>
      <c r="R50" s="101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0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1"/>
      <c r="M51" s="846"/>
      <c r="N51" s="884"/>
      <c r="O51" s="481"/>
      <c r="P51" s="847"/>
      <c r="Q51" s="482"/>
      <c r="R51" s="101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0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1"/>
      <c r="M52" s="846"/>
      <c r="N52" s="884"/>
      <c r="O52" s="481"/>
      <c r="P52" s="480"/>
      <c r="Q52" s="482"/>
      <c r="R52" s="101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0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1"/>
      <c r="M53" s="846"/>
      <c r="N53" s="884"/>
      <c r="O53" s="481"/>
      <c r="P53" s="480"/>
      <c r="Q53" s="482"/>
      <c r="R53" s="101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0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1"/>
      <c r="M54" s="846"/>
      <c r="N54" s="884"/>
      <c r="O54" s="481"/>
      <c r="P54" s="480"/>
      <c r="Q54" s="482"/>
      <c r="R54" s="101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4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1"/>
      <c r="M55" s="846"/>
      <c r="N55" s="884"/>
      <c r="O55" s="481"/>
      <c r="P55" s="480"/>
      <c r="Q55" s="482"/>
      <c r="R55" s="101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0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1"/>
      <c r="M56" s="846"/>
      <c r="N56" s="884"/>
      <c r="O56" s="481"/>
      <c r="P56" s="480"/>
      <c r="Q56" s="482"/>
      <c r="R56" s="101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0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1"/>
      <c r="M57" s="846"/>
      <c r="N57" s="884"/>
      <c r="O57" s="481"/>
      <c r="P57" s="480"/>
      <c r="Q57" s="482"/>
      <c r="R57" s="101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0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1"/>
      <c r="M58" s="846"/>
      <c r="N58" s="884"/>
      <c r="O58" s="481"/>
      <c r="P58" s="480"/>
      <c r="Q58" s="482"/>
      <c r="R58" s="101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0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1"/>
      <c r="M59" s="846"/>
      <c r="N59" s="884"/>
      <c r="O59" s="481"/>
      <c r="P59" s="480"/>
      <c r="Q59" s="482"/>
      <c r="R59" s="101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0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48"/>
      <c r="L60" s="994"/>
      <c r="M60" s="846"/>
      <c r="N60" s="884"/>
      <c r="O60" s="481"/>
      <c r="P60" s="480"/>
      <c r="Q60" s="482"/>
      <c r="R60" s="101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0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1"/>
      <c r="M61" s="846"/>
      <c r="N61" s="884"/>
      <c r="O61" s="481"/>
      <c r="P61" s="480"/>
      <c r="Q61" s="482"/>
      <c r="R61" s="101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0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1"/>
      <c r="M62" s="846"/>
      <c r="N62" s="884"/>
      <c r="O62" s="481"/>
      <c r="P62" s="480"/>
      <c r="Q62" s="482"/>
      <c r="R62" s="101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0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1"/>
      <c r="M63" s="846"/>
      <c r="N63" s="884"/>
      <c r="O63" s="481"/>
      <c r="P63" s="480"/>
      <c r="Q63" s="482"/>
      <c r="R63" s="101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0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1"/>
      <c r="M64" s="846"/>
      <c r="N64" s="884"/>
      <c r="O64" s="481"/>
      <c r="P64" s="480"/>
      <c r="Q64" s="482"/>
      <c r="R64" s="101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0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1"/>
      <c r="M65" s="846"/>
      <c r="N65" s="884"/>
      <c r="O65" s="481"/>
      <c r="P65" s="480"/>
      <c r="Q65" s="482"/>
      <c r="R65" s="101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0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1"/>
      <c r="M66" s="846"/>
      <c r="N66" s="884"/>
      <c r="O66" s="481"/>
      <c r="P66" s="480"/>
      <c r="Q66" s="482"/>
      <c r="R66" s="101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0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1"/>
      <c r="M67" s="846"/>
      <c r="N67" s="884"/>
      <c r="O67" s="481"/>
      <c r="P67" s="480"/>
      <c r="Q67" s="482"/>
      <c r="R67" s="101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0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1"/>
      <c r="M68" s="846"/>
      <c r="N68" s="884"/>
      <c r="O68" s="481"/>
      <c r="P68" s="480"/>
      <c r="Q68" s="482"/>
      <c r="R68" s="101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0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1"/>
      <c r="M69" s="846"/>
      <c r="N69" s="884"/>
      <c r="O69" s="481"/>
      <c r="P69" s="480"/>
      <c r="Q69" s="482"/>
      <c r="R69" s="101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0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0"/>
      <c r="K70" s="478"/>
      <c r="L70" s="881"/>
      <c r="M70" s="846"/>
      <c r="N70" s="884"/>
      <c r="O70" s="481"/>
      <c r="P70" s="480"/>
      <c r="Q70" s="482"/>
      <c r="R70" s="101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0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0"/>
      <c r="K71" s="478"/>
      <c r="L71" s="881"/>
      <c r="M71" s="846"/>
      <c r="N71" s="884"/>
      <c r="O71" s="481"/>
      <c r="P71" s="480"/>
      <c r="Q71" s="482"/>
      <c r="R71" s="101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0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0"/>
      <c r="K72" s="478"/>
      <c r="L72" s="881"/>
      <c r="M72" s="846"/>
      <c r="N72" s="884"/>
      <c r="O72" s="481"/>
      <c r="P72" s="480"/>
      <c r="Q72" s="482"/>
      <c r="R72" s="1014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0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0"/>
      <c r="K73" s="478"/>
      <c r="L73" s="881"/>
      <c r="M73" s="846"/>
      <c r="N73" s="884"/>
      <c r="O73" s="481"/>
      <c r="P73" s="480"/>
      <c r="Q73" s="482"/>
      <c r="R73" s="101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0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0"/>
      <c r="K74" s="478"/>
      <c r="L74" s="881"/>
      <c r="M74" s="846"/>
      <c r="N74" s="884"/>
      <c r="O74" s="481"/>
      <c r="P74" s="480"/>
      <c r="Q74" s="482"/>
      <c r="R74" s="101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0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0"/>
      <c r="K75" s="478"/>
      <c r="L75" s="881"/>
      <c r="M75" s="846"/>
      <c r="N75" s="884"/>
      <c r="O75" s="481"/>
      <c r="P75" s="480"/>
      <c r="Q75" s="482"/>
      <c r="R75" s="101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0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0"/>
      <c r="K76" s="478"/>
      <c r="L76" s="881"/>
      <c r="M76" s="846"/>
      <c r="N76" s="884"/>
      <c r="O76" s="481"/>
      <c r="P76" s="480"/>
      <c r="Q76" s="482"/>
      <c r="R76" s="101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0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0"/>
      <c r="K77" s="478"/>
      <c r="L77" s="881"/>
      <c r="M77" s="846"/>
      <c r="N77" s="884"/>
      <c r="O77" s="481"/>
      <c r="P77" s="480"/>
      <c r="Q77" s="482"/>
      <c r="R77" s="101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0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0"/>
      <c r="K78" s="478"/>
      <c r="L78" s="881"/>
      <c r="M78" s="846"/>
      <c r="N78" s="884"/>
      <c r="O78" s="481"/>
      <c r="P78" s="480"/>
      <c r="Q78" s="482"/>
      <c r="R78" s="101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0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0"/>
      <c r="K79" s="478"/>
      <c r="L79" s="881"/>
      <c r="M79" s="846"/>
      <c r="N79" s="884"/>
      <c r="O79" s="481"/>
      <c r="P79" s="480"/>
      <c r="Q79" s="482"/>
      <c r="R79" s="101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0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0"/>
      <c r="K80" s="478"/>
      <c r="L80" s="881"/>
      <c r="M80" s="846"/>
      <c r="N80" s="884"/>
      <c r="O80" s="481"/>
      <c r="P80" s="480"/>
      <c r="Q80" s="482"/>
      <c r="R80" s="101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0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0"/>
      <c r="K81" s="478"/>
      <c r="L81" s="881"/>
      <c r="M81" s="846"/>
      <c r="N81" s="884"/>
      <c r="O81" s="481"/>
      <c r="P81" s="480"/>
      <c r="Q81" s="482"/>
      <c r="R81" s="101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0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0"/>
      <c r="K82" s="478"/>
      <c r="L82" s="881"/>
      <c r="M82" s="846"/>
      <c r="N82" s="884"/>
      <c r="O82" s="481"/>
      <c r="P82" s="480"/>
      <c r="Q82" s="482"/>
      <c r="R82" s="101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0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0"/>
      <c r="K83" s="478"/>
      <c r="L83" s="881"/>
      <c r="M83" s="846"/>
      <c r="N83" s="884"/>
      <c r="O83" s="481"/>
      <c r="P83" s="480"/>
      <c r="Q83" s="482"/>
      <c r="R83" s="101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0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0"/>
      <c r="K84" s="478"/>
      <c r="L84" s="881"/>
      <c r="M84" s="846"/>
      <c r="N84" s="884"/>
      <c r="O84" s="481"/>
      <c r="P84" s="480"/>
      <c r="Q84" s="482"/>
      <c r="R84" s="101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0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0"/>
      <c r="K85" s="478"/>
      <c r="L85" s="881"/>
      <c r="M85" s="846"/>
      <c r="N85" s="884"/>
      <c r="O85" s="481"/>
      <c r="P85" s="480"/>
      <c r="Q85" s="482"/>
      <c r="R85" s="101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0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0"/>
      <c r="K86" s="478"/>
      <c r="L86" s="881"/>
      <c r="M86" s="846"/>
      <c r="N86" s="884"/>
      <c r="O86" s="481"/>
      <c r="P86" s="480"/>
      <c r="Q86" s="482"/>
      <c r="R86" s="101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0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0"/>
      <c r="K87" s="478"/>
      <c r="L87" s="881"/>
      <c r="M87" s="846"/>
      <c r="N87" s="884"/>
      <c r="O87" s="481"/>
      <c r="P87" s="480"/>
      <c r="Q87" s="482"/>
      <c r="R87" s="101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0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0"/>
      <c r="K88" s="478"/>
      <c r="L88" s="881"/>
      <c r="M88" s="846"/>
      <c r="N88" s="884"/>
      <c r="O88" s="481"/>
      <c r="P88" s="480"/>
      <c r="Q88" s="482"/>
      <c r="R88" s="101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0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0"/>
      <c r="K89" s="478"/>
      <c r="L89" s="881"/>
      <c r="M89" s="846"/>
      <c r="N89" s="884"/>
      <c r="O89" s="481"/>
      <c r="P89" s="480"/>
      <c r="Q89" s="482"/>
      <c r="R89" s="101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0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0"/>
      <c r="K90" s="478"/>
      <c r="L90" s="881"/>
      <c r="M90" s="846"/>
      <c r="N90" s="884"/>
      <c r="O90" s="481"/>
      <c r="P90" s="480"/>
      <c r="Q90" s="482"/>
      <c r="R90" s="101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0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0"/>
      <c r="K91" s="478"/>
      <c r="L91" s="881"/>
      <c r="M91" s="846"/>
      <c r="N91" s="884"/>
      <c r="O91" s="481"/>
      <c r="P91" s="480"/>
      <c r="Q91" s="482"/>
      <c r="R91" s="101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0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0"/>
      <c r="K92" s="478"/>
      <c r="L92" s="881"/>
      <c r="M92" s="846"/>
      <c r="N92" s="884"/>
      <c r="O92" s="481"/>
      <c r="P92" s="480"/>
      <c r="Q92" s="482"/>
      <c r="R92" s="101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0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0"/>
      <c r="K93" s="478"/>
      <c r="L93" s="881"/>
      <c r="M93" s="846"/>
      <c r="N93" s="884"/>
      <c r="O93" s="481"/>
      <c r="P93" s="480"/>
      <c r="Q93" s="482"/>
      <c r="R93" s="101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0"/>
      <c r="G94" s="161"/>
      <c r="H94" s="452"/>
      <c r="I94" s="105">
        <f>PIERNA!I94</f>
        <v>0</v>
      </c>
      <c r="J94" s="447"/>
      <c r="K94" s="849"/>
      <c r="L94" s="881"/>
      <c r="M94" s="846"/>
      <c r="N94" s="479"/>
      <c r="O94" s="481"/>
      <c r="P94" s="480"/>
      <c r="Q94" s="482"/>
      <c r="R94" s="101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0"/>
      <c r="G95" s="161"/>
      <c r="H95" s="452"/>
      <c r="I95" s="105">
        <f>PIERNA!I95</f>
        <v>0</v>
      </c>
      <c r="J95" s="560"/>
      <c r="K95" s="478"/>
      <c r="L95" s="881"/>
      <c r="M95" s="478"/>
      <c r="N95" s="479"/>
      <c r="O95" s="481"/>
      <c r="P95" s="480"/>
      <c r="Q95" s="482"/>
      <c r="R95" s="101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0"/>
      <c r="G96" s="161"/>
      <c r="H96" s="452"/>
      <c r="I96" s="105"/>
      <c r="J96" s="560"/>
      <c r="K96" s="478"/>
      <c r="L96" s="881"/>
      <c r="M96" s="478"/>
      <c r="N96" s="479"/>
      <c r="O96" s="481"/>
      <c r="P96" s="480"/>
      <c r="Q96" s="482"/>
      <c r="R96" s="1014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0"/>
      <c r="G97" s="161"/>
      <c r="H97" s="452"/>
      <c r="I97" s="105"/>
      <c r="J97" s="560"/>
      <c r="K97" s="478"/>
      <c r="L97" s="881"/>
      <c r="M97" s="478"/>
      <c r="N97" s="479"/>
      <c r="O97" s="592"/>
      <c r="P97" s="592"/>
      <c r="Q97" s="699"/>
      <c r="R97" s="101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0"/>
      <c r="G98" s="161"/>
      <c r="H98" s="452"/>
      <c r="I98" s="105"/>
      <c r="J98" s="560"/>
      <c r="K98" s="478"/>
      <c r="L98" s="881"/>
      <c r="M98" s="478"/>
      <c r="N98" s="479"/>
      <c r="O98" s="592"/>
      <c r="P98" s="592"/>
      <c r="Q98" s="699"/>
      <c r="R98" s="1015"/>
      <c r="S98" s="65"/>
      <c r="T98" s="170"/>
    </row>
    <row r="99" spans="1:20" s="152" customFormat="1" ht="38.25" thickBot="1" x14ac:dyDescent="0.35">
      <c r="A99" s="100">
        <v>61</v>
      </c>
      <c r="B99" s="1132" t="s">
        <v>311</v>
      </c>
      <c r="C99" s="935" t="s">
        <v>312</v>
      </c>
      <c r="D99" s="1056"/>
      <c r="E99" s="1057">
        <v>44802</v>
      </c>
      <c r="F99" s="1058">
        <v>18506.88</v>
      </c>
      <c r="G99" s="1059">
        <v>680</v>
      </c>
      <c r="H99" s="1060">
        <v>18506.88</v>
      </c>
      <c r="I99" s="598">
        <f t="shared" ref="I99:I120" si="18">H99-F99</f>
        <v>0</v>
      </c>
      <c r="J99" s="560"/>
      <c r="K99" s="476"/>
      <c r="L99" s="994"/>
      <c r="M99" s="476"/>
      <c r="N99" s="861"/>
      <c r="O99" s="1125" t="s">
        <v>333</v>
      </c>
      <c r="P99" s="1135" t="s">
        <v>335</v>
      </c>
      <c r="Q99" s="702">
        <v>1286228.1599999999</v>
      </c>
      <c r="R99" s="1009" t="s">
        <v>334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243" t="s">
        <v>320</v>
      </c>
      <c r="C100" s="1130" t="s">
        <v>321</v>
      </c>
      <c r="D100" s="1056"/>
      <c r="E100" s="1269">
        <v>44806</v>
      </c>
      <c r="F100" s="1058">
        <v>121.18</v>
      </c>
      <c r="G100" s="1059">
        <v>11</v>
      </c>
      <c r="H100" s="1060">
        <v>121.18</v>
      </c>
      <c r="I100" s="598">
        <f t="shared" si="18"/>
        <v>0</v>
      </c>
      <c r="J100" s="560"/>
      <c r="K100" s="476"/>
      <c r="L100" s="994"/>
      <c r="M100" s="476"/>
      <c r="N100" s="861"/>
      <c r="O100" s="1263" t="s">
        <v>322</v>
      </c>
      <c r="P100" s="1123"/>
      <c r="Q100" s="702">
        <v>10300.299999999999</v>
      </c>
      <c r="R100" s="1266" t="s">
        <v>339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244"/>
      <c r="C101" s="1130" t="s">
        <v>64</v>
      </c>
      <c r="D101" s="1056"/>
      <c r="E101" s="1279"/>
      <c r="F101" s="1058">
        <v>500.75</v>
      </c>
      <c r="G101" s="1059">
        <v>43</v>
      </c>
      <c r="H101" s="1060">
        <v>500.75</v>
      </c>
      <c r="I101" s="598">
        <f t="shared" si="18"/>
        <v>0</v>
      </c>
      <c r="J101" s="658"/>
      <c r="K101" s="476"/>
      <c r="L101" s="994"/>
      <c r="M101" s="476"/>
      <c r="N101" s="862"/>
      <c r="O101" s="1264"/>
      <c r="P101" s="1123"/>
      <c r="Q101" s="702">
        <v>47571.25</v>
      </c>
      <c r="R101" s="1267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245"/>
      <c r="C102" s="1131" t="s">
        <v>83</v>
      </c>
      <c r="D102" s="1061"/>
      <c r="E102" s="1270"/>
      <c r="F102" s="1063">
        <v>510.59</v>
      </c>
      <c r="G102" s="1059">
        <v>27</v>
      </c>
      <c r="H102" s="1060">
        <v>510.59</v>
      </c>
      <c r="I102" s="598">
        <f t="shared" si="18"/>
        <v>0</v>
      </c>
      <c r="J102" s="560"/>
      <c r="K102" s="476"/>
      <c r="L102" s="994"/>
      <c r="M102" s="476"/>
      <c r="N102" s="861"/>
      <c r="O102" s="1265"/>
      <c r="P102" s="1124"/>
      <c r="Q102" s="702">
        <v>21955.37</v>
      </c>
      <c r="R102" s="1268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1164" t="s">
        <v>383</v>
      </c>
      <c r="C103" s="1131" t="s">
        <v>390</v>
      </c>
      <c r="D103" s="1165" t="s">
        <v>391</v>
      </c>
      <c r="E103" s="1161">
        <v>44806</v>
      </c>
      <c r="F103" s="1063">
        <v>610.77499999999998</v>
      </c>
      <c r="G103" s="1059"/>
      <c r="H103" s="1060">
        <v>610.77499999999998</v>
      </c>
      <c r="I103" s="598">
        <f t="shared" si="18"/>
        <v>0</v>
      </c>
      <c r="J103" s="560"/>
      <c r="K103" s="476"/>
      <c r="L103" s="994"/>
      <c r="M103" s="476"/>
      <c r="N103" s="861"/>
      <c r="O103" s="1163" t="s">
        <v>392</v>
      </c>
      <c r="P103" s="1124"/>
      <c r="Q103" s="702">
        <v>48862</v>
      </c>
      <c r="R103" s="1160" t="s">
        <v>382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1129" t="s">
        <v>320</v>
      </c>
      <c r="C104" s="1065" t="s">
        <v>323</v>
      </c>
      <c r="D104" s="1064"/>
      <c r="E104" s="1062">
        <v>44807</v>
      </c>
      <c r="F104" s="1060">
        <v>910.21</v>
      </c>
      <c r="G104" s="1066">
        <v>79</v>
      </c>
      <c r="H104" s="1060">
        <v>910.21</v>
      </c>
      <c r="I104" s="598">
        <f>H104-F104</f>
        <v>0</v>
      </c>
      <c r="J104" s="666"/>
      <c r="K104" s="476"/>
      <c r="L104" s="994"/>
      <c r="M104" s="476"/>
      <c r="N104" s="861"/>
      <c r="O104" s="1126" t="s">
        <v>324</v>
      </c>
      <c r="P104" s="476"/>
      <c r="Q104" s="702">
        <v>90110.79</v>
      </c>
      <c r="R104" s="475" t="s">
        <v>339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1128" t="s">
        <v>325</v>
      </c>
      <c r="C105" s="1067" t="s">
        <v>72</v>
      </c>
      <c r="D105" s="1064"/>
      <c r="E105" s="1062">
        <v>44807</v>
      </c>
      <c r="F105" s="1060">
        <v>992.72</v>
      </c>
      <c r="G105" s="1066">
        <v>33</v>
      </c>
      <c r="H105" s="1060">
        <v>992.72</v>
      </c>
      <c r="I105" s="598">
        <f t="shared" si="18"/>
        <v>0</v>
      </c>
      <c r="J105" s="560"/>
      <c r="K105" s="476"/>
      <c r="L105" s="994"/>
      <c r="M105" s="476"/>
      <c r="N105" s="861"/>
      <c r="O105" s="1162">
        <v>18654</v>
      </c>
      <c r="P105" s="476"/>
      <c r="Q105" s="702">
        <v>40701.519999999997</v>
      </c>
      <c r="R105" s="475" t="s">
        <v>382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254" t="s">
        <v>326</v>
      </c>
      <c r="C106" s="1127" t="s">
        <v>327</v>
      </c>
      <c r="D106" s="1064"/>
      <c r="E106" s="1269">
        <v>44809</v>
      </c>
      <c r="F106" s="1060">
        <v>150</v>
      </c>
      <c r="G106" s="1066">
        <v>15</v>
      </c>
      <c r="H106" s="1060">
        <v>150</v>
      </c>
      <c r="I106" s="598">
        <f t="shared" si="18"/>
        <v>0</v>
      </c>
      <c r="J106" s="560"/>
      <c r="K106" s="476"/>
      <c r="L106" s="995"/>
      <c r="M106" s="476"/>
      <c r="N106" s="862"/>
      <c r="O106" s="1271" t="s">
        <v>329</v>
      </c>
      <c r="P106" s="1133"/>
      <c r="Q106" s="1142">
        <v>15000</v>
      </c>
      <c r="R106" s="1230" t="s">
        <v>341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256"/>
      <c r="C107" s="1127" t="s">
        <v>328</v>
      </c>
      <c r="D107" s="1064"/>
      <c r="E107" s="1270"/>
      <c r="F107" s="1060">
        <v>150</v>
      </c>
      <c r="G107" s="1066">
        <v>15</v>
      </c>
      <c r="H107" s="1060">
        <v>150</v>
      </c>
      <c r="I107" s="598">
        <f t="shared" si="18"/>
        <v>0</v>
      </c>
      <c r="J107" s="560"/>
      <c r="K107" s="476"/>
      <c r="L107" s="995"/>
      <c r="M107" s="476"/>
      <c r="N107" s="862"/>
      <c r="O107" s="1272"/>
      <c r="P107" s="1133"/>
      <c r="Q107" s="1142">
        <v>12750</v>
      </c>
      <c r="R107" s="1232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144" t="s">
        <v>330</v>
      </c>
      <c r="C108" s="1064" t="s">
        <v>331</v>
      </c>
      <c r="D108" s="1064"/>
      <c r="E108" s="1062">
        <v>44809</v>
      </c>
      <c r="F108" s="1060">
        <v>2687.68</v>
      </c>
      <c r="G108" s="1066">
        <v>592</v>
      </c>
      <c r="H108" s="1060">
        <v>2687.68</v>
      </c>
      <c r="I108" s="642">
        <f t="shared" si="18"/>
        <v>0</v>
      </c>
      <c r="J108" s="560"/>
      <c r="K108" s="476"/>
      <c r="L108" s="994"/>
      <c r="M108" s="476"/>
      <c r="N108" s="861"/>
      <c r="O108" s="1134" t="s">
        <v>332</v>
      </c>
      <c r="P108" s="1070"/>
      <c r="Q108" s="702">
        <v>131696.32000000001</v>
      </c>
      <c r="R108" s="1143" t="s">
        <v>341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64" t="s">
        <v>362</v>
      </c>
      <c r="C109" s="1064" t="s">
        <v>363</v>
      </c>
      <c r="D109" s="1064"/>
      <c r="E109" s="1062">
        <v>44810</v>
      </c>
      <c r="F109" s="1060">
        <v>2003.28</v>
      </c>
      <c r="G109" s="1066">
        <v>68</v>
      </c>
      <c r="H109" s="1060">
        <v>2003.28</v>
      </c>
      <c r="I109" s="615">
        <f t="shared" si="18"/>
        <v>0</v>
      </c>
      <c r="J109" s="560"/>
      <c r="K109" s="476"/>
      <c r="L109" s="994"/>
      <c r="M109" s="476"/>
      <c r="N109" s="861"/>
      <c r="O109" s="936">
        <v>1374</v>
      </c>
      <c r="P109" s="1159" t="s">
        <v>335</v>
      </c>
      <c r="Q109" s="699">
        <v>252413.28</v>
      </c>
      <c r="R109" s="475" t="s">
        <v>380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1145" t="s">
        <v>336</v>
      </c>
      <c r="C110" s="1067" t="s">
        <v>337</v>
      </c>
      <c r="D110" s="1064"/>
      <c r="E110" s="1062">
        <v>44811</v>
      </c>
      <c r="F110" s="1060">
        <v>4019.6</v>
      </c>
      <c r="G110" s="1066">
        <v>10</v>
      </c>
      <c r="H110" s="1068">
        <v>4029.9</v>
      </c>
      <c r="I110" s="615">
        <f t="shared" si="18"/>
        <v>10.300000000000182</v>
      </c>
      <c r="J110" s="560"/>
      <c r="K110" s="476"/>
      <c r="L110" s="994"/>
      <c r="M110" s="476"/>
      <c r="N110" s="861"/>
      <c r="O110" s="1147" t="s">
        <v>338</v>
      </c>
      <c r="P110" s="592"/>
      <c r="Q110" s="699">
        <f>200000+186870.4</f>
        <v>386870.4</v>
      </c>
      <c r="R110" s="1146" t="s">
        <v>342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1128" t="s">
        <v>133</v>
      </c>
      <c r="C111" s="1064" t="s">
        <v>364</v>
      </c>
      <c r="D111" s="1171"/>
      <c r="E111" s="1176">
        <v>44811</v>
      </c>
      <c r="F111" s="1060">
        <v>2818.62</v>
      </c>
      <c r="G111" s="1066">
        <v>3</v>
      </c>
      <c r="H111" s="1068">
        <v>2818.62</v>
      </c>
      <c r="I111" s="615">
        <f t="shared" si="18"/>
        <v>0</v>
      </c>
      <c r="J111" s="560"/>
      <c r="K111" s="476"/>
      <c r="L111" s="994"/>
      <c r="M111" s="476"/>
      <c r="N111" s="861"/>
      <c r="O111" s="1180" t="s">
        <v>365</v>
      </c>
      <c r="P111" s="592"/>
      <c r="Q111" s="699">
        <v>67646.880000000005</v>
      </c>
      <c r="R111" s="1182" t="s">
        <v>425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1254" t="s">
        <v>383</v>
      </c>
      <c r="C112" s="1179" t="s">
        <v>433</v>
      </c>
      <c r="D112" s="1257" t="s">
        <v>432</v>
      </c>
      <c r="E112" s="1260">
        <v>44812</v>
      </c>
      <c r="F112" s="1175">
        <v>162.28</v>
      </c>
      <c r="G112" s="1066"/>
      <c r="H112" s="1068">
        <v>162.28</v>
      </c>
      <c r="I112" s="615">
        <f t="shared" si="18"/>
        <v>0</v>
      </c>
      <c r="J112" s="560"/>
      <c r="K112" s="476"/>
      <c r="L112" s="994"/>
      <c r="M112" s="476"/>
      <c r="N112" s="861"/>
      <c r="O112" s="1263" t="s">
        <v>436</v>
      </c>
      <c r="P112" s="1157"/>
      <c r="Q112" s="1181">
        <v>6166.64</v>
      </c>
      <c r="R112" s="1230" t="s">
        <v>425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255"/>
      <c r="C113" s="1179" t="s">
        <v>434</v>
      </c>
      <c r="D113" s="1258"/>
      <c r="E113" s="1261"/>
      <c r="F113" s="1175">
        <v>40</v>
      </c>
      <c r="G113" s="1066"/>
      <c r="H113" s="1068">
        <v>40</v>
      </c>
      <c r="I113" s="615">
        <f t="shared" si="18"/>
        <v>0</v>
      </c>
      <c r="J113" s="560"/>
      <c r="K113" s="476"/>
      <c r="L113" s="994"/>
      <c r="M113" s="476"/>
      <c r="N113" s="861"/>
      <c r="O113" s="1264"/>
      <c r="P113" s="1157"/>
      <c r="Q113" s="1181">
        <v>5600</v>
      </c>
      <c r="R113" s="1231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1256"/>
      <c r="C114" s="1179" t="s">
        <v>435</v>
      </c>
      <c r="D114" s="1259"/>
      <c r="E114" s="1262"/>
      <c r="F114" s="1175">
        <v>98.383300000000006</v>
      </c>
      <c r="G114" s="1066"/>
      <c r="H114" s="1068">
        <v>98.383300000000006</v>
      </c>
      <c r="I114" s="615">
        <f t="shared" si="18"/>
        <v>0</v>
      </c>
      <c r="J114" s="560"/>
      <c r="K114" s="476"/>
      <c r="L114" s="994"/>
      <c r="M114" s="476"/>
      <c r="N114" s="861"/>
      <c r="O114" s="1265"/>
      <c r="P114" s="1157"/>
      <c r="Q114" s="1181">
        <v>7280.36</v>
      </c>
      <c r="R114" s="1232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1178" t="s">
        <v>383</v>
      </c>
      <c r="C115" s="1064" t="s">
        <v>385</v>
      </c>
      <c r="D115" s="1252" t="s">
        <v>384</v>
      </c>
      <c r="E115" s="1177">
        <v>44814</v>
      </c>
      <c r="F115" s="1060">
        <v>7804</v>
      </c>
      <c r="G115" s="1066"/>
      <c r="H115" s="1068">
        <v>7804</v>
      </c>
      <c r="I115" s="615">
        <f t="shared" si="18"/>
        <v>0</v>
      </c>
      <c r="J115" s="560" t="s">
        <v>387</v>
      </c>
      <c r="K115" s="476"/>
      <c r="L115" s="994"/>
      <c r="M115" s="476"/>
      <c r="N115" s="861"/>
      <c r="O115" s="1134" t="s">
        <v>388</v>
      </c>
      <c r="P115" s="592"/>
      <c r="Q115" s="699">
        <v>7804</v>
      </c>
      <c r="R115" s="1183" t="s">
        <v>382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1069" t="s">
        <v>383</v>
      </c>
      <c r="C116" s="1064" t="s">
        <v>386</v>
      </c>
      <c r="D116" s="1253"/>
      <c r="E116" s="1062">
        <v>44814</v>
      </c>
      <c r="F116" s="1060">
        <v>31698</v>
      </c>
      <c r="G116" s="1066"/>
      <c r="H116" s="1068">
        <v>31698</v>
      </c>
      <c r="I116" s="615">
        <f t="shared" si="18"/>
        <v>0</v>
      </c>
      <c r="J116" s="560" t="s">
        <v>387</v>
      </c>
      <c r="K116" s="476"/>
      <c r="L116" s="994"/>
      <c r="M116" s="476"/>
      <c r="N116" s="861"/>
      <c r="O116" s="782" t="s">
        <v>389</v>
      </c>
      <c r="P116" s="592"/>
      <c r="Q116" s="699">
        <v>31698</v>
      </c>
      <c r="R116" s="941" t="s">
        <v>456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1064" t="s">
        <v>362</v>
      </c>
      <c r="C117" s="1064" t="s">
        <v>363</v>
      </c>
      <c r="D117" s="1064"/>
      <c r="E117" s="1062">
        <v>44816</v>
      </c>
      <c r="F117" s="1060">
        <v>1972.5</v>
      </c>
      <c r="G117" s="1066">
        <v>63</v>
      </c>
      <c r="H117" s="1060">
        <v>1972.5</v>
      </c>
      <c r="I117" s="615">
        <f t="shared" si="18"/>
        <v>0</v>
      </c>
      <c r="J117" s="560"/>
      <c r="K117" s="476"/>
      <c r="L117" s="994"/>
      <c r="M117" s="476"/>
      <c r="N117" s="861"/>
      <c r="O117" s="1170">
        <v>1388</v>
      </c>
      <c r="P117" s="592"/>
      <c r="Q117" s="699">
        <v>248535</v>
      </c>
      <c r="R117" s="475" t="s">
        <v>426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1171" t="s">
        <v>383</v>
      </c>
      <c r="C118" s="1064" t="s">
        <v>427</v>
      </c>
      <c r="D118" s="1173" t="s">
        <v>428</v>
      </c>
      <c r="E118" s="1062">
        <v>44817</v>
      </c>
      <c r="F118" s="1060">
        <v>617.9375</v>
      </c>
      <c r="G118" s="1066"/>
      <c r="H118" s="1060">
        <v>617.9375</v>
      </c>
      <c r="I118" s="615">
        <f t="shared" si="18"/>
        <v>0</v>
      </c>
      <c r="J118" s="560"/>
      <c r="K118" s="476"/>
      <c r="L118" s="994"/>
      <c r="M118" s="476"/>
      <c r="N118" s="861"/>
      <c r="O118" s="1172" t="s">
        <v>429</v>
      </c>
      <c r="P118" s="592"/>
      <c r="Q118" s="699">
        <v>49435</v>
      </c>
      <c r="R118" s="475" t="s">
        <v>425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1155" t="s">
        <v>374</v>
      </c>
      <c r="C119" s="1064" t="s">
        <v>363</v>
      </c>
      <c r="D119" s="1064"/>
      <c r="E119" s="1062">
        <v>44818</v>
      </c>
      <c r="F119" s="1060">
        <v>2004.04</v>
      </c>
      <c r="G119" s="1066">
        <v>60</v>
      </c>
      <c r="H119" s="1060">
        <v>2004.04</v>
      </c>
      <c r="I119" s="615">
        <f t="shared" si="18"/>
        <v>0</v>
      </c>
      <c r="J119" s="560"/>
      <c r="K119" s="476"/>
      <c r="L119" s="994"/>
      <c r="M119" s="476"/>
      <c r="N119" s="861"/>
      <c r="O119" s="1158">
        <v>1409</v>
      </c>
      <c r="P119" s="1159" t="s">
        <v>335</v>
      </c>
      <c r="Q119" s="699">
        <v>252509.04</v>
      </c>
      <c r="R119" s="475" t="s">
        <v>425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1184" t="s">
        <v>383</v>
      </c>
      <c r="C120" s="1127" t="s">
        <v>435</v>
      </c>
      <c r="D120" s="1173" t="s">
        <v>437</v>
      </c>
      <c r="E120" s="1176">
        <v>44818</v>
      </c>
      <c r="F120" s="1060">
        <v>199.51349999999999</v>
      </c>
      <c r="G120" s="1066"/>
      <c r="H120" s="1060">
        <v>199.51349999999999</v>
      </c>
      <c r="I120" s="615">
        <f t="shared" si="18"/>
        <v>0</v>
      </c>
      <c r="J120" s="560"/>
      <c r="K120" s="476"/>
      <c r="L120" s="994"/>
      <c r="M120" s="476"/>
      <c r="N120" s="861"/>
      <c r="O120" s="1185" t="s">
        <v>438</v>
      </c>
      <c r="P120" s="1156"/>
      <c r="Q120" s="699">
        <v>14764</v>
      </c>
      <c r="R120" s="475" t="s">
        <v>425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1243" t="s">
        <v>325</v>
      </c>
      <c r="C121" s="1127" t="s">
        <v>90</v>
      </c>
      <c r="D121" s="1064"/>
      <c r="E121" s="1246">
        <v>44819</v>
      </c>
      <c r="F121" s="1060">
        <v>1299.74</v>
      </c>
      <c r="G121" s="1066">
        <v>48</v>
      </c>
      <c r="H121" s="1060">
        <v>1299.74</v>
      </c>
      <c r="I121" s="259">
        <f t="shared" ref="I121:I124" si="24">H121-F121</f>
        <v>0</v>
      </c>
      <c r="J121" s="560"/>
      <c r="K121" s="476"/>
      <c r="L121" s="994"/>
      <c r="M121" s="476"/>
      <c r="N121" s="861"/>
      <c r="O121" s="1249"/>
      <c r="P121" s="1156"/>
      <c r="Q121" s="699"/>
      <c r="R121" s="1015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1244"/>
      <c r="C122" s="1152" t="s">
        <v>72</v>
      </c>
      <c r="D122" s="702"/>
      <c r="E122" s="1247"/>
      <c r="F122" s="854">
        <v>1008.28</v>
      </c>
      <c r="G122" s="853">
        <v>35</v>
      </c>
      <c r="H122" s="774">
        <v>1008.28</v>
      </c>
      <c r="I122" s="598">
        <f t="shared" si="24"/>
        <v>0</v>
      </c>
      <c r="J122" s="658"/>
      <c r="K122" s="476"/>
      <c r="L122" s="994"/>
      <c r="M122" s="476"/>
      <c r="N122" s="862"/>
      <c r="O122" s="1250"/>
      <c r="P122" s="1124"/>
      <c r="Q122" s="702"/>
      <c r="R122" s="475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1244"/>
      <c r="C123" s="1153" t="s">
        <v>377</v>
      </c>
      <c r="D123" s="458"/>
      <c r="E123" s="1247"/>
      <c r="F123" s="774">
        <v>1309.6500000000001</v>
      </c>
      <c r="G123" s="820">
        <v>51</v>
      </c>
      <c r="H123" s="774">
        <v>1309.6500000000001</v>
      </c>
      <c r="I123" s="405">
        <f t="shared" si="24"/>
        <v>0</v>
      </c>
      <c r="J123" s="561"/>
      <c r="K123" s="476"/>
      <c r="L123" s="994"/>
      <c r="M123" s="476"/>
      <c r="N123" s="861"/>
      <c r="O123" s="1250"/>
      <c r="P123" s="1157"/>
      <c r="Q123" s="699"/>
      <c r="R123" s="1015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1245"/>
      <c r="C124" s="1154" t="s">
        <v>378</v>
      </c>
      <c r="D124" s="934"/>
      <c r="E124" s="1248"/>
      <c r="F124" s="774">
        <v>1999.52</v>
      </c>
      <c r="G124" s="820">
        <v>70</v>
      </c>
      <c r="H124" s="774">
        <v>1999.52</v>
      </c>
      <c r="I124" s="405">
        <f t="shared" si="24"/>
        <v>0</v>
      </c>
      <c r="J124" s="561"/>
      <c r="K124" s="476"/>
      <c r="L124" s="994"/>
      <c r="M124" s="476"/>
      <c r="N124" s="861"/>
      <c r="O124" s="1251"/>
      <c r="P124" s="1157"/>
      <c r="Q124" s="699"/>
      <c r="R124" s="1015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458" t="s">
        <v>412</v>
      </c>
      <c r="C125" s="1220" t="s">
        <v>413</v>
      </c>
      <c r="D125" s="458"/>
      <c r="E125" s="781">
        <v>44819</v>
      </c>
      <c r="F125" s="774">
        <v>18400.650000000001</v>
      </c>
      <c r="G125" s="820">
        <v>652</v>
      </c>
      <c r="H125" s="774">
        <v>18400.650000000001</v>
      </c>
      <c r="I125" s="105">
        <f t="shared" ref="I125:I177" si="27">H125-F125</f>
        <v>0</v>
      </c>
      <c r="J125" s="560"/>
      <c r="K125" s="476"/>
      <c r="L125" s="994"/>
      <c r="M125" s="476"/>
      <c r="N125" s="861"/>
      <c r="O125" s="852" t="s">
        <v>487</v>
      </c>
      <c r="P125" s="1159" t="s">
        <v>335</v>
      </c>
      <c r="Q125" s="699">
        <v>864830.55</v>
      </c>
      <c r="R125" s="1015" t="s">
        <v>488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458" t="s">
        <v>311</v>
      </c>
      <c r="C126" s="458" t="s">
        <v>312</v>
      </c>
      <c r="D126" s="1174"/>
      <c r="E126" s="781">
        <v>44824</v>
      </c>
      <c r="F126" s="774">
        <v>18509.599999999999</v>
      </c>
      <c r="G126" s="820">
        <v>680</v>
      </c>
      <c r="H126" s="774">
        <v>18509.599999999999</v>
      </c>
      <c r="I126" s="105">
        <f t="shared" si="27"/>
        <v>0</v>
      </c>
      <c r="J126" s="560"/>
      <c r="K126" s="476"/>
      <c r="L126" s="994"/>
      <c r="M126" s="476"/>
      <c r="N126" s="861"/>
      <c r="O126" s="850"/>
      <c r="P126" s="713"/>
      <c r="Q126" s="699"/>
      <c r="R126" s="1015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1217" t="s">
        <v>311</v>
      </c>
      <c r="C127" s="458" t="s">
        <v>475</v>
      </c>
      <c r="D127" s="1174"/>
      <c r="E127" s="1188">
        <v>44824</v>
      </c>
      <c r="F127" s="774">
        <v>2000.67</v>
      </c>
      <c r="G127" s="820">
        <v>147</v>
      </c>
      <c r="H127" s="774">
        <v>2000.67</v>
      </c>
      <c r="I127" s="105">
        <f t="shared" si="27"/>
        <v>0</v>
      </c>
      <c r="J127" s="560"/>
      <c r="K127" s="476"/>
      <c r="L127" s="994"/>
      <c r="M127" s="476"/>
      <c r="N127" s="861"/>
      <c r="O127" s="1212" t="s">
        <v>489</v>
      </c>
      <c r="P127" s="1159" t="s">
        <v>335</v>
      </c>
      <c r="Q127" s="699">
        <v>110036.85</v>
      </c>
      <c r="R127" s="1189" t="s">
        <v>490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1217" t="s">
        <v>486</v>
      </c>
      <c r="C128" s="458" t="s">
        <v>83</v>
      </c>
      <c r="D128" s="1174"/>
      <c r="E128" s="1188">
        <v>44824</v>
      </c>
      <c r="F128" s="774">
        <v>400</v>
      </c>
      <c r="G128" s="820">
        <v>40</v>
      </c>
      <c r="H128" s="774">
        <v>400</v>
      </c>
      <c r="I128" s="105">
        <f t="shared" si="27"/>
        <v>0</v>
      </c>
      <c r="J128" s="560"/>
      <c r="K128" s="476"/>
      <c r="L128" s="994"/>
      <c r="M128" s="476"/>
      <c r="N128" s="861"/>
      <c r="O128" s="1218">
        <v>1407</v>
      </c>
      <c r="P128" s="1159" t="s">
        <v>335</v>
      </c>
      <c r="Q128" s="699">
        <v>18000</v>
      </c>
      <c r="R128" s="1189" t="s">
        <v>485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1221" t="s">
        <v>486</v>
      </c>
      <c r="C129" s="1153" t="s">
        <v>461</v>
      </c>
      <c r="D129" s="1174"/>
      <c r="E129" s="1188">
        <v>44824</v>
      </c>
      <c r="F129" s="774">
        <v>1005</v>
      </c>
      <c r="G129" s="820">
        <v>67</v>
      </c>
      <c r="H129" s="774">
        <v>1005</v>
      </c>
      <c r="I129" s="105">
        <f t="shared" si="27"/>
        <v>0</v>
      </c>
      <c r="J129" s="560"/>
      <c r="K129" s="476"/>
      <c r="L129" s="994"/>
      <c r="M129" s="476"/>
      <c r="N129" s="861"/>
      <c r="O129" s="852">
        <v>1404</v>
      </c>
      <c r="P129" s="1219" t="s">
        <v>335</v>
      </c>
      <c r="Q129" s="699">
        <v>91455</v>
      </c>
      <c r="R129" s="1189" t="s">
        <v>485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1223"/>
      <c r="C130" s="1153" t="s">
        <v>476</v>
      </c>
      <c r="D130" s="1174"/>
      <c r="E130" s="1188">
        <v>44824</v>
      </c>
      <c r="F130" s="774">
        <v>943.62</v>
      </c>
      <c r="G130" s="820">
        <v>46</v>
      </c>
      <c r="H130" s="774">
        <v>943.62</v>
      </c>
      <c r="I130" s="105">
        <f t="shared" si="27"/>
        <v>0</v>
      </c>
      <c r="J130" s="560"/>
      <c r="K130" s="476"/>
      <c r="L130" s="994"/>
      <c r="M130" s="476"/>
      <c r="N130" s="861"/>
      <c r="O130" s="850"/>
      <c r="P130" s="1156"/>
      <c r="Q130" s="699"/>
      <c r="R130" s="1189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1186" t="s">
        <v>336</v>
      </c>
      <c r="C131" s="458" t="s">
        <v>337</v>
      </c>
      <c r="D131" s="458"/>
      <c r="E131" s="1188">
        <v>44825</v>
      </c>
      <c r="F131" s="774">
        <v>3832.9</v>
      </c>
      <c r="G131" s="820">
        <v>10</v>
      </c>
      <c r="H131" s="774">
        <f>2083.334+1749.567</f>
        <v>3832.9009999999998</v>
      </c>
      <c r="I131" s="105">
        <f t="shared" si="27"/>
        <v>9.9999999974897946E-4</v>
      </c>
      <c r="J131" s="560"/>
      <c r="K131" s="476"/>
      <c r="L131" s="994"/>
      <c r="M131" s="476"/>
      <c r="N131" s="861"/>
      <c r="O131" s="1216" t="s">
        <v>420</v>
      </c>
      <c r="P131" s="592"/>
      <c r="Q131" s="699">
        <f>200000+167958.4</f>
        <v>367958.4</v>
      </c>
      <c r="R131" s="1189" t="s">
        <v>393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1233" t="s">
        <v>383</v>
      </c>
      <c r="C132" s="1153" t="s">
        <v>439</v>
      </c>
      <c r="D132" s="1235" t="s">
        <v>440</v>
      </c>
      <c r="E132" s="1237">
        <v>44825</v>
      </c>
      <c r="F132" s="1187">
        <v>71.599999999999994</v>
      </c>
      <c r="G132" s="820"/>
      <c r="H132" s="774">
        <v>71.599999999999994</v>
      </c>
      <c r="I132" s="105">
        <f t="shared" si="27"/>
        <v>0</v>
      </c>
      <c r="J132" s="560"/>
      <c r="K132" s="476"/>
      <c r="L132" s="994"/>
      <c r="M132" s="476"/>
      <c r="N132" s="861"/>
      <c r="O132" s="1239" t="s">
        <v>441</v>
      </c>
      <c r="P132" s="1156"/>
      <c r="Q132" s="1181">
        <v>7876</v>
      </c>
      <c r="R132" s="1241" t="s">
        <v>425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1234"/>
      <c r="C133" s="1153" t="s">
        <v>434</v>
      </c>
      <c r="D133" s="1236"/>
      <c r="E133" s="1238"/>
      <c r="F133" s="1187">
        <v>55.076900000000002</v>
      </c>
      <c r="G133" s="820"/>
      <c r="H133" s="774">
        <v>55.076900000000002</v>
      </c>
      <c r="I133" s="105">
        <f t="shared" si="27"/>
        <v>0</v>
      </c>
      <c r="J133" s="562"/>
      <c r="K133" s="476"/>
      <c r="L133" s="994"/>
      <c r="M133" s="476"/>
      <c r="N133" s="871"/>
      <c r="O133" s="1240"/>
      <c r="P133" s="1157"/>
      <c r="Q133" s="1181">
        <v>7160</v>
      </c>
      <c r="R133" s="1242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1221" t="s">
        <v>462</v>
      </c>
      <c r="C134" s="1153" t="s">
        <v>363</v>
      </c>
      <c r="D134" s="1213"/>
      <c r="E134" s="1224">
        <v>44826</v>
      </c>
      <c r="F134" s="1187">
        <v>15231.71</v>
      </c>
      <c r="G134" s="820">
        <v>490</v>
      </c>
      <c r="H134" s="774">
        <v>15231.71</v>
      </c>
      <c r="I134" s="105">
        <f t="shared" si="27"/>
        <v>0</v>
      </c>
      <c r="J134" s="826"/>
      <c r="K134" s="476"/>
      <c r="L134" s="994"/>
      <c r="M134" s="476"/>
      <c r="N134" s="871"/>
      <c r="O134" s="1227"/>
      <c r="P134" s="1157"/>
      <c r="Q134" s="699"/>
      <c r="R134" s="1190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1222"/>
      <c r="C135" s="1153" t="s">
        <v>463</v>
      </c>
      <c r="D135" s="1213"/>
      <c r="E135" s="1225"/>
      <c r="F135" s="1187">
        <v>949.33199999999999</v>
      </c>
      <c r="G135" s="820">
        <v>27</v>
      </c>
      <c r="H135" s="774">
        <v>949.32</v>
      </c>
      <c r="I135" s="105">
        <f t="shared" si="27"/>
        <v>-1.1999999999943611E-2</v>
      </c>
      <c r="J135" s="826"/>
      <c r="K135" s="476"/>
      <c r="L135" s="994"/>
      <c r="M135" s="476"/>
      <c r="N135" s="871"/>
      <c r="O135" s="1228"/>
      <c r="P135" s="1214"/>
      <c r="Q135" s="937"/>
      <c r="R135" s="1190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1222"/>
      <c r="C136" s="1153" t="s">
        <v>93</v>
      </c>
      <c r="D136" s="1213"/>
      <c r="E136" s="1225"/>
      <c r="F136" s="1187">
        <v>916.07</v>
      </c>
      <c r="G136" s="820">
        <v>28</v>
      </c>
      <c r="H136" s="774">
        <v>916.07</v>
      </c>
      <c r="I136" s="105">
        <f t="shared" si="27"/>
        <v>0</v>
      </c>
      <c r="J136" s="826"/>
      <c r="K136" s="476"/>
      <c r="L136" s="994"/>
      <c r="M136" s="476"/>
      <c r="N136" s="871"/>
      <c r="O136" s="1228"/>
      <c r="P136" s="1214"/>
      <c r="Q136" s="937"/>
      <c r="R136" s="1190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1223"/>
      <c r="C137" s="1153" t="s">
        <v>477</v>
      </c>
      <c r="D137" s="1213"/>
      <c r="E137" s="1226"/>
      <c r="F137" s="1187">
        <v>1029.05</v>
      </c>
      <c r="G137" s="820">
        <v>41</v>
      </c>
      <c r="H137" s="774">
        <v>1029.05</v>
      </c>
      <c r="I137" s="105">
        <f t="shared" si="27"/>
        <v>0</v>
      </c>
      <c r="J137" s="826"/>
      <c r="K137" s="476"/>
      <c r="L137" s="994"/>
      <c r="M137" s="476"/>
      <c r="N137" s="871"/>
      <c r="O137" s="1229"/>
      <c r="P137" s="1214"/>
      <c r="Q137" s="937"/>
      <c r="R137" s="1190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458" t="s">
        <v>383</v>
      </c>
      <c r="C138" s="458" t="s">
        <v>390</v>
      </c>
      <c r="D138" s="1174" t="s">
        <v>430</v>
      </c>
      <c r="E138" s="781">
        <v>44830</v>
      </c>
      <c r="F138" s="774">
        <v>354.27499999999998</v>
      </c>
      <c r="G138" s="820"/>
      <c r="H138" s="774">
        <v>354.27499999999998</v>
      </c>
      <c r="I138" s="105">
        <f t="shared" ref="I138" si="28">H138-F138</f>
        <v>0</v>
      </c>
      <c r="J138" s="560"/>
      <c r="K138" s="476"/>
      <c r="L138" s="994"/>
      <c r="M138" s="476"/>
      <c r="N138" s="861"/>
      <c r="O138" s="850" t="s">
        <v>431</v>
      </c>
      <c r="P138" s="713"/>
      <c r="Q138" s="699">
        <v>28342</v>
      </c>
      <c r="R138" s="1015" t="s">
        <v>425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1215" t="s">
        <v>320</v>
      </c>
      <c r="C139" s="458" t="s">
        <v>323</v>
      </c>
      <c r="D139" s="458"/>
      <c r="E139" s="781">
        <v>44833</v>
      </c>
      <c r="F139" s="774">
        <v>1008.02</v>
      </c>
      <c r="G139" s="820">
        <v>83</v>
      </c>
      <c r="H139" s="774">
        <v>1008.02</v>
      </c>
      <c r="I139" s="521">
        <f t="shared" si="27"/>
        <v>0</v>
      </c>
      <c r="J139" s="562"/>
      <c r="K139" s="476"/>
      <c r="L139" s="994"/>
      <c r="M139" s="476"/>
      <c r="N139" s="871"/>
      <c r="O139" s="852" t="s">
        <v>482</v>
      </c>
      <c r="P139" s="592"/>
      <c r="Q139" s="699"/>
      <c r="R139" s="851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458"/>
      <c r="C140" s="458"/>
      <c r="D140" s="458"/>
      <c r="E140" s="781"/>
      <c r="F140" s="774"/>
      <c r="G140" s="820"/>
      <c r="H140" s="774"/>
      <c r="I140" s="105">
        <f t="shared" si="27"/>
        <v>0</v>
      </c>
      <c r="J140" s="562"/>
      <c r="K140" s="476"/>
      <c r="L140" s="994"/>
      <c r="M140" s="476"/>
      <c r="N140" s="871"/>
      <c r="O140" s="850"/>
      <c r="P140" s="592"/>
      <c r="Q140" s="699"/>
      <c r="R140" s="851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458"/>
      <c r="C141" s="458"/>
      <c r="D141" s="458"/>
      <c r="E141" s="781"/>
      <c r="F141" s="774"/>
      <c r="G141" s="820"/>
      <c r="H141" s="774"/>
      <c r="I141" s="105">
        <f t="shared" si="27"/>
        <v>0</v>
      </c>
      <c r="J141" s="562"/>
      <c r="K141" s="476"/>
      <c r="L141" s="994"/>
      <c r="M141" s="476"/>
      <c r="N141" s="871"/>
      <c r="O141" s="850"/>
      <c r="P141" s="592"/>
      <c r="Q141" s="699"/>
      <c r="R141" s="851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458"/>
      <c r="C142" s="458"/>
      <c r="D142" s="458"/>
      <c r="E142" s="781"/>
      <c r="F142" s="774"/>
      <c r="G142" s="820"/>
      <c r="H142" s="774"/>
      <c r="I142" s="105">
        <f t="shared" si="27"/>
        <v>0</v>
      </c>
      <c r="J142" s="562"/>
      <c r="K142" s="476"/>
      <c r="L142" s="994"/>
      <c r="M142" s="476"/>
      <c r="N142" s="871"/>
      <c r="O142" s="850"/>
      <c r="P142" s="477"/>
      <c r="Q142" s="702"/>
      <c r="R142" s="851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458"/>
      <c r="C143" s="458"/>
      <c r="D143" s="458"/>
      <c r="E143" s="781"/>
      <c r="F143" s="774"/>
      <c r="G143" s="820"/>
      <c r="H143" s="774"/>
      <c r="I143" s="105">
        <f t="shared" si="27"/>
        <v>0</v>
      </c>
      <c r="J143" s="562"/>
      <c r="K143" s="476"/>
      <c r="L143" s="994"/>
      <c r="M143" s="476"/>
      <c r="N143" s="871"/>
      <c r="O143" s="850"/>
      <c r="P143" s="477"/>
      <c r="Q143" s="702"/>
      <c r="R143" s="475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458"/>
      <c r="C144" s="458"/>
      <c r="D144" s="458"/>
      <c r="E144" s="781"/>
      <c r="F144" s="774"/>
      <c r="G144" s="820"/>
      <c r="H144" s="774"/>
      <c r="I144" s="105">
        <f t="shared" si="27"/>
        <v>0</v>
      </c>
      <c r="J144" s="562"/>
      <c r="K144" s="476"/>
      <c r="L144" s="994"/>
      <c r="M144" s="476"/>
      <c r="N144" s="871"/>
      <c r="O144" s="850"/>
      <c r="P144" s="783"/>
      <c r="Q144" s="702"/>
      <c r="R144" s="475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820"/>
      <c r="C145" s="458"/>
      <c r="D145" s="458"/>
      <c r="E145" s="781"/>
      <c r="F145" s="774"/>
      <c r="G145" s="820"/>
      <c r="H145" s="774"/>
      <c r="I145" s="105">
        <f t="shared" si="27"/>
        <v>0</v>
      </c>
      <c r="J145" s="562"/>
      <c r="K145" s="476"/>
      <c r="L145" s="994"/>
      <c r="M145" s="476"/>
      <c r="N145" s="871"/>
      <c r="O145" s="852"/>
      <c r="P145" s="783"/>
      <c r="Q145" s="702"/>
      <c r="R145" s="941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855"/>
      <c r="C146" s="827"/>
      <c r="D146" s="458"/>
      <c r="E146" s="776"/>
      <c r="F146" s="774"/>
      <c r="G146" s="820"/>
      <c r="H146" s="774"/>
      <c r="I146" s="105">
        <f t="shared" si="27"/>
        <v>0</v>
      </c>
      <c r="J146" s="562"/>
      <c r="K146" s="476"/>
      <c r="L146" s="994"/>
      <c r="M146" s="476"/>
      <c r="N146" s="871"/>
      <c r="O146" s="942"/>
      <c r="P146" s="783"/>
      <c r="Q146" s="702"/>
      <c r="R146" s="475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458"/>
      <c r="C147" s="458"/>
      <c r="D147" s="458"/>
      <c r="E147" s="776"/>
      <c r="F147" s="774"/>
      <c r="G147" s="820"/>
      <c r="H147" s="774"/>
      <c r="I147" s="105">
        <f t="shared" si="27"/>
        <v>0</v>
      </c>
      <c r="J147" s="562"/>
      <c r="K147" s="476"/>
      <c r="L147" s="994"/>
      <c r="M147" s="476"/>
      <c r="N147" s="871"/>
      <c r="O147" s="852"/>
      <c r="P147" s="477"/>
      <c r="Q147" s="702"/>
      <c r="R147" s="475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458"/>
      <c r="C148" s="458"/>
      <c r="D148" s="458"/>
      <c r="E148" s="776"/>
      <c r="F148" s="774"/>
      <c r="G148" s="820"/>
      <c r="H148" s="774"/>
      <c r="I148" s="105">
        <f t="shared" si="27"/>
        <v>0</v>
      </c>
      <c r="J148" s="562"/>
      <c r="K148" s="476"/>
      <c r="L148" s="994"/>
      <c r="M148" s="476"/>
      <c r="N148" s="871"/>
      <c r="O148" s="782"/>
      <c r="P148" s="477"/>
      <c r="Q148" s="702"/>
      <c r="R148" s="475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910"/>
      <c r="C149" s="458"/>
      <c r="D149" s="458"/>
      <c r="E149" s="776"/>
      <c r="F149" s="774"/>
      <c r="G149" s="820"/>
      <c r="H149" s="774"/>
      <c r="I149" s="105">
        <f t="shared" si="27"/>
        <v>0</v>
      </c>
      <c r="J149" s="562"/>
      <c r="K149" s="476"/>
      <c r="L149" s="994"/>
      <c r="M149" s="476"/>
      <c r="N149" s="938"/>
      <c r="O149" s="782"/>
      <c r="P149" s="477"/>
      <c r="Q149" s="702"/>
      <c r="R149" s="475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820"/>
      <c r="C150" s="458"/>
      <c r="D150" s="458"/>
      <c r="E150" s="776"/>
      <c r="F150" s="774"/>
      <c r="G150" s="820"/>
      <c r="H150" s="774"/>
      <c r="I150" s="105">
        <f t="shared" si="27"/>
        <v>0</v>
      </c>
      <c r="J150" s="571"/>
      <c r="K150" s="476"/>
      <c r="L150" s="994"/>
      <c r="M150" s="476"/>
      <c r="N150" s="939"/>
      <c r="O150" s="782"/>
      <c r="P150" s="477"/>
      <c r="Q150" s="702"/>
      <c r="R150" s="911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458"/>
      <c r="C151" s="458"/>
      <c r="D151" s="458"/>
      <c r="E151" s="776"/>
      <c r="F151" s="774"/>
      <c r="G151" s="820"/>
      <c r="H151" s="774"/>
      <c r="I151" s="105">
        <f t="shared" si="27"/>
        <v>0</v>
      </c>
      <c r="J151" s="571"/>
      <c r="K151" s="476"/>
      <c r="L151" s="994"/>
      <c r="M151" s="476"/>
      <c r="N151" s="940"/>
      <c r="O151" s="782"/>
      <c r="P151" s="783"/>
      <c r="Q151" s="702"/>
      <c r="R151" s="911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458"/>
      <c r="C152" s="458"/>
      <c r="D152" s="458"/>
      <c r="E152" s="776"/>
      <c r="F152" s="774"/>
      <c r="G152" s="820"/>
      <c r="H152" s="774"/>
      <c r="I152" s="259">
        <f t="shared" si="27"/>
        <v>0</v>
      </c>
      <c r="J152" s="447"/>
      <c r="K152" s="476"/>
      <c r="L152" s="994"/>
      <c r="M152" s="476"/>
      <c r="N152" s="862"/>
      <c r="O152" s="782"/>
      <c r="P152" s="477"/>
      <c r="Q152" s="702"/>
      <c r="R152" s="911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458"/>
      <c r="C153" s="458"/>
      <c r="D153" s="458"/>
      <c r="E153" s="776"/>
      <c r="F153" s="774"/>
      <c r="G153" s="820"/>
      <c r="H153" s="774"/>
      <c r="I153" s="259">
        <f t="shared" si="27"/>
        <v>0</v>
      </c>
      <c r="J153" s="447"/>
      <c r="K153" s="476"/>
      <c r="L153" s="994"/>
      <c r="M153" s="476"/>
      <c r="N153" s="862"/>
      <c r="O153" s="782"/>
      <c r="P153" s="477"/>
      <c r="Q153" s="702"/>
      <c r="R153" s="911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458"/>
      <c r="C154" s="458"/>
      <c r="D154" s="458"/>
      <c r="E154" s="776"/>
      <c r="F154" s="774"/>
      <c r="G154" s="820"/>
      <c r="H154" s="774"/>
      <c r="I154" s="259">
        <f t="shared" si="27"/>
        <v>0</v>
      </c>
      <c r="J154" s="447"/>
      <c r="K154" s="476"/>
      <c r="L154" s="994"/>
      <c r="M154" s="476"/>
      <c r="N154" s="862"/>
      <c r="O154" s="782"/>
      <c r="P154" s="477"/>
      <c r="Q154" s="702"/>
      <c r="R154" s="911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520"/>
      <c r="C155" s="73"/>
      <c r="D155" s="156"/>
      <c r="E155" s="149"/>
      <c r="F155" s="105"/>
      <c r="G155" s="100"/>
      <c r="H155" s="452"/>
      <c r="I155" s="259">
        <f t="shared" si="27"/>
        <v>0</v>
      </c>
      <c r="J155" s="241"/>
      <c r="K155" s="225"/>
      <c r="L155" s="996"/>
      <c r="M155" s="224"/>
      <c r="N155" s="459"/>
      <c r="O155" s="489"/>
      <c r="P155" s="463"/>
      <c r="Q155" s="703"/>
      <c r="R155" s="1016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2"/>
      <c r="I156" s="259">
        <f t="shared" si="27"/>
        <v>0</v>
      </c>
      <c r="J156" s="241"/>
      <c r="K156" s="225"/>
      <c r="L156" s="996"/>
      <c r="M156" s="224"/>
      <c r="N156" s="459"/>
      <c r="O156" s="489"/>
      <c r="P156" s="463"/>
      <c r="Q156" s="703"/>
      <c r="R156" s="1016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2"/>
      <c r="I157" s="259">
        <f t="shared" si="27"/>
        <v>0</v>
      </c>
      <c r="J157" s="241"/>
      <c r="K157" s="225"/>
      <c r="L157" s="996"/>
      <c r="M157" s="224"/>
      <c r="N157" s="459"/>
      <c r="O157" s="489"/>
      <c r="P157" s="463"/>
      <c r="Q157" s="703"/>
      <c r="R157" s="1016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2"/>
      <c r="I158" s="259">
        <f t="shared" si="27"/>
        <v>0</v>
      </c>
      <c r="J158" s="241"/>
      <c r="K158" s="225"/>
      <c r="L158" s="996"/>
      <c r="M158" s="224"/>
      <c r="N158" s="459"/>
      <c r="O158" s="489"/>
      <c r="P158" s="463"/>
      <c r="Q158" s="703"/>
      <c r="R158" s="1016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2"/>
      <c r="I159" s="259">
        <f t="shared" si="27"/>
        <v>0</v>
      </c>
      <c r="J159" s="241"/>
      <c r="K159" s="225"/>
      <c r="L159" s="996"/>
      <c r="M159" s="224"/>
      <c r="N159" s="459"/>
      <c r="O159" s="489"/>
      <c r="P159" s="463"/>
      <c r="Q159" s="703"/>
      <c r="R159" s="1016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2"/>
      <c r="I160" s="259">
        <f t="shared" si="27"/>
        <v>0</v>
      </c>
      <c r="J160" s="241"/>
      <c r="K160" s="225"/>
      <c r="L160" s="996"/>
      <c r="M160" s="224"/>
      <c r="N160" s="459"/>
      <c r="O160" s="489"/>
      <c r="P160" s="463"/>
      <c r="Q160" s="703"/>
      <c r="R160" s="1016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2"/>
      <c r="I161" s="259">
        <f t="shared" si="27"/>
        <v>0</v>
      </c>
      <c r="J161" s="241"/>
      <c r="K161" s="225"/>
      <c r="L161" s="996"/>
      <c r="M161" s="224"/>
      <c r="N161" s="459"/>
      <c r="O161" s="489"/>
      <c r="P161" s="463"/>
      <c r="Q161" s="703"/>
      <c r="R161" s="1016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2"/>
      <c r="I162" s="259">
        <f t="shared" si="27"/>
        <v>0</v>
      </c>
      <c r="J162" s="241"/>
      <c r="K162" s="225"/>
      <c r="L162" s="996"/>
      <c r="M162" s="224"/>
      <c r="N162" s="412"/>
      <c r="O162" s="490"/>
      <c r="P162" s="223"/>
      <c r="Q162" s="704"/>
      <c r="R162" s="1017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2"/>
      <c r="I163" s="259">
        <f t="shared" si="27"/>
        <v>0</v>
      </c>
      <c r="J163" s="241"/>
      <c r="K163" s="225"/>
      <c r="L163" s="996"/>
      <c r="M163" s="224"/>
      <c r="N163" s="412"/>
      <c r="O163" s="490"/>
      <c r="P163" s="223"/>
      <c r="Q163" s="704"/>
      <c r="R163" s="1017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2"/>
      <c r="I164" s="259">
        <f t="shared" si="27"/>
        <v>0</v>
      </c>
      <c r="J164" s="241"/>
      <c r="K164" s="225"/>
      <c r="L164" s="996"/>
      <c r="M164" s="224"/>
      <c r="N164" s="412"/>
      <c r="O164" s="490"/>
      <c r="P164" s="223"/>
      <c r="Q164" s="704"/>
      <c r="R164" s="1017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570"/>
      <c r="G165" s="100"/>
      <c r="H165" s="452"/>
      <c r="I165" s="259">
        <f t="shared" si="27"/>
        <v>0</v>
      </c>
      <c r="J165" s="241"/>
      <c r="K165" s="272"/>
      <c r="L165" s="996"/>
      <c r="M165" s="250"/>
      <c r="N165" s="412"/>
      <c r="O165" s="252"/>
      <c r="P165" s="270"/>
      <c r="Q165" s="705"/>
      <c r="R165" s="1018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0"/>
      <c r="G166" s="100"/>
      <c r="H166" s="452"/>
      <c r="I166" s="105">
        <f t="shared" si="27"/>
        <v>0</v>
      </c>
      <c r="J166" s="178"/>
      <c r="K166" s="108"/>
      <c r="L166" s="997"/>
      <c r="M166" s="71"/>
      <c r="N166" s="413"/>
      <c r="O166" s="127"/>
      <c r="P166" s="116"/>
      <c r="Q166" s="706"/>
      <c r="R166" s="1019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0"/>
      <c r="G167" s="100"/>
      <c r="H167" s="452"/>
      <c r="I167" s="105">
        <f t="shared" si="27"/>
        <v>0</v>
      </c>
      <c r="J167" s="178"/>
      <c r="K167" s="108"/>
      <c r="L167" s="997"/>
      <c r="M167" s="71"/>
      <c r="N167" s="413"/>
      <c r="O167" s="127"/>
      <c r="P167" s="116"/>
      <c r="Q167" s="706"/>
      <c r="R167" s="1019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0"/>
      <c r="G168" s="100"/>
      <c r="H168" s="452"/>
      <c r="I168" s="105">
        <f t="shared" si="27"/>
        <v>0</v>
      </c>
      <c r="J168" s="178"/>
      <c r="K168" s="108"/>
      <c r="L168" s="997"/>
      <c r="M168" s="71"/>
      <c r="N168" s="413"/>
      <c r="O168" s="127"/>
      <c r="P168" s="116"/>
      <c r="Q168" s="706"/>
      <c r="R168" s="1020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570"/>
      <c r="G169" s="100"/>
      <c r="H169" s="452"/>
      <c r="I169" s="105">
        <f t="shared" si="27"/>
        <v>0</v>
      </c>
      <c r="J169" s="178"/>
      <c r="K169" s="108"/>
      <c r="L169" s="997"/>
      <c r="M169" s="71"/>
      <c r="N169" s="413"/>
      <c r="O169" s="127"/>
      <c r="P169" s="116"/>
      <c r="Q169" s="706"/>
      <c r="R169" s="1020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570"/>
      <c r="G170" s="100"/>
      <c r="H170" s="452"/>
      <c r="I170" s="105">
        <f t="shared" si="27"/>
        <v>0</v>
      </c>
      <c r="J170" s="178"/>
      <c r="K170" s="108"/>
      <c r="L170" s="997"/>
      <c r="M170" s="71"/>
      <c r="N170" s="413"/>
      <c r="O170" s="127"/>
      <c r="P170" s="116"/>
      <c r="Q170" s="495"/>
      <c r="R170" s="1021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570"/>
      <c r="G171" s="100"/>
      <c r="H171" s="452"/>
      <c r="I171" s="105">
        <f t="shared" si="27"/>
        <v>0</v>
      </c>
      <c r="J171" s="178"/>
      <c r="K171" s="108"/>
      <c r="L171" s="997"/>
      <c r="M171" s="71"/>
      <c r="N171" s="413"/>
      <c r="O171" s="127"/>
      <c r="P171" s="116"/>
      <c r="Q171" s="495"/>
      <c r="R171" s="1021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0"/>
      <c r="G172" s="100"/>
      <c r="H172" s="452"/>
      <c r="I172" s="105">
        <f t="shared" si="27"/>
        <v>0</v>
      </c>
      <c r="J172" s="178"/>
      <c r="K172" s="108"/>
      <c r="L172" s="997"/>
      <c r="M172" s="71"/>
      <c r="N172" s="413"/>
      <c r="O172" s="127"/>
      <c r="P172" s="116"/>
      <c r="Q172" s="495"/>
      <c r="R172" s="1021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0"/>
      <c r="G173" s="100"/>
      <c r="H173" s="452"/>
      <c r="I173" s="105">
        <f t="shared" si="27"/>
        <v>0</v>
      </c>
      <c r="J173" s="178"/>
      <c r="K173" s="108"/>
      <c r="L173" s="997"/>
      <c r="M173" s="71"/>
      <c r="N173" s="413"/>
      <c r="O173" s="127"/>
      <c r="P173" s="116"/>
      <c r="Q173" s="495"/>
      <c r="R173" s="1021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570"/>
      <c r="G174" s="100"/>
      <c r="H174" s="452"/>
      <c r="I174" s="105">
        <f t="shared" si="27"/>
        <v>0</v>
      </c>
      <c r="J174" s="178"/>
      <c r="K174" s="108"/>
      <c r="L174" s="997"/>
      <c r="M174" s="71"/>
      <c r="N174" s="413"/>
      <c r="O174" s="127"/>
      <c r="P174" s="116"/>
      <c r="Q174" s="495"/>
      <c r="R174" s="1021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0"/>
      <c r="G175" s="100"/>
      <c r="H175" s="452"/>
      <c r="I175" s="105">
        <f t="shared" si="27"/>
        <v>0</v>
      </c>
      <c r="J175" s="178"/>
      <c r="K175" s="108"/>
      <c r="L175" s="997"/>
      <c r="M175" s="71"/>
      <c r="N175" s="413"/>
      <c r="O175" s="127"/>
      <c r="P175" s="116"/>
      <c r="Q175" s="707"/>
      <c r="R175" s="1022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570"/>
      <c r="G176" s="100"/>
      <c r="H176" s="452"/>
      <c r="I176" s="105">
        <f t="shared" si="27"/>
        <v>0</v>
      </c>
      <c r="J176" s="178"/>
      <c r="K176" s="108"/>
      <c r="L176" s="997"/>
      <c r="M176" s="71"/>
      <c r="N176" s="413"/>
      <c r="O176" s="127"/>
      <c r="P176" s="116"/>
      <c r="Q176" s="707"/>
      <c r="R176" s="1023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578"/>
      <c r="F177" s="570"/>
      <c r="G177" s="100"/>
      <c r="H177" s="452"/>
      <c r="I177" s="105">
        <f t="shared" si="27"/>
        <v>0</v>
      </c>
      <c r="J177" s="129"/>
      <c r="K177" s="162"/>
      <c r="L177" s="998"/>
      <c r="M177" s="71"/>
      <c r="N177" s="414"/>
      <c r="O177" s="127"/>
      <c r="P177" s="95"/>
      <c r="Q177" s="495"/>
      <c r="R177" s="1024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575" t="s">
        <v>31</v>
      </c>
      <c r="G178" s="72">
        <f>SUM(G5:G177)</f>
        <v>4877</v>
      </c>
      <c r="H178" s="454">
        <f>SUM(H3:H177)</f>
        <v>772422.18220000016</v>
      </c>
      <c r="I178" s="599">
        <f>PIERNA!I37</f>
        <v>0</v>
      </c>
      <c r="J178" s="46"/>
      <c r="K178" s="164">
        <f>SUM(K5:K177)</f>
        <v>223640</v>
      </c>
      <c r="L178" s="999"/>
      <c r="M178" s="164">
        <f>SUM(M5:M177)</f>
        <v>672800</v>
      </c>
      <c r="N178" s="415"/>
      <c r="O178" s="491"/>
      <c r="P178" s="117"/>
      <c r="Q178" s="708">
        <f>SUM(Q5:Q177)</f>
        <v>19864740.111479998</v>
      </c>
      <c r="R178" s="1025"/>
      <c r="S178" s="167">
        <f>Q178+M178+K178</f>
        <v>20761180.111479998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1000"/>
      <c r="N179" s="172"/>
      <c r="O179" s="161"/>
      <c r="P179" s="95"/>
      <c r="Q179" s="495"/>
      <c r="R179" s="625" t="s">
        <v>42</v>
      </c>
    </row>
  </sheetData>
  <sortState ref="B98:O105">
    <sortCondition ref="E98:E105"/>
  </sortState>
  <mergeCells count="29">
    <mergeCell ref="Q1:Q2"/>
    <mergeCell ref="K1:K2"/>
    <mergeCell ref="M1:M2"/>
    <mergeCell ref="B100:B102"/>
    <mergeCell ref="E100:E102"/>
    <mergeCell ref="O100:O102"/>
    <mergeCell ref="O112:O114"/>
    <mergeCell ref="B129:B130"/>
    <mergeCell ref="R100:R102"/>
    <mergeCell ref="R106:R107"/>
    <mergeCell ref="B106:B107"/>
    <mergeCell ref="E106:E107"/>
    <mergeCell ref="O106:O107"/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87"/>
      <c r="B5" s="1303" t="s">
        <v>78</v>
      </c>
      <c r="C5" s="255"/>
      <c r="D5" s="234"/>
      <c r="E5" s="243"/>
      <c r="F5" s="239"/>
      <c r="G5" s="244"/>
    </row>
    <row r="6" spans="1:9" x14ac:dyDescent="0.25">
      <c r="A6" s="1287"/>
      <c r="B6" s="1303"/>
      <c r="C6" s="492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87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4"/>
      <c r="C9" s="589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5"/>
      <c r="C10" s="589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5"/>
      <c r="C11" s="589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5"/>
      <c r="C12" s="589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5"/>
      <c r="C13" s="589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5"/>
      <c r="C14" s="589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5"/>
      <c r="C15" s="589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5"/>
      <c r="C16" s="589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5"/>
      <c r="C17" s="589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5"/>
      <c r="C18" s="589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5"/>
      <c r="C19" s="589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5"/>
      <c r="C20" s="589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3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3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3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3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3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3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3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3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3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3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3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3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3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5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87" t="s">
        <v>462</v>
      </c>
      <c r="B5" s="1304" t="s">
        <v>93</v>
      </c>
      <c r="C5" s="234"/>
      <c r="D5" s="234">
        <v>44826</v>
      </c>
      <c r="E5" s="243">
        <v>916.07</v>
      </c>
      <c r="F5" s="239">
        <v>28</v>
      </c>
      <c r="G5" s="275"/>
      <c r="H5" t="s">
        <v>41</v>
      </c>
    </row>
    <row r="6" spans="1:13" ht="15.75" x14ac:dyDescent="0.25">
      <c r="A6" s="1287"/>
      <c r="B6" s="1304"/>
      <c r="C6" s="600"/>
      <c r="D6" s="245"/>
      <c r="E6" s="243"/>
      <c r="F6" s="239"/>
      <c r="G6" s="246"/>
      <c r="H6" s="7">
        <f>E6-G6+E7+E5-G5+E4+E8</f>
        <v>916.07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28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916.07</v>
      </c>
      <c r="J10" s="226"/>
    </row>
    <row r="11" spans="1:13" x14ac:dyDescent="0.25">
      <c r="A11" s="195"/>
      <c r="B11" s="268">
        <f>B10-C11</f>
        <v>28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916.07</v>
      </c>
      <c r="J11" s="226"/>
    </row>
    <row r="12" spans="1:13" x14ac:dyDescent="0.25">
      <c r="A12" s="183"/>
      <c r="B12" s="268">
        <f t="shared" ref="B12:B28" si="1">B11-C12</f>
        <v>28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916.07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28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916.07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28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916.07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28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916.07</v>
      </c>
      <c r="J15" s="226"/>
      <c r="K15" s="226"/>
      <c r="L15" s="226"/>
      <c r="M15" s="226"/>
    </row>
    <row r="16" spans="1:13" x14ac:dyDescent="0.25">
      <c r="B16" s="268">
        <f t="shared" si="1"/>
        <v>28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916.07</v>
      </c>
      <c r="J16" s="226"/>
      <c r="K16" s="226"/>
      <c r="L16" s="226"/>
      <c r="M16" s="226"/>
    </row>
    <row r="17" spans="1:13" x14ac:dyDescent="0.25">
      <c r="B17" s="268">
        <f t="shared" si="1"/>
        <v>28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916.07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28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916.07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28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916.07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28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916.07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28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916.07</v>
      </c>
      <c r="J21" s="226"/>
    </row>
    <row r="22" spans="1:13" x14ac:dyDescent="0.25">
      <c r="A22" s="122"/>
      <c r="B22" s="268">
        <f t="shared" si="1"/>
        <v>28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916.07</v>
      </c>
      <c r="J22" s="226"/>
    </row>
    <row r="23" spans="1:13" x14ac:dyDescent="0.25">
      <c r="A23" s="123"/>
      <c r="B23" s="268">
        <f t="shared" si="1"/>
        <v>28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916.07</v>
      </c>
      <c r="J23" s="226"/>
    </row>
    <row r="24" spans="1:13" x14ac:dyDescent="0.25">
      <c r="A24" s="122"/>
      <c r="B24" s="268">
        <f t="shared" si="1"/>
        <v>28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916.07</v>
      </c>
      <c r="J24" s="226"/>
    </row>
    <row r="25" spans="1:13" x14ac:dyDescent="0.25">
      <c r="A25" s="122"/>
      <c r="B25" s="268">
        <f t="shared" si="1"/>
        <v>28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916.07</v>
      </c>
      <c r="J25" s="226"/>
    </row>
    <row r="26" spans="1:13" x14ac:dyDescent="0.25">
      <c r="A26" s="122"/>
      <c r="B26" s="268">
        <f t="shared" si="1"/>
        <v>28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916.07</v>
      </c>
      <c r="J26" s="226"/>
    </row>
    <row r="27" spans="1:13" x14ac:dyDescent="0.25">
      <c r="A27" s="122"/>
      <c r="B27" s="268">
        <f t="shared" si="1"/>
        <v>28</v>
      </c>
      <c r="C27" s="15"/>
      <c r="D27" s="69"/>
      <c r="E27" s="203"/>
      <c r="F27" s="69">
        <v>0</v>
      </c>
      <c r="G27" s="249"/>
      <c r="H27" s="250"/>
      <c r="I27" s="295">
        <f t="shared" si="2"/>
        <v>916.07</v>
      </c>
      <c r="J27" s="226"/>
    </row>
    <row r="28" spans="1:13" x14ac:dyDescent="0.25">
      <c r="A28" s="122"/>
      <c r="B28" s="268">
        <f t="shared" si="1"/>
        <v>28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916.07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916.07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916.07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1"/>
  </cols>
  <sheetData>
    <row r="1" spans="1:9" ht="40.5" x14ac:dyDescent="0.55000000000000004">
      <c r="A1" s="1291" t="s">
        <v>282</v>
      </c>
      <c r="B1" s="1291"/>
      <c r="C1" s="1291"/>
      <c r="D1" s="1291"/>
      <c r="E1" s="1291"/>
      <c r="F1" s="1291"/>
      <c r="G1" s="1291"/>
      <c r="H1" s="11">
        <v>1</v>
      </c>
      <c r="I1" s="79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2"/>
    </row>
    <row r="4" spans="1:9" ht="15.75" thickTop="1" x14ac:dyDescent="0.25">
      <c r="A4" s="274"/>
      <c r="B4" s="1305" t="s">
        <v>216</v>
      </c>
      <c r="C4" s="274"/>
      <c r="D4" s="229"/>
      <c r="E4" s="309"/>
      <c r="F4" s="239"/>
      <c r="G4" s="155"/>
      <c r="H4" s="155"/>
      <c r="I4" s="793"/>
    </row>
    <row r="5" spans="1:9" ht="15" customHeight="1" x14ac:dyDescent="0.25">
      <c r="A5" s="1288" t="s">
        <v>105</v>
      </c>
      <c r="B5" s="1306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88"/>
      <c r="B6" s="1306"/>
      <c r="C6" s="600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794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795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217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250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46"/>
      <c r="E12" s="947"/>
      <c r="F12" s="946">
        <f t="shared" si="0"/>
        <v>0</v>
      </c>
      <c r="G12" s="948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46"/>
      <c r="E13" s="947"/>
      <c r="F13" s="946">
        <f t="shared" si="0"/>
        <v>0</v>
      </c>
      <c r="G13" s="948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46"/>
      <c r="E14" s="947"/>
      <c r="F14" s="946">
        <f t="shared" si="0"/>
        <v>0</v>
      </c>
      <c r="G14" s="948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46"/>
      <c r="E15" s="947"/>
      <c r="F15" s="946">
        <f t="shared" si="0"/>
        <v>0</v>
      </c>
      <c r="G15" s="948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46"/>
      <c r="E16" s="947"/>
      <c r="F16" s="946">
        <f t="shared" si="0"/>
        <v>0</v>
      </c>
      <c r="G16" s="948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49"/>
      <c r="E17" s="947"/>
      <c r="F17" s="946">
        <f t="shared" si="0"/>
        <v>0</v>
      </c>
      <c r="G17" s="948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49"/>
      <c r="E18" s="947"/>
      <c r="F18" s="946">
        <f t="shared" si="0"/>
        <v>0</v>
      </c>
      <c r="G18" s="948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49"/>
      <c r="E19" s="947"/>
      <c r="F19" s="946">
        <f t="shared" si="0"/>
        <v>0</v>
      </c>
      <c r="G19" s="948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49"/>
      <c r="E20" s="947"/>
      <c r="F20" s="946">
        <f t="shared" si="0"/>
        <v>0</v>
      </c>
      <c r="G20" s="948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49"/>
      <c r="E21" s="947"/>
      <c r="F21" s="946">
        <f t="shared" si="0"/>
        <v>0</v>
      </c>
      <c r="G21" s="948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49"/>
      <c r="E22" s="950"/>
      <c r="F22" s="949">
        <f t="shared" si="0"/>
        <v>0</v>
      </c>
      <c r="G22" s="948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95" t="s">
        <v>464</v>
      </c>
      <c r="B1" s="1295"/>
      <c r="C1" s="1295"/>
      <c r="D1" s="1295"/>
      <c r="E1" s="1295"/>
      <c r="F1" s="1295"/>
      <c r="G1" s="1295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88" t="s">
        <v>465</v>
      </c>
      <c r="B5" s="1307" t="s">
        <v>466</v>
      </c>
      <c r="C5" s="267"/>
      <c r="D5" s="234">
        <v>44826</v>
      </c>
      <c r="E5" s="243">
        <v>1029.05</v>
      </c>
      <c r="F5" s="239">
        <v>41</v>
      </c>
      <c r="G5" s="275"/>
      <c r="H5" t="s">
        <v>41</v>
      </c>
    </row>
    <row r="6" spans="1:13" ht="15.75" x14ac:dyDescent="0.25">
      <c r="A6" s="1288"/>
      <c r="B6" s="1307"/>
      <c r="C6" s="600" t="s">
        <v>36</v>
      </c>
      <c r="D6" s="245"/>
      <c r="E6" s="243"/>
      <c r="F6" s="239"/>
      <c r="G6" s="246">
        <f>F35</f>
        <v>0</v>
      </c>
      <c r="H6" s="7">
        <f>E6-G6+E7+E5-G5+E4+E8</f>
        <v>1029.05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41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1029.05</v>
      </c>
      <c r="J10" s="226"/>
    </row>
    <row r="11" spans="1:13" x14ac:dyDescent="0.25">
      <c r="A11" s="195"/>
      <c r="B11" s="268">
        <f>B10-C11</f>
        <v>41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1029.05</v>
      </c>
      <c r="J11" s="226"/>
    </row>
    <row r="12" spans="1:13" x14ac:dyDescent="0.25">
      <c r="A12" s="183"/>
      <c r="B12" s="268">
        <f t="shared" ref="B12:B28" si="1">B11-C12</f>
        <v>41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1029.05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41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1029.05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41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1029.05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41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1029.05</v>
      </c>
      <c r="J15" s="226"/>
      <c r="K15" s="226"/>
      <c r="L15" s="226"/>
      <c r="M15" s="226"/>
    </row>
    <row r="16" spans="1:13" x14ac:dyDescent="0.25">
      <c r="B16" s="268">
        <f t="shared" si="1"/>
        <v>41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1029.05</v>
      </c>
      <c r="J16" s="226"/>
      <c r="K16" s="226"/>
      <c r="L16" s="226"/>
      <c r="M16" s="226"/>
    </row>
    <row r="17" spans="1:13" x14ac:dyDescent="0.25">
      <c r="B17" s="268">
        <f t="shared" si="1"/>
        <v>41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1029.05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41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1029.05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41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1029.05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41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1029.05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41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1029.05</v>
      </c>
      <c r="J21" s="226"/>
    </row>
    <row r="22" spans="1:13" x14ac:dyDescent="0.25">
      <c r="A22" s="122"/>
      <c r="B22" s="268">
        <f t="shared" si="1"/>
        <v>41</v>
      </c>
      <c r="C22" s="15"/>
      <c r="D22" s="69"/>
      <c r="E22" s="203"/>
      <c r="F22" s="248">
        <f t="shared" si="0"/>
        <v>0</v>
      </c>
      <c r="G22" s="249"/>
      <c r="H22" s="250"/>
      <c r="I22" s="206">
        <f t="shared" si="2"/>
        <v>1029.05</v>
      </c>
      <c r="J22" s="226"/>
    </row>
    <row r="23" spans="1:13" x14ac:dyDescent="0.25">
      <c r="A23" s="123"/>
      <c r="B23" s="268">
        <f t="shared" si="1"/>
        <v>41</v>
      </c>
      <c r="C23" s="15"/>
      <c r="D23" s="69"/>
      <c r="E23" s="203"/>
      <c r="F23" s="248">
        <f t="shared" si="0"/>
        <v>0</v>
      </c>
      <c r="G23" s="249"/>
      <c r="H23" s="250"/>
      <c r="I23" s="206">
        <f t="shared" si="2"/>
        <v>1029.05</v>
      </c>
      <c r="J23" s="226"/>
    </row>
    <row r="24" spans="1:13" x14ac:dyDescent="0.25">
      <c r="A24" s="122"/>
      <c r="B24" s="268">
        <f t="shared" si="1"/>
        <v>41</v>
      </c>
      <c r="C24" s="15"/>
      <c r="D24" s="69"/>
      <c r="E24" s="203"/>
      <c r="F24" s="248">
        <f t="shared" si="0"/>
        <v>0</v>
      </c>
      <c r="G24" s="249"/>
      <c r="H24" s="250"/>
      <c r="I24" s="206">
        <f t="shared" si="2"/>
        <v>1029.05</v>
      </c>
      <c r="J24" s="226"/>
    </row>
    <row r="25" spans="1:13" x14ac:dyDescent="0.25">
      <c r="A25" s="122"/>
      <c r="B25" s="268">
        <f t="shared" si="1"/>
        <v>41</v>
      </c>
      <c r="C25" s="15"/>
      <c r="D25" s="69"/>
      <c r="E25" s="203"/>
      <c r="F25" s="248">
        <f t="shared" si="0"/>
        <v>0</v>
      </c>
      <c r="G25" s="249"/>
      <c r="H25" s="250"/>
      <c r="I25" s="206">
        <f t="shared" si="2"/>
        <v>1029.05</v>
      </c>
      <c r="J25" s="226"/>
    </row>
    <row r="26" spans="1:13" x14ac:dyDescent="0.25">
      <c r="A26" s="122"/>
      <c r="B26" s="268">
        <f t="shared" si="1"/>
        <v>41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1029.05</v>
      </c>
      <c r="J26" s="226"/>
    </row>
    <row r="27" spans="1:13" x14ac:dyDescent="0.25">
      <c r="A27" s="122"/>
      <c r="B27" s="268">
        <f t="shared" si="1"/>
        <v>41</v>
      </c>
      <c r="C27" s="15"/>
      <c r="D27" s="69"/>
      <c r="E27" s="203"/>
      <c r="F27" s="69">
        <v>0</v>
      </c>
      <c r="G27" s="249"/>
      <c r="H27" s="250"/>
      <c r="I27" s="295">
        <f t="shared" si="2"/>
        <v>1029.05</v>
      </c>
      <c r="J27" s="226"/>
    </row>
    <row r="28" spans="1:13" x14ac:dyDescent="0.25">
      <c r="A28" s="122"/>
      <c r="B28" s="268">
        <f t="shared" si="1"/>
        <v>41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1029.05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1029.05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1029.05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P1" workbookViewId="0">
      <pane ySplit="7" topLeftCell="A8" activePane="bottomLeft" state="frozen"/>
      <selection pane="bottomLeft" activeCell="Z6" sqref="Z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91" t="s">
        <v>283</v>
      </c>
      <c r="B1" s="1291"/>
      <c r="C1" s="1291"/>
      <c r="D1" s="1291"/>
      <c r="E1" s="1291"/>
      <c r="F1" s="1291"/>
      <c r="G1" s="1291"/>
      <c r="H1" s="11">
        <v>1</v>
      </c>
      <c r="K1" s="1295" t="s">
        <v>308</v>
      </c>
      <c r="L1" s="1295"/>
      <c r="M1" s="1295"/>
      <c r="N1" s="1295"/>
      <c r="O1" s="1295"/>
      <c r="P1" s="1295"/>
      <c r="Q1" s="1295"/>
      <c r="R1" s="11">
        <v>2</v>
      </c>
      <c r="U1" s="1295" t="s">
        <v>308</v>
      </c>
      <c r="V1" s="1295"/>
      <c r="W1" s="1295"/>
      <c r="X1" s="1295"/>
      <c r="Y1" s="1295"/>
      <c r="Z1" s="1295"/>
      <c r="AA1" s="129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287" t="s">
        <v>82</v>
      </c>
      <c r="B5" s="1307" t="s">
        <v>83</v>
      </c>
      <c r="C5" s="648">
        <v>45</v>
      </c>
      <c r="D5" s="833">
        <v>44770</v>
      </c>
      <c r="E5" s="649">
        <v>650.54</v>
      </c>
      <c r="F5" s="650">
        <v>35</v>
      </c>
      <c r="G5" s="260">
        <f>F36</f>
        <v>482.58000000000004</v>
      </c>
      <c r="H5" s="7">
        <f>E5-G5+E4+E6</f>
        <v>167.95999999999992</v>
      </c>
      <c r="K5" s="1287" t="s">
        <v>82</v>
      </c>
      <c r="L5" s="1307" t="s">
        <v>83</v>
      </c>
      <c r="M5" s="648">
        <v>43</v>
      </c>
      <c r="N5" s="833">
        <v>44806</v>
      </c>
      <c r="O5" s="649">
        <v>510.59</v>
      </c>
      <c r="P5" s="650">
        <v>27</v>
      </c>
      <c r="Q5" s="260">
        <f>P36</f>
        <v>0</v>
      </c>
      <c r="R5" s="7">
        <f>O5-Q5+O4+O6</f>
        <v>510.59</v>
      </c>
      <c r="U5" s="1287" t="s">
        <v>458</v>
      </c>
      <c r="V5" s="1307" t="s">
        <v>83</v>
      </c>
      <c r="W5" s="648">
        <v>45</v>
      </c>
      <c r="X5" s="833">
        <v>44824</v>
      </c>
      <c r="Y5" s="649">
        <v>400</v>
      </c>
      <c r="Z5" s="650">
        <v>40</v>
      </c>
      <c r="AA5" s="260">
        <f>Z36</f>
        <v>0</v>
      </c>
      <c r="AB5" s="7">
        <f>Y5-AA5+Y4+Y6</f>
        <v>400</v>
      </c>
    </row>
    <row r="6" spans="1:29" ht="15.75" customHeight="1" thickBot="1" x14ac:dyDescent="0.3">
      <c r="A6" s="1287"/>
      <c r="B6" s="1308"/>
      <c r="C6" s="261"/>
      <c r="D6" s="262"/>
      <c r="E6" s="254"/>
      <c r="F6" s="229"/>
      <c r="K6" s="1287"/>
      <c r="L6" s="1308"/>
      <c r="M6" s="261"/>
      <c r="N6" s="262"/>
      <c r="O6" s="254"/>
      <c r="P6" s="229"/>
      <c r="U6" s="1287"/>
      <c r="V6" s="1308"/>
      <c r="W6" s="261"/>
      <c r="X6" s="262"/>
      <c r="Y6" s="254"/>
      <c r="Z6" s="229"/>
    </row>
    <row r="7" spans="1:29" ht="16.5" customHeight="1" thickTop="1" thickBot="1" x14ac:dyDescent="0.3">
      <c r="A7" s="229"/>
      <c r="B7" s="70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0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29"/>
      <c r="V7" s="70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626"/>
      <c r="B8" s="711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193</v>
      </c>
      <c r="H8" s="250">
        <v>47</v>
      </c>
      <c r="I8" s="253">
        <f>E5-F8+E4+E6</f>
        <v>555.27</v>
      </c>
      <c r="K8" s="626"/>
      <c r="L8" s="711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  <c r="U8" s="626"/>
      <c r="V8" s="711">
        <f>Z4+Z5+Z6-W8</f>
        <v>40</v>
      </c>
      <c r="W8" s="53"/>
      <c r="X8" s="69">
        <v>0</v>
      </c>
      <c r="Y8" s="304"/>
      <c r="Z8" s="259">
        <f t="shared" ref="Z8:Z35" si="2">X8</f>
        <v>0</v>
      </c>
      <c r="AA8" s="249"/>
      <c r="AB8" s="250"/>
      <c r="AC8" s="253">
        <f>Y5-Z8+Y4+Y6</f>
        <v>400</v>
      </c>
    </row>
    <row r="9" spans="1:29" ht="15" customHeight="1" x14ac:dyDescent="0.25">
      <c r="B9" s="712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198</v>
      </c>
      <c r="H9" s="250">
        <v>47</v>
      </c>
      <c r="I9" s="253">
        <f>I8-F9</f>
        <v>463.49</v>
      </c>
      <c r="L9" s="712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  <c r="V9" s="712">
        <f>V8-W9</f>
        <v>40</v>
      </c>
      <c r="W9" s="53"/>
      <c r="X9" s="69">
        <v>0</v>
      </c>
      <c r="Y9" s="300"/>
      <c r="Z9" s="259">
        <f t="shared" si="2"/>
        <v>0</v>
      </c>
      <c r="AA9" s="249"/>
      <c r="AB9" s="250"/>
      <c r="AC9" s="253">
        <f>AC8-Z9</f>
        <v>400</v>
      </c>
    </row>
    <row r="10" spans="1:29" ht="15" customHeight="1" x14ac:dyDescent="0.25">
      <c r="B10" s="712">
        <f t="shared" ref="B10:B35" si="3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206</v>
      </c>
      <c r="H10" s="250">
        <v>47</v>
      </c>
      <c r="I10" s="253">
        <f>I9-F10</f>
        <v>424.39</v>
      </c>
      <c r="L10" s="712">
        <f t="shared" ref="L10:L35" si="4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  <c r="V10" s="712">
        <f t="shared" ref="V10:V35" si="5">V9-W10</f>
        <v>40</v>
      </c>
      <c r="W10" s="15"/>
      <c r="X10" s="69">
        <v>0</v>
      </c>
      <c r="Y10" s="300"/>
      <c r="Z10" s="259">
        <f t="shared" si="2"/>
        <v>0</v>
      </c>
      <c r="AA10" s="249"/>
      <c r="AB10" s="250"/>
      <c r="AC10" s="253">
        <f>AC9-Z10</f>
        <v>400</v>
      </c>
    </row>
    <row r="11" spans="1:29" ht="15" customHeight="1" x14ac:dyDescent="0.25">
      <c r="A11" s="55" t="s">
        <v>33</v>
      </c>
      <c r="B11" s="712">
        <f t="shared" si="3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208</v>
      </c>
      <c r="H11" s="250">
        <v>47</v>
      </c>
      <c r="I11" s="253">
        <f t="shared" ref="I11:I34" si="6">I10-F11</f>
        <v>276.92999999999995</v>
      </c>
      <c r="K11" s="55" t="s">
        <v>33</v>
      </c>
      <c r="L11" s="712">
        <f t="shared" si="4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7">S10-P11</f>
        <v>510.59</v>
      </c>
      <c r="U11" s="55" t="s">
        <v>33</v>
      </c>
      <c r="V11" s="712">
        <f t="shared" si="5"/>
        <v>40</v>
      </c>
      <c r="W11" s="15"/>
      <c r="X11" s="69">
        <v>0</v>
      </c>
      <c r="Y11" s="300"/>
      <c r="Z11" s="259">
        <f t="shared" si="2"/>
        <v>0</v>
      </c>
      <c r="AA11" s="249"/>
      <c r="AB11" s="250"/>
      <c r="AC11" s="253">
        <f t="shared" ref="AC11:AC34" si="8">AC10-Z11</f>
        <v>400</v>
      </c>
    </row>
    <row r="12" spans="1:29" ht="15" customHeight="1" x14ac:dyDescent="0.25">
      <c r="A12" s="19"/>
      <c r="B12" s="712">
        <f t="shared" si="3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258</v>
      </c>
      <c r="H12" s="250">
        <v>47</v>
      </c>
      <c r="I12" s="253">
        <f t="shared" si="6"/>
        <v>167.95999999999995</v>
      </c>
      <c r="K12" s="19"/>
      <c r="L12" s="712">
        <f t="shared" si="4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7"/>
        <v>510.59</v>
      </c>
      <c r="U12" s="19"/>
      <c r="V12" s="712">
        <f t="shared" si="5"/>
        <v>40</v>
      </c>
      <c r="W12" s="53"/>
      <c r="X12" s="69">
        <v>0</v>
      </c>
      <c r="Y12" s="300"/>
      <c r="Z12" s="259">
        <f t="shared" si="2"/>
        <v>0</v>
      </c>
      <c r="AA12" s="249"/>
      <c r="AB12" s="250"/>
      <c r="AC12" s="253">
        <f t="shared" si="8"/>
        <v>400</v>
      </c>
    </row>
    <row r="13" spans="1:29" ht="15" customHeight="1" x14ac:dyDescent="0.25">
      <c r="B13" s="712">
        <f t="shared" si="3"/>
        <v>9</v>
      </c>
      <c r="C13" s="53"/>
      <c r="D13" s="949">
        <v>0</v>
      </c>
      <c r="E13" s="953"/>
      <c r="F13" s="952">
        <f t="shared" si="0"/>
        <v>0</v>
      </c>
      <c r="G13" s="948"/>
      <c r="H13" s="474"/>
      <c r="I13" s="253">
        <f t="shared" si="6"/>
        <v>167.95999999999995</v>
      </c>
      <c r="L13" s="712">
        <f t="shared" si="4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7"/>
        <v>510.59</v>
      </c>
      <c r="V13" s="712">
        <f t="shared" si="5"/>
        <v>40</v>
      </c>
      <c r="W13" s="53"/>
      <c r="X13" s="69">
        <v>0</v>
      </c>
      <c r="Y13" s="300"/>
      <c r="Z13" s="259">
        <f t="shared" si="2"/>
        <v>0</v>
      </c>
      <c r="AA13" s="249"/>
      <c r="AB13" s="250"/>
      <c r="AC13" s="253">
        <f t="shared" si="8"/>
        <v>400</v>
      </c>
    </row>
    <row r="14" spans="1:29" ht="15" customHeight="1" x14ac:dyDescent="0.25">
      <c r="B14" s="712">
        <f t="shared" si="3"/>
        <v>9</v>
      </c>
      <c r="C14" s="15"/>
      <c r="D14" s="949">
        <v>0</v>
      </c>
      <c r="E14" s="953"/>
      <c r="F14" s="952">
        <f t="shared" si="0"/>
        <v>0</v>
      </c>
      <c r="G14" s="948"/>
      <c r="H14" s="474"/>
      <c r="I14" s="253">
        <f t="shared" si="6"/>
        <v>167.95999999999995</v>
      </c>
      <c r="L14" s="712">
        <f t="shared" si="4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7"/>
        <v>510.59</v>
      </c>
      <c r="V14" s="712">
        <f t="shared" si="5"/>
        <v>40</v>
      </c>
      <c r="W14" s="15"/>
      <c r="X14" s="69">
        <v>0</v>
      </c>
      <c r="Y14" s="300"/>
      <c r="Z14" s="259">
        <f t="shared" si="2"/>
        <v>0</v>
      </c>
      <c r="AA14" s="249"/>
      <c r="AB14" s="250"/>
      <c r="AC14" s="253">
        <f t="shared" si="8"/>
        <v>400</v>
      </c>
    </row>
    <row r="15" spans="1:29" ht="15" customHeight="1" x14ac:dyDescent="0.25">
      <c r="B15" s="712">
        <f t="shared" si="3"/>
        <v>9</v>
      </c>
      <c r="C15" s="15"/>
      <c r="D15" s="949">
        <v>0</v>
      </c>
      <c r="E15" s="953"/>
      <c r="F15" s="952">
        <f t="shared" si="0"/>
        <v>0</v>
      </c>
      <c r="G15" s="948"/>
      <c r="H15" s="474"/>
      <c r="I15" s="253">
        <f t="shared" si="6"/>
        <v>167.95999999999995</v>
      </c>
      <c r="L15" s="712">
        <f t="shared" si="4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7"/>
        <v>510.59</v>
      </c>
      <c r="V15" s="712">
        <f t="shared" si="5"/>
        <v>40</v>
      </c>
      <c r="W15" s="15"/>
      <c r="X15" s="69">
        <v>0</v>
      </c>
      <c r="Y15" s="300"/>
      <c r="Z15" s="259">
        <f t="shared" si="2"/>
        <v>0</v>
      </c>
      <c r="AA15" s="249"/>
      <c r="AB15" s="250"/>
      <c r="AC15" s="253">
        <f t="shared" si="8"/>
        <v>400</v>
      </c>
    </row>
    <row r="16" spans="1:29" ht="15" customHeight="1" x14ac:dyDescent="0.25">
      <c r="B16" s="712">
        <f t="shared" si="3"/>
        <v>9</v>
      </c>
      <c r="C16" s="15"/>
      <c r="D16" s="949">
        <v>0</v>
      </c>
      <c r="E16" s="953"/>
      <c r="F16" s="952">
        <f t="shared" si="0"/>
        <v>0</v>
      </c>
      <c r="G16" s="948"/>
      <c r="H16" s="474"/>
      <c r="I16" s="253">
        <f t="shared" si="6"/>
        <v>167.95999999999995</v>
      </c>
      <c r="L16" s="712">
        <f t="shared" si="4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7"/>
        <v>510.59</v>
      </c>
      <c r="V16" s="712">
        <f t="shared" si="5"/>
        <v>40</v>
      </c>
      <c r="W16" s="15"/>
      <c r="X16" s="69">
        <v>0</v>
      </c>
      <c r="Y16" s="300"/>
      <c r="Z16" s="259">
        <f t="shared" si="2"/>
        <v>0</v>
      </c>
      <c r="AA16" s="249"/>
      <c r="AB16" s="250"/>
      <c r="AC16" s="253">
        <f t="shared" si="8"/>
        <v>400</v>
      </c>
    </row>
    <row r="17" spans="1:29" ht="15" customHeight="1" x14ac:dyDescent="0.25">
      <c r="B17" s="712">
        <f t="shared" si="3"/>
        <v>9</v>
      </c>
      <c r="C17" s="15"/>
      <c r="D17" s="949">
        <v>0</v>
      </c>
      <c r="E17" s="953"/>
      <c r="F17" s="952">
        <f t="shared" si="0"/>
        <v>0</v>
      </c>
      <c r="G17" s="948"/>
      <c r="H17" s="474"/>
      <c r="I17" s="253">
        <f t="shared" si="6"/>
        <v>167.95999999999995</v>
      </c>
      <c r="L17" s="712">
        <f t="shared" si="4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7"/>
        <v>510.59</v>
      </c>
      <c r="V17" s="712">
        <f t="shared" si="5"/>
        <v>40</v>
      </c>
      <c r="W17" s="15"/>
      <c r="X17" s="69">
        <v>0</v>
      </c>
      <c r="Y17" s="300"/>
      <c r="Z17" s="259">
        <f t="shared" si="2"/>
        <v>0</v>
      </c>
      <c r="AA17" s="249"/>
      <c r="AB17" s="250"/>
      <c r="AC17" s="253">
        <f t="shared" si="8"/>
        <v>400</v>
      </c>
    </row>
    <row r="18" spans="1:29" ht="15" customHeight="1" x14ac:dyDescent="0.25">
      <c r="B18" s="712">
        <f t="shared" si="3"/>
        <v>9</v>
      </c>
      <c r="C18" s="15"/>
      <c r="D18" s="949">
        <v>0</v>
      </c>
      <c r="E18" s="953"/>
      <c r="F18" s="952">
        <f t="shared" si="0"/>
        <v>0</v>
      </c>
      <c r="G18" s="948"/>
      <c r="H18" s="474"/>
      <c r="I18" s="253">
        <f t="shared" si="6"/>
        <v>167.95999999999995</v>
      </c>
      <c r="L18" s="712">
        <f t="shared" si="4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7"/>
        <v>510.59</v>
      </c>
      <c r="V18" s="712">
        <f t="shared" si="5"/>
        <v>40</v>
      </c>
      <c r="W18" s="15"/>
      <c r="X18" s="69">
        <v>0</v>
      </c>
      <c r="Y18" s="300"/>
      <c r="Z18" s="259">
        <f t="shared" si="2"/>
        <v>0</v>
      </c>
      <c r="AA18" s="249"/>
      <c r="AB18" s="250"/>
      <c r="AC18" s="253">
        <f t="shared" si="8"/>
        <v>400</v>
      </c>
    </row>
    <row r="19" spans="1:29" ht="15" customHeight="1" x14ac:dyDescent="0.25">
      <c r="B19" s="712">
        <f t="shared" si="3"/>
        <v>9</v>
      </c>
      <c r="C19" s="15"/>
      <c r="D19" s="949">
        <v>0</v>
      </c>
      <c r="E19" s="953"/>
      <c r="F19" s="952">
        <f t="shared" si="0"/>
        <v>0</v>
      </c>
      <c r="G19" s="948"/>
      <c r="H19" s="474"/>
      <c r="I19" s="253">
        <f t="shared" si="6"/>
        <v>167.95999999999995</v>
      </c>
      <c r="L19" s="712">
        <f t="shared" si="4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7"/>
        <v>510.59</v>
      </c>
      <c r="V19" s="712">
        <f t="shared" si="5"/>
        <v>40</v>
      </c>
      <c r="W19" s="15"/>
      <c r="X19" s="69">
        <v>0</v>
      </c>
      <c r="Y19" s="300"/>
      <c r="Z19" s="259">
        <f t="shared" si="2"/>
        <v>0</v>
      </c>
      <c r="AA19" s="249"/>
      <c r="AB19" s="250"/>
      <c r="AC19" s="253">
        <f t="shared" si="8"/>
        <v>400</v>
      </c>
    </row>
    <row r="20" spans="1:29" ht="15" customHeight="1" x14ac:dyDescent="0.25">
      <c r="B20" s="712">
        <f t="shared" si="3"/>
        <v>9</v>
      </c>
      <c r="C20" s="15"/>
      <c r="D20" s="949">
        <v>0</v>
      </c>
      <c r="E20" s="953"/>
      <c r="F20" s="952">
        <f t="shared" si="0"/>
        <v>0</v>
      </c>
      <c r="G20" s="948"/>
      <c r="H20" s="474"/>
      <c r="I20" s="253">
        <f t="shared" si="6"/>
        <v>167.95999999999995</v>
      </c>
      <c r="L20" s="712">
        <f t="shared" si="4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7"/>
        <v>510.59</v>
      </c>
      <c r="V20" s="712">
        <f t="shared" si="5"/>
        <v>40</v>
      </c>
      <c r="W20" s="15"/>
      <c r="X20" s="69">
        <v>0</v>
      </c>
      <c r="Y20" s="300"/>
      <c r="Z20" s="259">
        <f t="shared" si="2"/>
        <v>0</v>
      </c>
      <c r="AA20" s="249"/>
      <c r="AB20" s="250"/>
      <c r="AC20" s="253">
        <f t="shared" si="8"/>
        <v>400</v>
      </c>
    </row>
    <row r="21" spans="1:29" ht="15" customHeight="1" x14ac:dyDescent="0.25">
      <c r="B21" s="712">
        <f t="shared" si="3"/>
        <v>9</v>
      </c>
      <c r="C21" s="15"/>
      <c r="D21" s="949">
        <v>0</v>
      </c>
      <c r="E21" s="953"/>
      <c r="F21" s="952">
        <f t="shared" si="0"/>
        <v>0</v>
      </c>
      <c r="G21" s="948"/>
      <c r="H21" s="474"/>
      <c r="I21" s="253">
        <f t="shared" si="6"/>
        <v>167.95999999999995</v>
      </c>
      <c r="L21" s="712">
        <f t="shared" si="4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7"/>
        <v>510.59</v>
      </c>
      <c r="V21" s="712">
        <f t="shared" si="5"/>
        <v>40</v>
      </c>
      <c r="W21" s="15"/>
      <c r="X21" s="69">
        <v>0</v>
      </c>
      <c r="Y21" s="300"/>
      <c r="Z21" s="259">
        <f t="shared" si="2"/>
        <v>0</v>
      </c>
      <c r="AA21" s="249"/>
      <c r="AB21" s="250"/>
      <c r="AC21" s="253">
        <f t="shared" si="8"/>
        <v>400</v>
      </c>
    </row>
    <row r="22" spans="1:29" ht="15" customHeight="1" x14ac:dyDescent="0.25">
      <c r="B22" s="712">
        <f t="shared" si="3"/>
        <v>9</v>
      </c>
      <c r="C22" s="15"/>
      <c r="D22" s="949">
        <v>0</v>
      </c>
      <c r="E22" s="953"/>
      <c r="F22" s="952">
        <f t="shared" si="0"/>
        <v>0</v>
      </c>
      <c r="G22" s="957"/>
      <c r="H22" s="958"/>
      <c r="I22" s="253">
        <f t="shared" si="6"/>
        <v>167.95999999999995</v>
      </c>
      <c r="L22" s="712">
        <f t="shared" si="4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7"/>
        <v>510.59</v>
      </c>
      <c r="V22" s="712">
        <f t="shared" si="5"/>
        <v>40</v>
      </c>
      <c r="W22" s="15"/>
      <c r="X22" s="69">
        <v>0</v>
      </c>
      <c r="Y22" s="300"/>
      <c r="Z22" s="259">
        <f t="shared" si="2"/>
        <v>0</v>
      </c>
      <c r="AA22" s="70"/>
      <c r="AB22" s="71"/>
      <c r="AC22" s="253">
        <f t="shared" si="8"/>
        <v>400</v>
      </c>
    </row>
    <row r="23" spans="1:29" ht="15" customHeight="1" x14ac:dyDescent="0.25">
      <c r="B23" s="712">
        <f t="shared" si="3"/>
        <v>9</v>
      </c>
      <c r="C23" s="15"/>
      <c r="D23" s="949">
        <v>0</v>
      </c>
      <c r="E23" s="953"/>
      <c r="F23" s="952">
        <f t="shared" si="0"/>
        <v>0</v>
      </c>
      <c r="G23" s="957"/>
      <c r="H23" s="958"/>
      <c r="I23" s="253">
        <f t="shared" si="6"/>
        <v>167.95999999999995</v>
      </c>
      <c r="L23" s="712">
        <f t="shared" si="4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7"/>
        <v>510.59</v>
      </c>
      <c r="V23" s="712">
        <f t="shared" si="5"/>
        <v>40</v>
      </c>
      <c r="W23" s="15"/>
      <c r="X23" s="69">
        <v>0</v>
      </c>
      <c r="Y23" s="300"/>
      <c r="Z23" s="259">
        <f t="shared" si="2"/>
        <v>0</v>
      </c>
      <c r="AA23" s="70"/>
      <c r="AB23" s="71"/>
      <c r="AC23" s="253">
        <f t="shared" si="8"/>
        <v>400</v>
      </c>
    </row>
    <row r="24" spans="1:29" ht="15" customHeight="1" x14ac:dyDescent="0.25">
      <c r="B24" s="712">
        <f t="shared" si="3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6"/>
        <v>167.95999999999995</v>
      </c>
      <c r="L24" s="712">
        <f t="shared" si="4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7"/>
        <v>510.59</v>
      </c>
      <c r="V24" s="712">
        <f t="shared" si="5"/>
        <v>40</v>
      </c>
      <c r="W24" s="15"/>
      <c r="X24" s="69">
        <v>0</v>
      </c>
      <c r="Y24" s="300"/>
      <c r="Z24" s="259">
        <f t="shared" si="2"/>
        <v>0</v>
      </c>
      <c r="AA24" s="70"/>
      <c r="AB24" s="71"/>
      <c r="AC24" s="253">
        <f t="shared" si="8"/>
        <v>400</v>
      </c>
    </row>
    <row r="25" spans="1:29" ht="15" customHeight="1" x14ac:dyDescent="0.25">
      <c r="B25" s="712">
        <f t="shared" si="3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6"/>
        <v>167.95999999999995</v>
      </c>
      <c r="L25" s="712">
        <f t="shared" si="4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7"/>
        <v>510.59</v>
      </c>
      <c r="V25" s="712">
        <f t="shared" si="5"/>
        <v>40</v>
      </c>
      <c r="W25" s="15"/>
      <c r="X25" s="69">
        <v>0</v>
      </c>
      <c r="Y25" s="300"/>
      <c r="Z25" s="259">
        <f t="shared" si="2"/>
        <v>0</v>
      </c>
      <c r="AA25" s="70"/>
      <c r="AB25" s="71"/>
      <c r="AC25" s="253">
        <f t="shared" si="8"/>
        <v>400</v>
      </c>
    </row>
    <row r="26" spans="1:29" ht="15" customHeight="1" x14ac:dyDescent="0.25">
      <c r="B26" s="712">
        <f t="shared" si="3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6"/>
        <v>167.95999999999995</v>
      </c>
      <c r="L26" s="712">
        <f t="shared" si="4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7"/>
        <v>510.59</v>
      </c>
      <c r="V26" s="712">
        <f t="shared" si="5"/>
        <v>40</v>
      </c>
      <c r="W26" s="15"/>
      <c r="X26" s="69">
        <v>0</v>
      </c>
      <c r="Y26" s="300"/>
      <c r="Z26" s="259">
        <f t="shared" si="2"/>
        <v>0</v>
      </c>
      <c r="AA26" s="70"/>
      <c r="AB26" s="71"/>
      <c r="AC26" s="253">
        <f t="shared" si="8"/>
        <v>400</v>
      </c>
    </row>
    <row r="27" spans="1:29" ht="15" customHeight="1" x14ac:dyDescent="0.25">
      <c r="B27" s="712">
        <f t="shared" si="3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6"/>
        <v>167.95999999999995</v>
      </c>
      <c r="L27" s="712">
        <f t="shared" si="4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7"/>
        <v>510.59</v>
      </c>
      <c r="V27" s="712">
        <f t="shared" si="5"/>
        <v>40</v>
      </c>
      <c r="W27" s="15"/>
      <c r="X27" s="69">
        <v>0</v>
      </c>
      <c r="Y27" s="300"/>
      <c r="Z27" s="259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712">
        <f t="shared" si="3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6"/>
        <v>167.95999999999995</v>
      </c>
      <c r="K28" s="47"/>
      <c r="L28" s="712">
        <f t="shared" si="4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7"/>
        <v>510.59</v>
      </c>
      <c r="U28" s="47"/>
      <c r="V28" s="712">
        <f t="shared" si="5"/>
        <v>40</v>
      </c>
      <c r="W28" s="15"/>
      <c r="X28" s="69">
        <v>0</v>
      </c>
      <c r="Y28" s="300"/>
      <c r="Z28" s="259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712">
        <f t="shared" si="3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6"/>
        <v>167.95999999999995</v>
      </c>
      <c r="K29" s="47"/>
      <c r="L29" s="712">
        <f t="shared" si="4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7"/>
        <v>510.59</v>
      </c>
      <c r="U29" s="47"/>
      <c r="V29" s="712">
        <f t="shared" si="5"/>
        <v>40</v>
      </c>
      <c r="W29" s="15"/>
      <c r="X29" s="69">
        <v>0</v>
      </c>
      <c r="Y29" s="300"/>
      <c r="Z29" s="259">
        <f t="shared" si="2"/>
        <v>0</v>
      </c>
      <c r="AA29" s="249"/>
      <c r="AB29" s="250"/>
      <c r="AC29" s="253">
        <f t="shared" si="8"/>
        <v>400</v>
      </c>
    </row>
    <row r="30" spans="1:29" ht="15" customHeight="1" x14ac:dyDescent="0.25">
      <c r="A30" s="47"/>
      <c r="B30" s="712">
        <f t="shared" si="3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6"/>
        <v>167.95999999999995</v>
      </c>
      <c r="K30" s="47"/>
      <c r="L30" s="712">
        <f t="shared" si="4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7"/>
        <v>510.59</v>
      </c>
      <c r="U30" s="47"/>
      <c r="V30" s="712">
        <f t="shared" si="5"/>
        <v>40</v>
      </c>
      <c r="W30" s="15"/>
      <c r="X30" s="69">
        <v>0</v>
      </c>
      <c r="Y30" s="300"/>
      <c r="Z30" s="259">
        <f t="shared" si="2"/>
        <v>0</v>
      </c>
      <c r="AA30" s="249"/>
      <c r="AB30" s="250"/>
      <c r="AC30" s="253">
        <f t="shared" si="8"/>
        <v>400</v>
      </c>
    </row>
    <row r="31" spans="1:29" ht="15" customHeight="1" x14ac:dyDescent="0.25">
      <c r="A31" s="47"/>
      <c r="B31" s="712">
        <f t="shared" si="3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6"/>
        <v>167.95999999999995</v>
      </c>
      <c r="K31" s="47"/>
      <c r="L31" s="712">
        <f t="shared" si="4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7"/>
        <v>510.59</v>
      </c>
      <c r="U31" s="47"/>
      <c r="V31" s="712">
        <f t="shared" si="5"/>
        <v>40</v>
      </c>
      <c r="W31" s="15"/>
      <c r="X31" s="69">
        <v>0</v>
      </c>
      <c r="Y31" s="300"/>
      <c r="Z31" s="259">
        <f t="shared" si="2"/>
        <v>0</v>
      </c>
      <c r="AA31" s="249"/>
      <c r="AB31" s="250"/>
      <c r="AC31" s="253">
        <f t="shared" si="8"/>
        <v>400</v>
      </c>
    </row>
    <row r="32" spans="1:29" ht="15" customHeight="1" x14ac:dyDescent="0.25">
      <c r="A32" s="47"/>
      <c r="B32" s="712">
        <f t="shared" si="3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6"/>
        <v>167.95999999999995</v>
      </c>
      <c r="K32" s="47"/>
      <c r="L32" s="712">
        <f t="shared" si="4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7"/>
        <v>510.59</v>
      </c>
      <c r="U32" s="47"/>
      <c r="V32" s="712">
        <f t="shared" si="5"/>
        <v>40</v>
      </c>
      <c r="W32" s="15"/>
      <c r="X32" s="69">
        <v>0</v>
      </c>
      <c r="Y32" s="300"/>
      <c r="Z32" s="259">
        <f t="shared" si="2"/>
        <v>0</v>
      </c>
      <c r="AA32" s="249"/>
      <c r="AB32" s="250"/>
      <c r="AC32" s="253">
        <f t="shared" si="8"/>
        <v>400</v>
      </c>
    </row>
    <row r="33" spans="1:29" ht="15" customHeight="1" x14ac:dyDescent="0.25">
      <c r="A33" s="47"/>
      <c r="B33" s="712">
        <f t="shared" si="3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6"/>
        <v>167.95999999999995</v>
      </c>
      <c r="K33" s="47"/>
      <c r="L33" s="712">
        <f t="shared" si="4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7"/>
        <v>510.59</v>
      </c>
      <c r="U33" s="47"/>
      <c r="V33" s="712">
        <f t="shared" si="5"/>
        <v>40</v>
      </c>
      <c r="W33" s="15"/>
      <c r="X33" s="69">
        <v>0</v>
      </c>
      <c r="Y33" s="300"/>
      <c r="Z33" s="259">
        <f t="shared" si="2"/>
        <v>0</v>
      </c>
      <c r="AA33" s="249"/>
      <c r="AB33" s="250"/>
      <c r="AC33" s="253">
        <f t="shared" si="8"/>
        <v>400</v>
      </c>
    </row>
    <row r="34" spans="1:29" ht="15" customHeight="1" x14ac:dyDescent="0.25">
      <c r="A34" s="47"/>
      <c r="B34" s="712">
        <f t="shared" si="3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6"/>
        <v>167.95999999999995</v>
      </c>
      <c r="K34" s="47"/>
      <c r="L34" s="712">
        <f t="shared" si="4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7"/>
        <v>510.59</v>
      </c>
      <c r="U34" s="47"/>
      <c r="V34" s="712">
        <f t="shared" si="5"/>
        <v>40</v>
      </c>
      <c r="W34" s="15"/>
      <c r="X34" s="69">
        <v>0</v>
      </c>
      <c r="Y34" s="300"/>
      <c r="Z34" s="259">
        <f t="shared" si="2"/>
        <v>0</v>
      </c>
      <c r="AA34" s="249"/>
      <c r="AB34" s="250"/>
      <c r="AC34" s="253">
        <f t="shared" si="8"/>
        <v>400</v>
      </c>
    </row>
    <row r="35" spans="1:29" ht="15.75" thickBot="1" x14ac:dyDescent="0.3">
      <c r="A35" s="121"/>
      <c r="B35" s="712">
        <f t="shared" si="3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2">
        <f t="shared" si="4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  <c r="U35" s="121"/>
      <c r="V35" s="712">
        <f t="shared" si="5"/>
        <v>40</v>
      </c>
      <c r="W35" s="37"/>
      <c r="X35" s="69">
        <v>0</v>
      </c>
      <c r="Y35" s="204"/>
      <c r="Z35" s="259">
        <f t="shared" si="2"/>
        <v>0</v>
      </c>
      <c r="AA35" s="139"/>
      <c r="AB35" s="199"/>
      <c r="AC35" s="283"/>
    </row>
    <row r="36" spans="1:2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710"/>
      <c r="D38" s="1280" t="s">
        <v>21</v>
      </c>
      <c r="E38" s="1281"/>
      <c r="F38" s="141">
        <f>E4+E5-F36+E6</f>
        <v>167.95999999999992</v>
      </c>
      <c r="L38" s="710"/>
      <c r="N38" s="1280" t="s">
        <v>21</v>
      </c>
      <c r="O38" s="1281"/>
      <c r="P38" s="141">
        <f>O4+O5-P36+O6</f>
        <v>510.59</v>
      </c>
      <c r="V38" s="710"/>
      <c r="X38" s="1280" t="s">
        <v>21</v>
      </c>
      <c r="Y38" s="1281"/>
      <c r="Z38" s="141">
        <f>Y4+Y5-Z36+Y6</f>
        <v>400</v>
      </c>
    </row>
    <row r="39" spans="1:29" ht="15.75" thickBot="1" x14ac:dyDescent="0.3">
      <c r="A39" s="125"/>
      <c r="D39" s="872" t="s">
        <v>4</v>
      </c>
      <c r="E39" s="873"/>
      <c r="F39" s="49">
        <f>F4+F5-C36+F6</f>
        <v>9</v>
      </c>
      <c r="K39" s="125"/>
      <c r="N39" s="1052" t="s">
        <v>4</v>
      </c>
      <c r="O39" s="1053"/>
      <c r="P39" s="49">
        <f>P4+P5-M36+P6</f>
        <v>27</v>
      </c>
      <c r="U39" s="125"/>
      <c r="X39" s="1206" t="s">
        <v>4</v>
      </c>
      <c r="Y39" s="1207"/>
      <c r="Z39" s="49">
        <f>Z4+Z5-W36+Z6</f>
        <v>40</v>
      </c>
    </row>
    <row r="40" spans="1:29" x14ac:dyDescent="0.25">
      <c r="B40" s="710"/>
      <c r="L40" s="710"/>
      <c r="V40" s="710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88" t="s">
        <v>462</v>
      </c>
      <c r="B5" s="1309" t="s">
        <v>463</v>
      </c>
      <c r="C5" s="261"/>
      <c r="D5" s="262">
        <v>44826</v>
      </c>
      <c r="E5" s="254">
        <v>949.32</v>
      </c>
      <c r="F5" s="229">
        <v>27</v>
      </c>
      <c r="G5" s="260">
        <f>F40</f>
        <v>0</v>
      </c>
      <c r="H5" s="7">
        <f>E5-G5+E4+E6</f>
        <v>949.32</v>
      </c>
    </row>
    <row r="6" spans="1:10" ht="15.75" customHeight="1" thickBot="1" x14ac:dyDescent="0.3">
      <c r="A6" s="1288"/>
      <c r="B6" s="1310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/>
      <c r="C8" s="589"/>
      <c r="D8" s="69">
        <f t="shared" ref="D8:D39" si="0">C8*B8</f>
        <v>0</v>
      </c>
      <c r="E8" s="302"/>
      <c r="F8" s="590">
        <f t="shared" ref="F8:F15" si="1">D8</f>
        <v>0</v>
      </c>
      <c r="G8" s="249"/>
      <c r="H8" s="269"/>
      <c r="I8" s="614">
        <f>E4+E5+E6-F8</f>
        <v>949.32</v>
      </c>
      <c r="J8" s="588">
        <f>H8*F8</f>
        <v>0</v>
      </c>
    </row>
    <row r="9" spans="1:10" ht="15.75" x14ac:dyDescent="0.25">
      <c r="B9" s="183"/>
      <c r="C9" s="589"/>
      <c r="D9" s="69">
        <f t="shared" si="0"/>
        <v>0</v>
      </c>
      <c r="E9" s="302"/>
      <c r="F9" s="615">
        <f t="shared" si="1"/>
        <v>0</v>
      </c>
      <c r="G9" s="249"/>
      <c r="H9" s="269"/>
      <c r="I9" s="616">
        <f>I8-F9</f>
        <v>949.32</v>
      </c>
      <c r="J9" s="613">
        <f t="shared" ref="J9:J39" si="2">H9*F9</f>
        <v>0</v>
      </c>
    </row>
    <row r="10" spans="1:10" ht="15.75" x14ac:dyDescent="0.25">
      <c r="B10" s="183"/>
      <c r="C10" s="589"/>
      <c r="D10" s="69">
        <f t="shared" si="0"/>
        <v>0</v>
      </c>
      <c r="E10" s="302"/>
      <c r="F10" s="615">
        <f t="shared" si="1"/>
        <v>0</v>
      </c>
      <c r="G10" s="249"/>
      <c r="H10" s="269"/>
      <c r="I10" s="616">
        <f t="shared" ref="I10:I38" si="3">I9-F10</f>
        <v>949.32</v>
      </c>
      <c r="J10" s="613">
        <f t="shared" si="2"/>
        <v>0</v>
      </c>
    </row>
    <row r="11" spans="1:10" ht="15.75" x14ac:dyDescent="0.25">
      <c r="A11" s="55" t="s">
        <v>33</v>
      </c>
      <c r="B11" s="183"/>
      <c r="C11" s="589"/>
      <c r="D11" s="69">
        <f t="shared" si="0"/>
        <v>0</v>
      </c>
      <c r="E11" s="302"/>
      <c r="F11" s="615">
        <f t="shared" si="1"/>
        <v>0</v>
      </c>
      <c r="G11" s="249"/>
      <c r="H11" s="269"/>
      <c r="I11" s="616">
        <f t="shared" si="3"/>
        <v>949.32</v>
      </c>
      <c r="J11" s="613">
        <f t="shared" si="2"/>
        <v>0</v>
      </c>
    </row>
    <row r="12" spans="1:10" ht="15.75" x14ac:dyDescent="0.25">
      <c r="B12" s="183"/>
      <c r="C12" s="589"/>
      <c r="D12" s="69">
        <f t="shared" si="0"/>
        <v>0</v>
      </c>
      <c r="E12" s="302"/>
      <c r="F12" s="615">
        <f t="shared" si="1"/>
        <v>0</v>
      </c>
      <c r="G12" s="249"/>
      <c r="H12" s="269"/>
      <c r="I12" s="616">
        <f t="shared" si="3"/>
        <v>949.32</v>
      </c>
      <c r="J12" s="613">
        <f t="shared" si="2"/>
        <v>0</v>
      </c>
    </row>
    <row r="13" spans="1:10" ht="15.75" x14ac:dyDescent="0.25">
      <c r="A13" s="19"/>
      <c r="B13" s="183"/>
      <c r="C13" s="744"/>
      <c r="D13" s="69">
        <f t="shared" si="0"/>
        <v>0</v>
      </c>
      <c r="E13" s="302"/>
      <c r="F13" s="615">
        <f t="shared" si="1"/>
        <v>0</v>
      </c>
      <c r="G13" s="249"/>
      <c r="H13" s="269"/>
      <c r="I13" s="616">
        <f t="shared" si="3"/>
        <v>949.32</v>
      </c>
      <c r="J13" s="613">
        <f t="shared" si="2"/>
        <v>0</v>
      </c>
    </row>
    <row r="14" spans="1:10" ht="15.75" x14ac:dyDescent="0.25">
      <c r="B14" s="183"/>
      <c r="C14" s="314"/>
      <c r="D14" s="69">
        <f t="shared" si="0"/>
        <v>0</v>
      </c>
      <c r="E14" s="302"/>
      <c r="F14" s="590">
        <f t="shared" si="1"/>
        <v>0</v>
      </c>
      <c r="G14" s="249"/>
      <c r="H14" s="269"/>
      <c r="I14" s="616">
        <f t="shared" si="3"/>
        <v>949.32</v>
      </c>
      <c r="J14" s="591">
        <f t="shared" si="2"/>
        <v>0</v>
      </c>
    </row>
    <row r="15" spans="1:10" ht="15.75" x14ac:dyDescent="0.25">
      <c r="B15" s="183"/>
      <c r="C15" s="314"/>
      <c r="D15" s="69">
        <f t="shared" si="0"/>
        <v>0</v>
      </c>
      <c r="E15" s="302"/>
      <c r="F15" s="590">
        <f t="shared" si="1"/>
        <v>0</v>
      </c>
      <c r="G15" s="70"/>
      <c r="H15" s="515"/>
      <c r="I15" s="616">
        <f t="shared" si="3"/>
        <v>949.32</v>
      </c>
      <c r="J15" s="591">
        <f t="shared" si="2"/>
        <v>0</v>
      </c>
    </row>
    <row r="16" spans="1:10" ht="15.75" x14ac:dyDescent="0.25">
      <c r="B16" s="183"/>
      <c r="C16" s="314"/>
      <c r="D16" s="69">
        <f t="shared" si="0"/>
        <v>0</v>
      </c>
      <c r="E16" s="302"/>
      <c r="F16" s="590">
        <f>D16</f>
        <v>0</v>
      </c>
      <c r="G16" s="70"/>
      <c r="H16" s="515"/>
      <c r="I16" s="616">
        <f t="shared" si="3"/>
        <v>949.32</v>
      </c>
      <c r="J16" s="591">
        <f t="shared" si="2"/>
        <v>0</v>
      </c>
    </row>
    <row r="17" spans="1:10" ht="15.75" x14ac:dyDescent="0.25">
      <c r="B17" s="183"/>
      <c r="C17" s="314"/>
      <c r="D17" s="69">
        <f t="shared" si="0"/>
        <v>0</v>
      </c>
      <c r="E17" s="302"/>
      <c r="F17" s="590">
        <f>D17</f>
        <v>0</v>
      </c>
      <c r="G17" s="70"/>
      <c r="H17" s="515"/>
      <c r="I17" s="616">
        <f t="shared" si="3"/>
        <v>949.32</v>
      </c>
      <c r="J17" s="591">
        <f t="shared" si="2"/>
        <v>0</v>
      </c>
    </row>
    <row r="18" spans="1:10" ht="15.75" x14ac:dyDescent="0.25">
      <c r="B18" s="183"/>
      <c r="C18" s="314"/>
      <c r="D18" s="69">
        <f t="shared" si="0"/>
        <v>0</v>
      </c>
      <c r="E18" s="302"/>
      <c r="F18" s="590">
        <f t="shared" ref="F18:F39" si="4">D18</f>
        <v>0</v>
      </c>
      <c r="G18" s="70"/>
      <c r="H18" s="687"/>
      <c r="I18" s="616">
        <f t="shared" si="3"/>
        <v>949.32</v>
      </c>
      <c r="J18" s="591">
        <f t="shared" si="2"/>
        <v>0</v>
      </c>
    </row>
    <row r="19" spans="1:10" ht="15.75" x14ac:dyDescent="0.25">
      <c r="B19" s="183"/>
      <c r="C19" s="314"/>
      <c r="D19" s="69">
        <f t="shared" si="0"/>
        <v>0</v>
      </c>
      <c r="E19" s="302"/>
      <c r="F19" s="590">
        <f t="shared" si="4"/>
        <v>0</v>
      </c>
      <c r="G19" s="249"/>
      <c r="H19" s="688"/>
      <c r="I19" s="616">
        <f t="shared" si="3"/>
        <v>949.32</v>
      </c>
      <c r="J19" s="591">
        <f t="shared" si="2"/>
        <v>0</v>
      </c>
    </row>
    <row r="20" spans="1:10" ht="15.75" x14ac:dyDescent="0.25">
      <c r="B20" s="183"/>
      <c r="C20" s="314"/>
      <c r="D20" s="69">
        <f t="shared" si="0"/>
        <v>0</v>
      </c>
      <c r="E20" s="302"/>
      <c r="F20" s="590">
        <f t="shared" si="4"/>
        <v>0</v>
      </c>
      <c r="G20" s="249"/>
      <c r="H20" s="688"/>
      <c r="I20" s="616">
        <f t="shared" si="3"/>
        <v>949.32</v>
      </c>
      <c r="J20" s="591">
        <f t="shared" si="2"/>
        <v>0</v>
      </c>
    </row>
    <row r="21" spans="1:10" ht="15.75" x14ac:dyDescent="0.25">
      <c r="B21" s="183"/>
      <c r="C21" s="314"/>
      <c r="D21" s="69">
        <f t="shared" si="0"/>
        <v>0</v>
      </c>
      <c r="E21" s="302"/>
      <c r="F21" s="590">
        <f t="shared" si="4"/>
        <v>0</v>
      </c>
      <c r="G21" s="249"/>
      <c r="H21" s="688"/>
      <c r="I21" s="616">
        <f t="shared" si="3"/>
        <v>949.32</v>
      </c>
      <c r="J21" s="591">
        <f t="shared" si="2"/>
        <v>0</v>
      </c>
    </row>
    <row r="22" spans="1:10" ht="15.75" x14ac:dyDescent="0.25">
      <c r="B22" s="183"/>
      <c r="C22" s="314"/>
      <c r="D22" s="69">
        <f t="shared" si="0"/>
        <v>0</v>
      </c>
      <c r="E22" s="302"/>
      <c r="F22" s="590">
        <f t="shared" si="4"/>
        <v>0</v>
      </c>
      <c r="G22" s="249"/>
      <c r="H22" s="688"/>
      <c r="I22" s="616">
        <f t="shared" si="3"/>
        <v>949.32</v>
      </c>
      <c r="J22" s="591">
        <f t="shared" si="2"/>
        <v>0</v>
      </c>
    </row>
    <row r="23" spans="1:10" ht="15.75" x14ac:dyDescent="0.25">
      <c r="B23" s="183"/>
      <c r="C23" s="314"/>
      <c r="D23" s="69">
        <f t="shared" si="0"/>
        <v>0</v>
      </c>
      <c r="E23" s="302"/>
      <c r="F23" s="590">
        <f t="shared" si="4"/>
        <v>0</v>
      </c>
      <c r="G23" s="249"/>
      <c r="H23" s="715"/>
      <c r="I23" s="616">
        <f t="shared" si="3"/>
        <v>949.32</v>
      </c>
      <c r="J23" s="591">
        <f t="shared" si="2"/>
        <v>0</v>
      </c>
    </row>
    <row r="24" spans="1:10" ht="15.75" x14ac:dyDescent="0.25">
      <c r="B24" s="183"/>
      <c r="C24" s="314"/>
      <c r="D24" s="69">
        <f t="shared" si="0"/>
        <v>0</v>
      </c>
      <c r="E24" s="302"/>
      <c r="F24" s="590">
        <f t="shared" si="4"/>
        <v>0</v>
      </c>
      <c r="G24" s="249"/>
      <c r="H24" s="715"/>
      <c r="I24" s="617">
        <f t="shared" si="3"/>
        <v>949.32</v>
      </c>
      <c r="J24" s="591">
        <f t="shared" si="2"/>
        <v>0</v>
      </c>
    </row>
    <row r="25" spans="1:10" ht="15.75" x14ac:dyDescent="0.25">
      <c r="B25" s="183"/>
      <c r="C25" s="314"/>
      <c r="D25" s="69">
        <f t="shared" si="0"/>
        <v>0</v>
      </c>
      <c r="E25" s="302"/>
      <c r="F25" s="590">
        <f t="shared" si="4"/>
        <v>0</v>
      </c>
      <c r="G25" s="249"/>
      <c r="H25" s="715"/>
      <c r="I25" s="617">
        <f t="shared" si="3"/>
        <v>949.32</v>
      </c>
      <c r="J25" s="591">
        <f t="shared" si="2"/>
        <v>0</v>
      </c>
    </row>
    <row r="26" spans="1:10" ht="15.75" x14ac:dyDescent="0.25">
      <c r="B26" s="183"/>
      <c r="C26" s="314"/>
      <c r="D26" s="69">
        <f t="shared" si="0"/>
        <v>0</v>
      </c>
      <c r="E26" s="302"/>
      <c r="F26" s="590">
        <f t="shared" si="4"/>
        <v>0</v>
      </c>
      <c r="G26" s="70"/>
      <c r="H26" s="716"/>
      <c r="I26" s="617">
        <f t="shared" si="3"/>
        <v>949.32</v>
      </c>
      <c r="J26" s="591">
        <f t="shared" si="2"/>
        <v>0</v>
      </c>
    </row>
    <row r="27" spans="1:10" ht="15.75" x14ac:dyDescent="0.25">
      <c r="B27" s="183"/>
      <c r="C27" s="314"/>
      <c r="D27" s="69">
        <f t="shared" si="0"/>
        <v>0</v>
      </c>
      <c r="E27" s="302"/>
      <c r="F27" s="590">
        <f t="shared" si="4"/>
        <v>0</v>
      </c>
      <c r="G27" s="70"/>
      <c r="H27" s="716"/>
      <c r="I27" s="617">
        <f t="shared" si="3"/>
        <v>949.32</v>
      </c>
      <c r="J27" s="591">
        <f t="shared" si="2"/>
        <v>0</v>
      </c>
    </row>
    <row r="28" spans="1:10" ht="15.75" x14ac:dyDescent="0.25">
      <c r="B28" s="183"/>
      <c r="C28" s="314"/>
      <c r="D28" s="69">
        <f t="shared" si="0"/>
        <v>0</v>
      </c>
      <c r="E28" s="302"/>
      <c r="F28" s="590">
        <f t="shared" si="4"/>
        <v>0</v>
      </c>
      <c r="G28" s="70"/>
      <c r="H28" s="716"/>
      <c r="I28" s="617">
        <f t="shared" si="3"/>
        <v>949.32</v>
      </c>
      <c r="J28" s="591">
        <f t="shared" si="2"/>
        <v>0</v>
      </c>
    </row>
    <row r="29" spans="1:10" ht="15.75" x14ac:dyDescent="0.25">
      <c r="A29" s="47"/>
      <c r="B29" s="183"/>
      <c r="C29" s="314"/>
      <c r="D29" s="69">
        <f t="shared" si="0"/>
        <v>0</v>
      </c>
      <c r="E29" s="302"/>
      <c r="F29" s="590">
        <f t="shared" si="4"/>
        <v>0</v>
      </c>
      <c r="G29" s="70"/>
      <c r="H29" s="716"/>
      <c r="I29" s="617">
        <f t="shared" si="3"/>
        <v>949.32</v>
      </c>
      <c r="J29" s="591">
        <f t="shared" si="2"/>
        <v>0</v>
      </c>
    </row>
    <row r="30" spans="1:10" ht="15.75" x14ac:dyDescent="0.25">
      <c r="A30" s="47"/>
      <c r="B30" s="183"/>
      <c r="C30" s="314"/>
      <c r="D30" s="69">
        <f t="shared" si="0"/>
        <v>0</v>
      </c>
      <c r="E30" s="302"/>
      <c r="F30" s="590">
        <f t="shared" si="4"/>
        <v>0</v>
      </c>
      <c r="G30" s="70"/>
      <c r="H30" s="716"/>
      <c r="I30" s="617">
        <f t="shared" si="3"/>
        <v>949.32</v>
      </c>
      <c r="J30" s="591">
        <f t="shared" si="2"/>
        <v>0</v>
      </c>
    </row>
    <row r="31" spans="1:10" ht="15.75" x14ac:dyDescent="0.25">
      <c r="A31" s="47"/>
      <c r="B31" s="183"/>
      <c r="C31" s="314"/>
      <c r="D31" s="69">
        <f t="shared" si="0"/>
        <v>0</v>
      </c>
      <c r="E31" s="302"/>
      <c r="F31" s="590">
        <f t="shared" si="4"/>
        <v>0</v>
      </c>
      <c r="G31" s="70"/>
      <c r="H31" s="716"/>
      <c r="I31" s="617">
        <f t="shared" si="3"/>
        <v>949.32</v>
      </c>
      <c r="J31" s="591">
        <f t="shared" si="2"/>
        <v>0</v>
      </c>
    </row>
    <row r="32" spans="1:10" ht="15.75" x14ac:dyDescent="0.25">
      <c r="A32" s="47"/>
      <c r="B32" s="183"/>
      <c r="C32" s="314"/>
      <c r="D32" s="69">
        <f t="shared" si="0"/>
        <v>0</v>
      </c>
      <c r="E32" s="302"/>
      <c r="F32" s="590">
        <f t="shared" si="4"/>
        <v>0</v>
      </c>
      <c r="G32" s="70"/>
      <c r="H32" s="716"/>
      <c r="I32" s="617">
        <f t="shared" si="3"/>
        <v>949.32</v>
      </c>
      <c r="J32" s="591">
        <f t="shared" si="2"/>
        <v>0</v>
      </c>
    </row>
    <row r="33" spans="1:10" ht="15.75" x14ac:dyDescent="0.25">
      <c r="A33" s="47"/>
      <c r="B33" s="183"/>
      <c r="C33" s="314"/>
      <c r="D33" s="69">
        <f t="shared" si="0"/>
        <v>0</v>
      </c>
      <c r="E33" s="302"/>
      <c r="F33" s="590">
        <f t="shared" si="4"/>
        <v>0</v>
      </c>
      <c r="G33" s="70"/>
      <c r="H33" s="716"/>
      <c r="I33" s="617">
        <f t="shared" si="3"/>
        <v>949.32</v>
      </c>
      <c r="J33" s="591">
        <f t="shared" si="2"/>
        <v>0</v>
      </c>
    </row>
    <row r="34" spans="1:10" ht="15.75" x14ac:dyDescent="0.25">
      <c r="A34" s="47"/>
      <c r="B34" s="183"/>
      <c r="C34" s="314"/>
      <c r="D34" s="69">
        <f t="shared" si="0"/>
        <v>0</v>
      </c>
      <c r="E34" s="302"/>
      <c r="F34" s="590">
        <f t="shared" si="4"/>
        <v>0</v>
      </c>
      <c r="G34" s="70"/>
      <c r="H34" s="716"/>
      <c r="I34" s="617">
        <f t="shared" si="3"/>
        <v>949.32</v>
      </c>
      <c r="J34" s="591">
        <f t="shared" si="2"/>
        <v>0</v>
      </c>
    </row>
    <row r="35" spans="1:10" ht="15.75" x14ac:dyDescent="0.25">
      <c r="A35" s="47"/>
      <c r="B35" s="183"/>
      <c r="C35" s="314"/>
      <c r="D35" s="69">
        <f t="shared" si="0"/>
        <v>0</v>
      </c>
      <c r="E35" s="302"/>
      <c r="F35" s="590">
        <f t="shared" si="4"/>
        <v>0</v>
      </c>
      <c r="G35" s="70"/>
      <c r="H35" s="716"/>
      <c r="I35" s="617">
        <f t="shared" si="3"/>
        <v>949.32</v>
      </c>
      <c r="J35" s="591">
        <f t="shared" si="2"/>
        <v>0</v>
      </c>
    </row>
    <row r="36" spans="1:10" ht="15.75" x14ac:dyDescent="0.25">
      <c r="A36" s="47"/>
      <c r="B36" s="183"/>
      <c r="C36" s="314"/>
      <c r="D36" s="69">
        <f t="shared" si="0"/>
        <v>0</v>
      </c>
      <c r="E36" s="302"/>
      <c r="F36" s="590">
        <f t="shared" si="4"/>
        <v>0</v>
      </c>
      <c r="G36" s="70"/>
      <c r="H36" s="515"/>
      <c r="I36" s="617">
        <f t="shared" si="3"/>
        <v>949.32</v>
      </c>
      <c r="J36" s="591">
        <f t="shared" si="2"/>
        <v>0</v>
      </c>
    </row>
    <row r="37" spans="1:10" ht="15.75" x14ac:dyDescent="0.25">
      <c r="A37" s="47"/>
      <c r="B37" s="183"/>
      <c r="C37" s="314"/>
      <c r="D37" s="69">
        <f t="shared" si="0"/>
        <v>0</v>
      </c>
      <c r="E37" s="302"/>
      <c r="F37" s="590">
        <f t="shared" si="4"/>
        <v>0</v>
      </c>
      <c r="G37" s="70"/>
      <c r="H37" s="515"/>
      <c r="I37" s="617">
        <f t="shared" si="3"/>
        <v>949.32</v>
      </c>
      <c r="J37" s="591">
        <f t="shared" si="2"/>
        <v>0</v>
      </c>
    </row>
    <row r="38" spans="1:10" ht="15.75" x14ac:dyDescent="0.25">
      <c r="A38" s="47"/>
      <c r="B38" s="183"/>
      <c r="C38" s="589"/>
      <c r="D38" s="69">
        <f t="shared" si="0"/>
        <v>0</v>
      </c>
      <c r="E38" s="302"/>
      <c r="F38" s="590">
        <f t="shared" si="4"/>
        <v>0</v>
      </c>
      <c r="G38" s="70"/>
      <c r="H38" s="515"/>
      <c r="I38" s="617">
        <f t="shared" si="3"/>
        <v>949.32</v>
      </c>
      <c r="J38" s="591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6"/>
      <c r="J39" s="58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0" t="s">
        <v>21</v>
      </c>
      <c r="E42" s="1281"/>
      <c r="F42" s="141">
        <f>E4+E5-F40+E6</f>
        <v>949.32</v>
      </c>
    </row>
    <row r="43" spans="1:10" ht="15.75" thickBot="1" x14ac:dyDescent="0.3">
      <c r="A43" s="125"/>
      <c r="D43" s="719" t="s">
        <v>4</v>
      </c>
      <c r="E43" s="720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5" ht="16.5" thickBot="1" x14ac:dyDescent="0.3">
      <c r="K2" s="559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311"/>
      <c r="B5" s="672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311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79">
        <f>E5+E6-F8+E4</f>
        <v>0</v>
      </c>
      <c r="J8" s="593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79">
        <f>I8-F9</f>
        <v>0</v>
      </c>
      <c r="J9" s="593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79">
        <f t="shared" ref="I10:I27" si="3">I9-F10</f>
        <v>0</v>
      </c>
      <c r="J10" s="593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79">
        <f t="shared" si="3"/>
        <v>0</v>
      </c>
      <c r="J11" s="593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79">
        <f t="shared" si="3"/>
        <v>0</v>
      </c>
      <c r="J12" s="593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1">
        <f t="shared" si="3"/>
        <v>0</v>
      </c>
      <c r="J13" s="593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1">
        <f t="shared" si="3"/>
        <v>0</v>
      </c>
      <c r="J14" s="593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1">
        <f t="shared" si="3"/>
        <v>0</v>
      </c>
      <c r="J15" s="593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2">
        <f t="shared" si="3"/>
        <v>0</v>
      </c>
      <c r="J16" s="58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2">
        <f t="shared" si="3"/>
        <v>0</v>
      </c>
      <c r="J17" s="58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2">
        <f t="shared" si="3"/>
        <v>0</v>
      </c>
      <c r="J18" s="58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2">
        <f t="shared" si="3"/>
        <v>0</v>
      </c>
      <c r="J19" s="58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2">
        <f t="shared" si="3"/>
        <v>0</v>
      </c>
      <c r="J20" s="58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2">
        <f t="shared" si="3"/>
        <v>0</v>
      </c>
      <c r="J21" s="58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2">
        <f t="shared" si="3"/>
        <v>0</v>
      </c>
      <c r="J22" s="58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2">
        <f t="shared" si="3"/>
        <v>0</v>
      </c>
      <c r="J23" s="58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2">
        <f t="shared" si="3"/>
        <v>0</v>
      </c>
      <c r="J24" s="58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2">
        <f t="shared" si="3"/>
        <v>0</v>
      </c>
      <c r="J25" s="58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2">
        <f t="shared" si="3"/>
        <v>0</v>
      </c>
      <c r="J26" s="58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3">
        <f t="shared" si="3"/>
        <v>0</v>
      </c>
      <c r="J27" s="58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4"/>
      <c r="J28" s="5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80" t="s">
        <v>21</v>
      </c>
      <c r="E31" s="1281"/>
      <c r="F31" s="141">
        <f>E4+E5-F29+E6</f>
        <v>0</v>
      </c>
    </row>
    <row r="32" spans="1:10" ht="15.75" thickBot="1" x14ac:dyDescent="0.3">
      <c r="A32" s="125"/>
      <c r="D32" s="669" t="s">
        <v>4</v>
      </c>
      <c r="E32" s="670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5" ht="16.5" thickBot="1" x14ac:dyDescent="0.3">
      <c r="K2" s="559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2" t="s">
        <v>88</v>
      </c>
      <c r="C4" s="128"/>
      <c r="D4" s="134"/>
      <c r="E4" s="181"/>
      <c r="F4" s="137"/>
      <c r="G4" s="38"/>
    </row>
    <row r="5" spans="1:15" ht="15.75" x14ac:dyDescent="0.25">
      <c r="A5" s="1311"/>
      <c r="B5" s="131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11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79">
        <f>E5+E6-F8+E4</f>
        <v>0</v>
      </c>
      <c r="J8" s="593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79">
        <f>I8-F9</f>
        <v>0</v>
      </c>
      <c r="J9" s="593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79">
        <f t="shared" ref="I10:I27" si="2">I9-F10</f>
        <v>0</v>
      </c>
      <c r="J10" s="593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79">
        <f t="shared" si="2"/>
        <v>0</v>
      </c>
      <c r="J11" s="593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79">
        <f t="shared" si="2"/>
        <v>0</v>
      </c>
      <c r="J12" s="593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1">
        <f t="shared" si="2"/>
        <v>0</v>
      </c>
      <c r="J13" s="593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1">
        <f t="shared" si="2"/>
        <v>0</v>
      </c>
      <c r="J14" s="593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1">
        <f t="shared" si="2"/>
        <v>0</v>
      </c>
      <c r="J15" s="593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2">
        <f t="shared" si="2"/>
        <v>0</v>
      </c>
      <c r="J16" s="58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2">
        <f t="shared" si="2"/>
        <v>0</v>
      </c>
      <c r="J17" s="58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2">
        <f t="shared" si="2"/>
        <v>0</v>
      </c>
      <c r="J18" s="58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2">
        <f t="shared" si="2"/>
        <v>0</v>
      </c>
      <c r="J19" s="58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2">
        <f t="shared" si="2"/>
        <v>0</v>
      </c>
      <c r="J20" s="58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2">
        <f t="shared" si="2"/>
        <v>0</v>
      </c>
      <c r="J21" s="58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2">
        <f t="shared" si="2"/>
        <v>0</v>
      </c>
      <c r="J22" s="58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2">
        <f t="shared" si="2"/>
        <v>0</v>
      </c>
      <c r="J23" s="58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2">
        <f t="shared" si="2"/>
        <v>0</v>
      </c>
      <c r="J24" s="58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2">
        <f t="shared" si="2"/>
        <v>0</v>
      </c>
      <c r="J25" s="58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2">
        <f t="shared" si="2"/>
        <v>0</v>
      </c>
      <c r="J26" s="58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3">
        <f t="shared" si="2"/>
        <v>0</v>
      </c>
      <c r="J27" s="58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4"/>
      <c r="J28" s="5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80" t="s">
        <v>21</v>
      </c>
      <c r="E31" s="1281"/>
      <c r="F31" s="141">
        <f>E4+E5-F29+E6</f>
        <v>0</v>
      </c>
    </row>
    <row r="32" spans="1:10" ht="15.75" thickBot="1" x14ac:dyDescent="0.3">
      <c r="A32" s="125"/>
      <c r="D32" s="505" t="s">
        <v>4</v>
      </c>
      <c r="E32" s="506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08"/>
    <col min="10" max="10" width="17.5703125" customWidth="1"/>
  </cols>
  <sheetData>
    <row r="1" spans="1:11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1" ht="16.5" thickBot="1" x14ac:dyDescent="0.3">
      <c r="K2" s="55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09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0">
        <f>E5+E6-F8+E4</f>
        <v>0</v>
      </c>
      <c r="J8" s="593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0">
        <f>I8-F9</f>
        <v>0</v>
      </c>
      <c r="J9" s="593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0">
        <f t="shared" ref="I10:I27" si="4">I9-F10</f>
        <v>0</v>
      </c>
      <c r="J10" s="593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0">
        <f t="shared" si="4"/>
        <v>0</v>
      </c>
      <c r="J11" s="593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0">
        <f t="shared" si="4"/>
        <v>0</v>
      </c>
      <c r="J12" s="593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0">
        <f t="shared" si="4"/>
        <v>0</v>
      </c>
      <c r="J13" s="593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0">
        <f t="shared" si="4"/>
        <v>0</v>
      </c>
      <c r="J14" s="593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0">
        <f t="shared" si="4"/>
        <v>0</v>
      </c>
      <c r="J15" s="593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1">
        <f t="shared" si="4"/>
        <v>0</v>
      </c>
      <c r="J16" s="58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1">
        <f t="shared" si="4"/>
        <v>0</v>
      </c>
      <c r="J17" s="58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1">
        <f t="shared" si="4"/>
        <v>0</v>
      </c>
      <c r="J18" s="58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1">
        <f t="shared" si="4"/>
        <v>0</v>
      </c>
      <c r="J19" s="58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1">
        <f t="shared" si="4"/>
        <v>0</v>
      </c>
      <c r="J20" s="58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1">
        <f t="shared" si="4"/>
        <v>0</v>
      </c>
      <c r="J21" s="58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1">
        <f t="shared" si="4"/>
        <v>0</v>
      </c>
      <c r="J22" s="58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1">
        <f t="shared" si="4"/>
        <v>0</v>
      </c>
      <c r="J23" s="58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1">
        <f t="shared" si="4"/>
        <v>0</v>
      </c>
      <c r="J24" s="58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1">
        <f t="shared" si="4"/>
        <v>0</v>
      </c>
      <c r="J25" s="58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1">
        <f t="shared" si="4"/>
        <v>0</v>
      </c>
      <c r="J26" s="58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1">
        <f t="shared" si="4"/>
        <v>0</v>
      </c>
      <c r="J27" s="58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2"/>
      <c r="J28" s="58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80" t="s">
        <v>21</v>
      </c>
      <c r="E31" s="1281"/>
      <c r="F31" s="141">
        <f>E4+E5-F29+E6</f>
        <v>0</v>
      </c>
    </row>
    <row r="32" spans="1:10" ht="16.5" thickBot="1" x14ac:dyDescent="0.3">
      <c r="A32" s="125"/>
      <c r="D32" s="606" t="s">
        <v>4</v>
      </c>
      <c r="E32" s="607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4"/>
      <c r="B1" s="1284"/>
      <c r="C1" s="1284"/>
      <c r="D1" s="1284"/>
      <c r="E1" s="1284"/>
      <c r="F1" s="1284"/>
      <c r="G1" s="1284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/>
      <c r="B3" s="659" t="s">
        <v>1</v>
      </c>
      <c r="C3" s="72"/>
      <c r="D3" s="72"/>
      <c r="E3" s="72"/>
      <c r="F3" s="72"/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819"/>
      <c r="C4" s="299"/>
      <c r="D4" s="234"/>
      <c r="E4" s="468"/>
      <c r="F4" s="229"/>
      <c r="G4" s="799"/>
      <c r="H4" s="148"/>
      <c r="I4" s="502"/>
    </row>
    <row r="5" spans="1:10" ht="14.25" customHeight="1" x14ac:dyDescent="0.25">
      <c r="A5" s="1287" t="s">
        <v>98</v>
      </c>
      <c r="B5" s="1314" t="s">
        <v>99</v>
      </c>
      <c r="C5" s="492"/>
      <c r="D5" s="234"/>
      <c r="E5" s="232"/>
      <c r="F5" s="229"/>
      <c r="G5" s="227">
        <f>F30</f>
        <v>0</v>
      </c>
      <c r="H5" s="138">
        <f>E5-G5+E4+E6+E7</f>
        <v>0</v>
      </c>
      <c r="I5" s="499"/>
    </row>
    <row r="6" spans="1:10" x14ac:dyDescent="0.25">
      <c r="A6" s="1287"/>
      <c r="B6" s="1314"/>
      <c r="C6" s="495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88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88"/>
      <c r="F25" s="263">
        <f t="shared" si="0"/>
        <v>0</v>
      </c>
      <c r="G25" s="785"/>
      <c r="H25" s="786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88"/>
      <c r="F26" s="263">
        <f t="shared" si="0"/>
        <v>0</v>
      </c>
      <c r="G26" s="785"/>
      <c r="H26" s="786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88"/>
      <c r="F27" s="263">
        <f t="shared" si="0"/>
        <v>0</v>
      </c>
      <c r="G27" s="785"/>
      <c r="H27" s="786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80" t="s">
        <v>21</v>
      </c>
      <c r="E32" s="1281"/>
      <c r="F32" s="141">
        <f>G5-F30</f>
        <v>0</v>
      </c>
    </row>
    <row r="33" spans="1:6" ht="15.75" thickBot="1" x14ac:dyDescent="0.3">
      <c r="A33" s="125"/>
      <c r="D33" s="797" t="s">
        <v>4</v>
      </c>
      <c r="E33" s="798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M4" zoomScaleNormal="100" workbookViewId="0">
      <selection activeCell="LV33" sqref="LV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5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5" bestFit="1" customWidth="1"/>
    <col min="80" max="80" width="13.85546875" style="49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5" bestFit="1" customWidth="1"/>
    <col min="90" max="90" width="11.42578125" style="495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5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5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5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90" t="s">
        <v>277</v>
      </c>
      <c r="L1" s="1290"/>
      <c r="M1" s="1290"/>
      <c r="N1" s="1290"/>
      <c r="O1" s="1290"/>
      <c r="P1" s="1290"/>
      <c r="Q1" s="1290"/>
      <c r="R1" s="331">
        <f>I1+1</f>
        <v>1</v>
      </c>
      <c r="S1" s="331"/>
      <c r="U1" s="1284" t="s">
        <v>278</v>
      </c>
      <c r="V1" s="1284"/>
      <c r="W1" s="1284"/>
      <c r="X1" s="1284"/>
      <c r="Y1" s="1284"/>
      <c r="Z1" s="1284"/>
      <c r="AA1" s="1284"/>
      <c r="AB1" s="331">
        <f>R1+1</f>
        <v>2</v>
      </c>
      <c r="AC1" s="497"/>
      <c r="AE1" s="1284" t="str">
        <f>U1</f>
        <v>ENTRADAS DEL MES DE SEPTIEMBRE   2022</v>
      </c>
      <c r="AF1" s="1284"/>
      <c r="AG1" s="1284"/>
      <c r="AH1" s="1284"/>
      <c r="AI1" s="1284"/>
      <c r="AJ1" s="1284"/>
      <c r="AK1" s="1284"/>
      <c r="AL1" s="331">
        <f>AB1+1</f>
        <v>3</v>
      </c>
      <c r="AM1" s="331"/>
      <c r="AO1" s="1284" t="str">
        <f>AE1</f>
        <v>ENTRADAS DEL MES DE SEPTIEMBRE   2022</v>
      </c>
      <c r="AP1" s="1284"/>
      <c r="AQ1" s="1284"/>
      <c r="AR1" s="1284"/>
      <c r="AS1" s="1284"/>
      <c r="AT1" s="1284"/>
      <c r="AU1" s="1284"/>
      <c r="AV1" s="331">
        <f>AL1+1</f>
        <v>4</v>
      </c>
      <c r="AW1" s="497"/>
      <c r="AY1" s="1284" t="str">
        <f>AO1</f>
        <v>ENTRADAS DEL MES DE SEPTIEMBRE   2022</v>
      </c>
      <c r="AZ1" s="1284"/>
      <c r="BA1" s="1284"/>
      <c r="BB1" s="1284"/>
      <c r="BC1" s="1284"/>
      <c r="BD1" s="1284"/>
      <c r="BE1" s="1284"/>
      <c r="BF1" s="331">
        <f>AV1+1</f>
        <v>5</v>
      </c>
      <c r="BG1" s="524"/>
      <c r="BI1" s="1284" t="str">
        <f>AY1</f>
        <v>ENTRADAS DEL MES DE SEPTIEMBRE   2022</v>
      </c>
      <c r="BJ1" s="1284"/>
      <c r="BK1" s="1284"/>
      <c r="BL1" s="1284"/>
      <c r="BM1" s="1284"/>
      <c r="BN1" s="1284"/>
      <c r="BO1" s="1284"/>
      <c r="BP1" s="331">
        <f>BF1+1</f>
        <v>6</v>
      </c>
      <c r="BQ1" s="497"/>
      <c r="BS1" s="1284" t="str">
        <f>BI1</f>
        <v>ENTRADAS DEL MES DE SEPTIEMBRE   2022</v>
      </c>
      <c r="BT1" s="1284"/>
      <c r="BU1" s="1284"/>
      <c r="BV1" s="1284"/>
      <c r="BW1" s="1284"/>
      <c r="BX1" s="1284"/>
      <c r="BY1" s="1284"/>
      <c r="BZ1" s="331">
        <f>BP1+1</f>
        <v>7</v>
      </c>
      <c r="CC1" s="1284" t="str">
        <f>BS1</f>
        <v>ENTRADAS DEL MES DE SEPTIEMBRE   2022</v>
      </c>
      <c r="CD1" s="1284"/>
      <c r="CE1" s="1284"/>
      <c r="CF1" s="1284"/>
      <c r="CG1" s="1284"/>
      <c r="CH1" s="1284"/>
      <c r="CI1" s="1284"/>
      <c r="CJ1" s="331">
        <f>BZ1+1</f>
        <v>8</v>
      </c>
      <c r="CM1" s="1284" t="str">
        <f>CC1</f>
        <v>ENTRADAS DEL MES DE SEPTIEMBRE   2022</v>
      </c>
      <c r="CN1" s="1284"/>
      <c r="CO1" s="1284"/>
      <c r="CP1" s="1284"/>
      <c r="CQ1" s="1284"/>
      <c r="CR1" s="1284"/>
      <c r="CS1" s="1284"/>
      <c r="CT1" s="331">
        <f>CJ1+1</f>
        <v>9</v>
      </c>
      <c r="CU1" s="497"/>
      <c r="CW1" s="1284" t="str">
        <f>CM1</f>
        <v>ENTRADAS DEL MES DE SEPTIEMBRE   2022</v>
      </c>
      <c r="CX1" s="1284"/>
      <c r="CY1" s="1284"/>
      <c r="CZ1" s="1284"/>
      <c r="DA1" s="1284"/>
      <c r="DB1" s="1284"/>
      <c r="DC1" s="1284"/>
      <c r="DD1" s="331">
        <f>CT1+1</f>
        <v>10</v>
      </c>
      <c r="DE1" s="497"/>
      <c r="DG1" s="1284" t="str">
        <f>CW1</f>
        <v>ENTRADAS DEL MES DE SEPTIEMBRE   2022</v>
      </c>
      <c r="DH1" s="1284"/>
      <c r="DI1" s="1284"/>
      <c r="DJ1" s="1284"/>
      <c r="DK1" s="1284"/>
      <c r="DL1" s="1284"/>
      <c r="DM1" s="1284"/>
      <c r="DN1" s="331">
        <f>DD1+1</f>
        <v>11</v>
      </c>
      <c r="DO1" s="497"/>
      <c r="DQ1" s="1284" t="str">
        <f>DG1</f>
        <v>ENTRADAS DEL MES DE SEPTIEMBRE   2022</v>
      </c>
      <c r="DR1" s="1284"/>
      <c r="DS1" s="1284"/>
      <c r="DT1" s="1284"/>
      <c r="DU1" s="1284"/>
      <c r="DV1" s="1284"/>
      <c r="DW1" s="1284"/>
      <c r="DX1" s="331">
        <f>DN1+1</f>
        <v>12</v>
      </c>
      <c r="EA1" s="1284" t="str">
        <f>DQ1</f>
        <v>ENTRADAS DEL MES DE SEPTIEMBRE   2022</v>
      </c>
      <c r="EB1" s="1284"/>
      <c r="EC1" s="1284"/>
      <c r="ED1" s="1284"/>
      <c r="EE1" s="1284"/>
      <c r="EF1" s="1284"/>
      <c r="EG1" s="1284"/>
      <c r="EH1" s="331">
        <f>DX1+1</f>
        <v>13</v>
      </c>
      <c r="EI1" s="497"/>
      <c r="EK1" s="1284" t="str">
        <f>EA1</f>
        <v>ENTRADAS DEL MES DE SEPTIEMBRE   2022</v>
      </c>
      <c r="EL1" s="1284"/>
      <c r="EM1" s="1284"/>
      <c r="EN1" s="1284"/>
      <c r="EO1" s="1284"/>
      <c r="EP1" s="1284"/>
      <c r="EQ1" s="1284"/>
      <c r="ER1" s="331">
        <f>EH1+1</f>
        <v>14</v>
      </c>
      <c r="ES1" s="497"/>
      <c r="EU1" s="1284" t="str">
        <f>EK1</f>
        <v>ENTRADAS DEL MES DE SEPTIEMBRE   2022</v>
      </c>
      <c r="EV1" s="1284"/>
      <c r="EW1" s="1284"/>
      <c r="EX1" s="1284"/>
      <c r="EY1" s="1284"/>
      <c r="EZ1" s="1284"/>
      <c r="FA1" s="1284"/>
      <c r="FB1" s="331">
        <f>ER1+1</f>
        <v>15</v>
      </c>
      <c r="FC1" s="497"/>
      <c r="FE1" s="1284" t="str">
        <f>EU1</f>
        <v>ENTRADAS DEL MES DE SEPTIEMBRE   2022</v>
      </c>
      <c r="FF1" s="1284"/>
      <c r="FG1" s="1284"/>
      <c r="FH1" s="1284"/>
      <c r="FI1" s="1284"/>
      <c r="FJ1" s="1284"/>
      <c r="FK1" s="1284"/>
      <c r="FL1" s="331">
        <f>FB1+1</f>
        <v>16</v>
      </c>
      <c r="FM1" s="497"/>
      <c r="FO1" s="1284" t="str">
        <f>FE1</f>
        <v>ENTRADAS DEL MES DE SEPTIEMBRE   2022</v>
      </c>
      <c r="FP1" s="1284"/>
      <c r="FQ1" s="1284"/>
      <c r="FR1" s="1284"/>
      <c r="FS1" s="1284"/>
      <c r="FT1" s="1284"/>
      <c r="FU1" s="1284"/>
      <c r="FV1" s="331">
        <f>FL1+1</f>
        <v>17</v>
      </c>
      <c r="FW1" s="497"/>
      <c r="FY1" s="1284" t="str">
        <f>FO1</f>
        <v>ENTRADAS DEL MES DE SEPTIEMBRE   2022</v>
      </c>
      <c r="FZ1" s="1284"/>
      <c r="GA1" s="1284"/>
      <c r="GB1" s="1284"/>
      <c r="GC1" s="1284"/>
      <c r="GD1" s="1284"/>
      <c r="GE1" s="1284"/>
      <c r="GF1" s="331">
        <f>FV1+1</f>
        <v>18</v>
      </c>
      <c r="GG1" s="497"/>
      <c r="GH1" s="75" t="s">
        <v>37</v>
      </c>
      <c r="GI1" s="1284" t="str">
        <f>FY1</f>
        <v>ENTRADAS DEL MES DE SEPTIEMBRE   2022</v>
      </c>
      <c r="GJ1" s="1284"/>
      <c r="GK1" s="1284"/>
      <c r="GL1" s="1284"/>
      <c r="GM1" s="1284"/>
      <c r="GN1" s="1284"/>
      <c r="GO1" s="1284"/>
      <c r="GP1" s="331">
        <f>GF1+1</f>
        <v>19</v>
      </c>
      <c r="GQ1" s="497"/>
      <c r="GS1" s="1284" t="str">
        <f>GI1</f>
        <v>ENTRADAS DEL MES DE SEPTIEMBRE   2022</v>
      </c>
      <c r="GT1" s="1284"/>
      <c r="GU1" s="1284"/>
      <c r="GV1" s="1284"/>
      <c r="GW1" s="1284"/>
      <c r="GX1" s="1284"/>
      <c r="GY1" s="1284"/>
      <c r="GZ1" s="331">
        <f>GP1+1</f>
        <v>20</v>
      </c>
      <c r="HA1" s="497"/>
      <c r="HC1" s="1284" t="str">
        <f>GS1</f>
        <v>ENTRADAS DEL MES DE SEPTIEMBRE   2022</v>
      </c>
      <c r="HD1" s="1284"/>
      <c r="HE1" s="1284"/>
      <c r="HF1" s="1284"/>
      <c r="HG1" s="1284"/>
      <c r="HH1" s="1284"/>
      <c r="HI1" s="1284"/>
      <c r="HJ1" s="331">
        <f>GZ1+1</f>
        <v>21</v>
      </c>
      <c r="HK1" s="497"/>
      <c r="HM1" s="1284" t="str">
        <f>HC1</f>
        <v>ENTRADAS DEL MES DE SEPTIEMBRE   2022</v>
      </c>
      <c r="HN1" s="1284"/>
      <c r="HO1" s="1284"/>
      <c r="HP1" s="1284"/>
      <c r="HQ1" s="1284"/>
      <c r="HR1" s="1284"/>
      <c r="HS1" s="1284"/>
      <c r="HT1" s="331">
        <f>HJ1+1</f>
        <v>22</v>
      </c>
      <c r="HU1" s="497"/>
      <c r="HW1" s="1284" t="str">
        <f>HM1</f>
        <v>ENTRADAS DEL MES DE SEPTIEMBRE   2022</v>
      </c>
      <c r="HX1" s="1284"/>
      <c r="HY1" s="1284"/>
      <c r="HZ1" s="1284"/>
      <c r="IA1" s="1284"/>
      <c r="IB1" s="1284"/>
      <c r="IC1" s="1284"/>
      <c r="ID1" s="331">
        <f>HT1+1</f>
        <v>23</v>
      </c>
      <c r="IE1" s="497"/>
      <c r="IG1" s="1284" t="str">
        <f>HW1</f>
        <v>ENTRADAS DEL MES DE SEPTIEMBRE   2022</v>
      </c>
      <c r="IH1" s="1284"/>
      <c r="II1" s="1284"/>
      <c r="IJ1" s="1284"/>
      <c r="IK1" s="1284"/>
      <c r="IL1" s="1284"/>
      <c r="IM1" s="1284"/>
      <c r="IN1" s="331">
        <f>ID1+1</f>
        <v>24</v>
      </c>
      <c r="IO1" s="497"/>
      <c r="IQ1" s="1284" t="str">
        <f>IG1</f>
        <v>ENTRADAS DEL MES DE SEPTIEMBRE   2022</v>
      </c>
      <c r="IR1" s="1284"/>
      <c r="IS1" s="1284"/>
      <c r="IT1" s="1284"/>
      <c r="IU1" s="1284"/>
      <c r="IV1" s="1284"/>
      <c r="IW1" s="1284"/>
      <c r="IX1" s="331">
        <f>IN1+1</f>
        <v>25</v>
      </c>
      <c r="IY1" s="497"/>
      <c r="JA1" s="1284" t="str">
        <f>IQ1</f>
        <v>ENTRADAS DEL MES DE SEPTIEMBRE   2022</v>
      </c>
      <c r="JB1" s="1284"/>
      <c r="JC1" s="1284"/>
      <c r="JD1" s="1284"/>
      <c r="JE1" s="1284"/>
      <c r="JF1" s="1284"/>
      <c r="JG1" s="1284"/>
      <c r="JH1" s="331">
        <f>IX1+1</f>
        <v>26</v>
      </c>
      <c r="JI1" s="497"/>
      <c r="JK1" s="1285" t="str">
        <f>JA1</f>
        <v>ENTRADAS DEL MES DE SEPTIEMBRE   2022</v>
      </c>
      <c r="JL1" s="1285"/>
      <c r="JM1" s="1285"/>
      <c r="JN1" s="1285"/>
      <c r="JO1" s="1285"/>
      <c r="JP1" s="1285"/>
      <c r="JQ1" s="1285"/>
      <c r="JR1" s="331">
        <f>JH1+1</f>
        <v>27</v>
      </c>
      <c r="JS1" s="497"/>
      <c r="JU1" s="1284" t="str">
        <f>JK1</f>
        <v>ENTRADAS DEL MES DE SEPTIEMBRE   2022</v>
      </c>
      <c r="JV1" s="1284"/>
      <c r="JW1" s="1284"/>
      <c r="JX1" s="1284"/>
      <c r="JY1" s="1284"/>
      <c r="JZ1" s="1284"/>
      <c r="KA1" s="1284"/>
      <c r="KB1" s="331">
        <f>JR1+1</f>
        <v>28</v>
      </c>
      <c r="KC1" s="497"/>
      <c r="KE1" s="1284" t="str">
        <f>JU1</f>
        <v>ENTRADAS DEL MES DE SEPTIEMBRE   2022</v>
      </c>
      <c r="KF1" s="1284"/>
      <c r="KG1" s="1284"/>
      <c r="KH1" s="1284"/>
      <c r="KI1" s="1284"/>
      <c r="KJ1" s="1284"/>
      <c r="KK1" s="1284"/>
      <c r="KL1" s="331">
        <f>KB1+1</f>
        <v>29</v>
      </c>
      <c r="KM1" s="497"/>
      <c r="KO1" s="1284" t="str">
        <f>KE1</f>
        <v>ENTRADAS DEL MES DE SEPTIEMBRE   2022</v>
      </c>
      <c r="KP1" s="1284"/>
      <c r="KQ1" s="1284"/>
      <c r="KR1" s="1284"/>
      <c r="KS1" s="1284"/>
      <c r="KT1" s="1284"/>
      <c r="KU1" s="1284"/>
      <c r="KV1" s="331">
        <f>KL1+1</f>
        <v>30</v>
      </c>
      <c r="KW1" s="497"/>
      <c r="KY1" s="1284" t="str">
        <f>KO1</f>
        <v>ENTRADAS DEL MES DE SEPTIEMBRE   2022</v>
      </c>
      <c r="KZ1" s="1284"/>
      <c r="LA1" s="1284"/>
      <c r="LB1" s="1284"/>
      <c r="LC1" s="1284"/>
      <c r="LD1" s="1284"/>
      <c r="LE1" s="1284"/>
      <c r="LF1" s="331">
        <f>KV1+1</f>
        <v>31</v>
      </c>
      <c r="LG1" s="497"/>
      <c r="LI1" s="1284" t="str">
        <f>KY1</f>
        <v>ENTRADAS DEL MES DE SEPTIEMBRE   2022</v>
      </c>
      <c r="LJ1" s="1284"/>
      <c r="LK1" s="1284"/>
      <c r="LL1" s="1284"/>
      <c r="LM1" s="1284"/>
      <c r="LN1" s="1284"/>
      <c r="LO1" s="1284"/>
      <c r="LP1" s="331">
        <f>LF1+1</f>
        <v>32</v>
      </c>
      <c r="LQ1" s="497"/>
      <c r="LS1" s="1284" t="str">
        <f>LI1</f>
        <v>ENTRADAS DEL MES DE SEPTIEMBRE   2022</v>
      </c>
      <c r="LT1" s="1284"/>
      <c r="LU1" s="1284"/>
      <c r="LV1" s="1284"/>
      <c r="LW1" s="1284"/>
      <c r="LX1" s="1284"/>
      <c r="LY1" s="1284"/>
      <c r="LZ1" s="331">
        <f>LP1+1</f>
        <v>33</v>
      </c>
      <c r="MC1" s="1284" t="str">
        <f>LS1</f>
        <v>ENTRADAS DEL MES DE SEPTIEMBRE   2022</v>
      </c>
      <c r="MD1" s="1284"/>
      <c r="ME1" s="1284"/>
      <c r="MF1" s="1284"/>
      <c r="MG1" s="1284"/>
      <c r="MH1" s="1284"/>
      <c r="MI1" s="1284"/>
      <c r="MJ1" s="331">
        <f>LZ1+1</f>
        <v>34</v>
      </c>
      <c r="MK1" s="331"/>
      <c r="MM1" s="1284" t="str">
        <f>MC1</f>
        <v>ENTRADAS DEL MES DE SEPTIEMBRE   2022</v>
      </c>
      <c r="MN1" s="1284"/>
      <c r="MO1" s="1284"/>
      <c r="MP1" s="1284"/>
      <c r="MQ1" s="1284"/>
      <c r="MR1" s="1284"/>
      <c r="MS1" s="1284"/>
      <c r="MT1" s="331">
        <f>MJ1+1</f>
        <v>35</v>
      </c>
      <c r="MU1" s="331"/>
      <c r="MW1" s="1284" t="str">
        <f>MM1</f>
        <v>ENTRADAS DEL MES DE SEPTIEMBRE   2022</v>
      </c>
      <c r="MX1" s="1284"/>
      <c r="MY1" s="1284"/>
      <c r="MZ1" s="1284"/>
      <c r="NA1" s="1284"/>
      <c r="NB1" s="1284"/>
      <c r="NC1" s="1284"/>
      <c r="ND1" s="331">
        <f>MT1+1</f>
        <v>36</v>
      </c>
      <c r="NE1" s="331"/>
      <c r="NG1" s="1284" t="str">
        <f>MW1</f>
        <v>ENTRADAS DEL MES DE SEPTIEMBRE   2022</v>
      </c>
      <c r="NH1" s="1284"/>
      <c r="NI1" s="1284"/>
      <c r="NJ1" s="1284"/>
      <c r="NK1" s="1284"/>
      <c r="NL1" s="1284"/>
      <c r="NM1" s="1284"/>
      <c r="NN1" s="331">
        <f>ND1+1</f>
        <v>37</v>
      </c>
      <c r="NO1" s="331"/>
      <c r="NQ1" s="1284" t="str">
        <f>NG1</f>
        <v>ENTRADAS DEL MES DE SEPTIEMBRE   2022</v>
      </c>
      <c r="NR1" s="1284"/>
      <c r="NS1" s="1284"/>
      <c r="NT1" s="1284"/>
      <c r="NU1" s="1284"/>
      <c r="NV1" s="1284"/>
      <c r="NW1" s="1284"/>
      <c r="NX1" s="331">
        <f>NN1+1</f>
        <v>38</v>
      </c>
      <c r="NY1" s="331"/>
      <c r="OA1" s="1284" t="str">
        <f>NQ1</f>
        <v>ENTRADAS DEL MES DE SEPTIEMBRE   2022</v>
      </c>
      <c r="OB1" s="1284"/>
      <c r="OC1" s="1284"/>
      <c r="OD1" s="1284"/>
      <c r="OE1" s="1284"/>
      <c r="OF1" s="1284"/>
      <c r="OG1" s="1284"/>
      <c r="OH1" s="331">
        <f>NX1+1</f>
        <v>39</v>
      </c>
      <c r="OI1" s="331"/>
      <c r="OK1" s="1284" t="str">
        <f>OA1</f>
        <v>ENTRADAS DEL MES DE SEPTIEMBRE   2022</v>
      </c>
      <c r="OL1" s="1284"/>
      <c r="OM1" s="1284"/>
      <c r="ON1" s="1284"/>
      <c r="OO1" s="1284"/>
      <c r="OP1" s="1284"/>
      <c r="OQ1" s="1284"/>
      <c r="OR1" s="331">
        <f>OH1+1</f>
        <v>40</v>
      </c>
      <c r="OS1" s="331"/>
      <c r="OU1" s="1284" t="str">
        <f>OK1</f>
        <v>ENTRADAS DEL MES DE SEPTIEMBRE   2022</v>
      </c>
      <c r="OV1" s="1284"/>
      <c r="OW1" s="1284"/>
      <c r="OX1" s="1284"/>
      <c r="OY1" s="1284"/>
      <c r="OZ1" s="1284"/>
      <c r="PA1" s="1284"/>
      <c r="PB1" s="331">
        <f>OR1+1</f>
        <v>41</v>
      </c>
      <c r="PC1" s="331"/>
      <c r="PE1" s="1284" t="str">
        <f>OU1</f>
        <v>ENTRADAS DEL MES DE SEPTIEMBRE   2022</v>
      </c>
      <c r="PF1" s="1284"/>
      <c r="PG1" s="1284"/>
      <c r="PH1" s="1284"/>
      <c r="PI1" s="1284"/>
      <c r="PJ1" s="1284"/>
      <c r="PK1" s="1284"/>
      <c r="PL1" s="331">
        <f>PB1+1</f>
        <v>42</v>
      </c>
      <c r="PM1" s="331"/>
      <c r="PO1" s="1284" t="str">
        <f>PE1</f>
        <v>ENTRADAS DEL MES DE SEPTIEMBRE   2022</v>
      </c>
      <c r="PP1" s="1284"/>
      <c r="PQ1" s="1284"/>
      <c r="PR1" s="1284"/>
      <c r="PS1" s="1284"/>
      <c r="PT1" s="1284"/>
      <c r="PU1" s="1284"/>
      <c r="PV1" s="331">
        <f>PL1+1</f>
        <v>43</v>
      </c>
      <c r="PX1" s="1284" t="str">
        <f>PO1</f>
        <v>ENTRADAS DEL MES DE SEPTIEMBRE   2022</v>
      </c>
      <c r="PY1" s="1284"/>
      <c r="PZ1" s="1284"/>
      <c r="QA1" s="1284"/>
      <c r="QB1" s="1284"/>
      <c r="QC1" s="1284"/>
      <c r="QD1" s="1284"/>
      <c r="QE1" s="331">
        <f>PV1+1</f>
        <v>44</v>
      </c>
      <c r="QG1" s="1284" t="str">
        <f>PX1</f>
        <v>ENTRADAS DEL MES DE SEPTIEMBRE   2022</v>
      </c>
      <c r="QH1" s="1284"/>
      <c r="QI1" s="1284"/>
      <c r="QJ1" s="1284"/>
      <c r="QK1" s="1284"/>
      <c r="QL1" s="1284"/>
      <c r="QM1" s="1284"/>
      <c r="QN1" s="331">
        <f>QE1+1</f>
        <v>45</v>
      </c>
      <c r="QP1" s="1284" t="str">
        <f>QG1</f>
        <v>ENTRADAS DEL MES DE SEPTIEMBRE   2022</v>
      </c>
      <c r="QQ1" s="1284"/>
      <c r="QR1" s="1284"/>
      <c r="QS1" s="1284"/>
      <c r="QT1" s="1284"/>
      <c r="QU1" s="1284"/>
      <c r="QV1" s="1284"/>
      <c r="QW1" s="331">
        <f>QN1+1</f>
        <v>46</v>
      </c>
      <c r="QY1" s="1284" t="str">
        <f>QP1</f>
        <v>ENTRADAS DEL MES DE SEPTIEMBRE   2022</v>
      </c>
      <c r="QZ1" s="1284"/>
      <c r="RA1" s="1284"/>
      <c r="RB1" s="1284"/>
      <c r="RC1" s="1284"/>
      <c r="RD1" s="1284"/>
      <c r="RE1" s="1284"/>
      <c r="RF1" s="331">
        <f>QW1+1</f>
        <v>47</v>
      </c>
      <c r="RH1" s="1284" t="str">
        <f>QY1</f>
        <v>ENTRADAS DEL MES DE SEPTIEMBRE   2022</v>
      </c>
      <c r="RI1" s="1284"/>
      <c r="RJ1" s="1284"/>
      <c r="RK1" s="1284"/>
      <c r="RL1" s="1284"/>
      <c r="RM1" s="1284"/>
      <c r="RN1" s="1284"/>
      <c r="RO1" s="331">
        <f>RF1+1</f>
        <v>48</v>
      </c>
      <c r="RQ1" s="1284" t="str">
        <f>RH1</f>
        <v>ENTRADAS DEL MES DE SEPTIEMBRE   2022</v>
      </c>
      <c r="RR1" s="1284"/>
      <c r="RS1" s="1284"/>
      <c r="RT1" s="1284"/>
      <c r="RU1" s="1284"/>
      <c r="RV1" s="1284"/>
      <c r="RW1" s="1284"/>
      <c r="RX1" s="331">
        <f>RO1+1</f>
        <v>49</v>
      </c>
      <c r="RZ1" s="1284" t="str">
        <f>RQ1</f>
        <v>ENTRADAS DEL MES DE SEPTIEMBRE   2022</v>
      </c>
      <c r="SA1" s="1284"/>
      <c r="SB1" s="1284"/>
      <c r="SC1" s="1284"/>
      <c r="SD1" s="1284"/>
      <c r="SE1" s="1284"/>
      <c r="SF1" s="1284"/>
      <c r="SG1" s="331">
        <f>RX1+1</f>
        <v>50</v>
      </c>
      <c r="SI1" s="1284" t="str">
        <f>RZ1</f>
        <v>ENTRADAS DEL MES DE SEPTIEMBRE   2022</v>
      </c>
      <c r="SJ1" s="1284"/>
      <c r="SK1" s="1284"/>
      <c r="SL1" s="1284"/>
      <c r="SM1" s="1284"/>
      <c r="SN1" s="1284"/>
      <c r="SO1" s="1284"/>
      <c r="SP1" s="331">
        <f>SG1+1</f>
        <v>51</v>
      </c>
      <c r="SR1" s="1284" t="str">
        <f>SI1</f>
        <v>ENTRADAS DEL MES DE SEPTIEMBRE   2022</v>
      </c>
      <c r="SS1" s="1284"/>
      <c r="ST1" s="1284"/>
      <c r="SU1" s="1284"/>
      <c r="SV1" s="1284"/>
      <c r="SW1" s="1284"/>
      <c r="SX1" s="1284"/>
      <c r="SY1" s="331">
        <f>SP1+1</f>
        <v>52</v>
      </c>
      <c r="TA1" s="1284" t="str">
        <f>SR1</f>
        <v>ENTRADAS DEL MES DE SEPTIEMBRE   2022</v>
      </c>
      <c r="TB1" s="1284"/>
      <c r="TC1" s="1284"/>
      <c r="TD1" s="1284"/>
      <c r="TE1" s="1284"/>
      <c r="TF1" s="1284"/>
      <c r="TG1" s="1284"/>
      <c r="TH1" s="331">
        <f>SY1+1</f>
        <v>53</v>
      </c>
      <c r="TJ1" s="1284" t="str">
        <f>TA1</f>
        <v>ENTRADAS DEL MES DE SEPTIEMBRE   2022</v>
      </c>
      <c r="TK1" s="1284"/>
      <c r="TL1" s="1284"/>
      <c r="TM1" s="1284"/>
      <c r="TN1" s="1284"/>
      <c r="TO1" s="1284"/>
      <c r="TP1" s="1284"/>
      <c r="TQ1" s="331">
        <f>TH1+1</f>
        <v>54</v>
      </c>
      <c r="TS1" s="1284" t="str">
        <f>TJ1</f>
        <v>ENTRADAS DEL MES DE SEPTIEMBRE   2022</v>
      </c>
      <c r="TT1" s="1284"/>
      <c r="TU1" s="1284"/>
      <c r="TV1" s="1284"/>
      <c r="TW1" s="1284"/>
      <c r="TX1" s="1284"/>
      <c r="TY1" s="1284"/>
      <c r="TZ1" s="331">
        <f>TQ1+1</f>
        <v>55</v>
      </c>
      <c r="UB1" s="1284" t="str">
        <f>TS1</f>
        <v>ENTRADAS DEL MES DE SEPTIEMBRE   2022</v>
      </c>
      <c r="UC1" s="1284"/>
      <c r="UD1" s="1284"/>
      <c r="UE1" s="1284"/>
      <c r="UF1" s="1284"/>
      <c r="UG1" s="1284"/>
      <c r="UH1" s="1284"/>
      <c r="UI1" s="331">
        <f>TZ1+1</f>
        <v>56</v>
      </c>
      <c r="UK1" s="1284" t="str">
        <f>UB1</f>
        <v>ENTRADAS DEL MES DE SEPTIEMBRE   2022</v>
      </c>
      <c r="UL1" s="1284"/>
      <c r="UM1" s="1284"/>
      <c r="UN1" s="1284"/>
      <c r="UO1" s="1284"/>
      <c r="UP1" s="1284"/>
      <c r="UQ1" s="1284"/>
      <c r="UR1" s="331">
        <f>UI1+1</f>
        <v>57</v>
      </c>
      <c r="UT1" s="1284" t="str">
        <f>UK1</f>
        <v>ENTRADAS DEL MES DE SEPTIEMBRE   2022</v>
      </c>
      <c r="UU1" s="1284"/>
      <c r="UV1" s="1284"/>
      <c r="UW1" s="1284"/>
      <c r="UX1" s="1284"/>
      <c r="UY1" s="1284"/>
      <c r="UZ1" s="1284"/>
      <c r="VA1" s="331">
        <f>UR1+1</f>
        <v>58</v>
      </c>
      <c r="VC1" s="1284" t="str">
        <f>UT1</f>
        <v>ENTRADAS DEL MES DE SEPTIEMBRE   2022</v>
      </c>
      <c r="VD1" s="1284"/>
      <c r="VE1" s="1284"/>
      <c r="VF1" s="1284"/>
      <c r="VG1" s="1284"/>
      <c r="VH1" s="1284"/>
      <c r="VI1" s="1284"/>
      <c r="VJ1" s="331">
        <f>VA1+1</f>
        <v>59</v>
      </c>
      <c r="VL1" s="1284" t="str">
        <f>VC1</f>
        <v>ENTRADAS DEL MES DE SEPTIEMBRE   2022</v>
      </c>
      <c r="VM1" s="1284"/>
      <c r="VN1" s="1284"/>
      <c r="VO1" s="1284"/>
      <c r="VP1" s="1284"/>
      <c r="VQ1" s="1284"/>
      <c r="VR1" s="1284"/>
      <c r="VS1" s="331">
        <f>VJ1+1</f>
        <v>60</v>
      </c>
      <c r="VU1" s="1284" t="str">
        <f>VL1</f>
        <v>ENTRADAS DEL MES DE SEPTIEMBRE   2022</v>
      </c>
      <c r="VV1" s="1284"/>
      <c r="VW1" s="1284"/>
      <c r="VX1" s="1284"/>
      <c r="VY1" s="1284"/>
      <c r="VZ1" s="1284"/>
      <c r="WA1" s="1284"/>
      <c r="WB1" s="331">
        <f>VS1+1</f>
        <v>61</v>
      </c>
      <c r="WD1" s="1284" t="str">
        <f>VU1</f>
        <v>ENTRADAS DEL MES DE SEPTIEMBRE   2022</v>
      </c>
      <c r="WE1" s="1284"/>
      <c r="WF1" s="1284"/>
      <c r="WG1" s="1284"/>
      <c r="WH1" s="1284"/>
      <c r="WI1" s="1284"/>
      <c r="WJ1" s="1284"/>
      <c r="WK1" s="331">
        <f>WB1+1</f>
        <v>62</v>
      </c>
      <c r="WM1" s="1284" t="str">
        <f>WD1</f>
        <v>ENTRADAS DEL MES DE SEPTIEMBRE   2022</v>
      </c>
      <c r="WN1" s="1284"/>
      <c r="WO1" s="1284"/>
      <c r="WP1" s="1284"/>
      <c r="WQ1" s="1284"/>
      <c r="WR1" s="1284"/>
      <c r="WS1" s="1284"/>
      <c r="WT1" s="331">
        <f>WK1+1</f>
        <v>63</v>
      </c>
      <c r="WV1" s="1284" t="str">
        <f>WM1</f>
        <v>ENTRADAS DEL MES DE SEPTIEMBRE   2022</v>
      </c>
      <c r="WW1" s="1284"/>
      <c r="WX1" s="1284"/>
      <c r="WY1" s="1284"/>
      <c r="WZ1" s="1284"/>
      <c r="XA1" s="1284"/>
      <c r="XB1" s="1284"/>
      <c r="XC1" s="331">
        <f>WT1+1</f>
        <v>64</v>
      </c>
      <c r="XE1" s="1284" t="str">
        <f>WV1</f>
        <v>ENTRADAS DEL MES DE SEPTIEMBRE   2022</v>
      </c>
      <c r="XF1" s="1284"/>
      <c r="XG1" s="1284"/>
      <c r="XH1" s="1284"/>
      <c r="XI1" s="1284"/>
      <c r="XJ1" s="1284"/>
      <c r="XK1" s="1284"/>
      <c r="XL1" s="331">
        <f>XC1+1</f>
        <v>65</v>
      </c>
      <c r="XN1" s="1284" t="str">
        <f>XE1</f>
        <v>ENTRADAS DEL MES DE SEPTIEMBRE   2022</v>
      </c>
      <c r="XO1" s="1284"/>
      <c r="XP1" s="1284"/>
      <c r="XQ1" s="1284"/>
      <c r="XR1" s="1284"/>
      <c r="XS1" s="1284"/>
      <c r="XT1" s="1284"/>
      <c r="XU1" s="331">
        <f>XL1+1</f>
        <v>66</v>
      </c>
      <c r="XW1" s="1284" t="str">
        <f>XN1</f>
        <v>ENTRADAS DEL MES DE SEPTIEMBRE   2022</v>
      </c>
      <c r="XX1" s="1284"/>
      <c r="XY1" s="1284"/>
      <c r="XZ1" s="1284"/>
      <c r="YA1" s="1284"/>
      <c r="YB1" s="1284"/>
      <c r="YC1" s="1284"/>
      <c r="YD1" s="331">
        <f>XU1+1</f>
        <v>67</v>
      </c>
      <c r="YF1" s="1284" t="str">
        <f>XW1</f>
        <v>ENTRADAS DEL MES DE SEPTIEMBRE   2022</v>
      </c>
      <c r="YG1" s="1284"/>
      <c r="YH1" s="1284"/>
      <c r="YI1" s="1284"/>
      <c r="YJ1" s="1284"/>
      <c r="YK1" s="1284"/>
      <c r="YL1" s="1284"/>
      <c r="YM1" s="331">
        <f>YD1+1</f>
        <v>68</v>
      </c>
      <c r="YO1" s="1284" t="str">
        <f>YF1</f>
        <v>ENTRADAS DEL MES DE SEPTIEMBRE   2022</v>
      </c>
      <c r="YP1" s="1284"/>
      <c r="YQ1" s="1284"/>
      <c r="YR1" s="1284"/>
      <c r="YS1" s="1284"/>
      <c r="YT1" s="1284"/>
      <c r="YU1" s="1284"/>
      <c r="YV1" s="331">
        <f>YM1+1</f>
        <v>69</v>
      </c>
      <c r="YX1" s="1284" t="str">
        <f>YO1</f>
        <v>ENTRADAS DEL MES DE SEPTIEMBRE   2022</v>
      </c>
      <c r="YY1" s="1284"/>
      <c r="YZ1" s="1284"/>
      <c r="ZA1" s="1284"/>
      <c r="ZB1" s="1284"/>
      <c r="ZC1" s="1284"/>
      <c r="ZD1" s="1284"/>
      <c r="ZE1" s="331">
        <f>YV1+1</f>
        <v>70</v>
      </c>
      <c r="ZG1" s="1284" t="str">
        <f>YX1</f>
        <v>ENTRADAS DEL MES DE SEPTIEMBRE   2022</v>
      </c>
      <c r="ZH1" s="1284"/>
      <c r="ZI1" s="1284"/>
      <c r="ZJ1" s="1284"/>
      <c r="ZK1" s="1284"/>
      <c r="ZL1" s="1284"/>
      <c r="ZM1" s="1284"/>
      <c r="ZN1" s="331">
        <f>ZE1+1</f>
        <v>71</v>
      </c>
      <c r="ZP1" s="1284" t="str">
        <f>ZG1</f>
        <v>ENTRADAS DEL MES DE SEPTIEMBRE   2022</v>
      </c>
      <c r="ZQ1" s="1284"/>
      <c r="ZR1" s="1284"/>
      <c r="ZS1" s="1284"/>
      <c r="ZT1" s="1284"/>
      <c r="ZU1" s="1284"/>
      <c r="ZV1" s="1284"/>
      <c r="ZW1" s="331">
        <f>ZN1+1</f>
        <v>72</v>
      </c>
      <c r="ZY1" s="1284" t="str">
        <f>ZP1</f>
        <v>ENTRADAS DEL MES DE SEPTIEMBRE   2022</v>
      </c>
      <c r="ZZ1" s="1284"/>
      <c r="AAA1" s="1284"/>
      <c r="AAB1" s="1284"/>
      <c r="AAC1" s="1284"/>
      <c r="AAD1" s="1284"/>
      <c r="AAE1" s="1284"/>
      <c r="AAF1" s="331">
        <f>ZW1+1</f>
        <v>73</v>
      </c>
      <c r="AAH1" s="1284" t="str">
        <f>ZY1</f>
        <v>ENTRADAS DEL MES DE SEPTIEMBRE   2022</v>
      </c>
      <c r="AAI1" s="1284"/>
      <c r="AAJ1" s="1284"/>
      <c r="AAK1" s="1284"/>
      <c r="AAL1" s="1284"/>
      <c r="AAM1" s="1284"/>
      <c r="AAN1" s="1284"/>
      <c r="AAO1" s="331">
        <f>AAF1+1</f>
        <v>74</v>
      </c>
      <c r="AAQ1" s="1284" t="str">
        <f>AAH1</f>
        <v>ENTRADAS DEL MES DE SEPTIEMBRE   2022</v>
      </c>
      <c r="AAR1" s="1284"/>
      <c r="AAS1" s="1284"/>
      <c r="AAT1" s="1284"/>
      <c r="AAU1" s="1284"/>
      <c r="AAV1" s="1284"/>
      <c r="AAW1" s="1284"/>
      <c r="AAX1" s="331">
        <f>AAO1+1</f>
        <v>75</v>
      </c>
      <c r="AAZ1" s="1284" t="str">
        <f>AAQ1</f>
        <v>ENTRADAS DEL MES DE SEPTIEMBRE   2022</v>
      </c>
      <c r="ABA1" s="1284"/>
      <c r="ABB1" s="1284"/>
      <c r="ABC1" s="1284"/>
      <c r="ABD1" s="1284"/>
      <c r="ABE1" s="1284"/>
      <c r="ABF1" s="1284"/>
      <c r="ABG1" s="331">
        <f>AAX1+1</f>
        <v>76</v>
      </c>
      <c r="ABI1" s="1284" t="str">
        <f>AAZ1</f>
        <v>ENTRADAS DEL MES DE SEPTIEMBRE   2022</v>
      </c>
      <c r="ABJ1" s="1284"/>
      <c r="ABK1" s="1284"/>
      <c r="ABL1" s="1284"/>
      <c r="ABM1" s="1284"/>
      <c r="ABN1" s="1284"/>
      <c r="ABO1" s="1284"/>
      <c r="ABP1" s="331">
        <f>ABG1+1</f>
        <v>77</v>
      </c>
      <c r="ABR1" s="1284" t="str">
        <f>ABI1</f>
        <v>ENTRADAS DEL MES DE SEPTIEMBRE   2022</v>
      </c>
      <c r="ABS1" s="1284"/>
      <c r="ABT1" s="1284"/>
      <c r="ABU1" s="1284"/>
      <c r="ABV1" s="1284"/>
      <c r="ABW1" s="1284"/>
      <c r="ABX1" s="1284"/>
      <c r="ABY1" s="331">
        <f>ABP1+1</f>
        <v>78</v>
      </c>
      <c r="ACA1" s="1284" t="str">
        <f>ABR1</f>
        <v>ENTRADAS DEL MES DE SEPTIEMBRE   2022</v>
      </c>
      <c r="ACB1" s="1284"/>
      <c r="ACC1" s="1284"/>
      <c r="ACD1" s="1284"/>
      <c r="ACE1" s="1284"/>
      <c r="ACF1" s="1284"/>
      <c r="ACG1" s="1284"/>
      <c r="ACH1" s="331">
        <f>ABY1+1</f>
        <v>79</v>
      </c>
      <c r="ACJ1" s="1284" t="str">
        <f>ACA1</f>
        <v>ENTRADAS DEL MES DE SEPTIEMBRE   2022</v>
      </c>
      <c r="ACK1" s="1284"/>
      <c r="ACL1" s="1284"/>
      <c r="ACM1" s="1284"/>
      <c r="ACN1" s="1284"/>
      <c r="ACO1" s="1284"/>
      <c r="ACP1" s="1284"/>
      <c r="ACQ1" s="331">
        <f>ACH1+1</f>
        <v>80</v>
      </c>
      <c r="ACS1" s="1284" t="str">
        <f>ACJ1</f>
        <v>ENTRADAS DEL MES DE SEPTIEMBRE   2022</v>
      </c>
      <c r="ACT1" s="1284"/>
      <c r="ACU1" s="1284"/>
      <c r="ACV1" s="1284"/>
      <c r="ACW1" s="1284"/>
      <c r="ACX1" s="1284"/>
      <c r="ACY1" s="1284"/>
      <c r="ACZ1" s="331">
        <f>ACQ1+1</f>
        <v>81</v>
      </c>
      <c r="ADB1" s="1284" t="str">
        <f>ACS1</f>
        <v>ENTRADAS DEL MES DE SEPTIEMBRE   2022</v>
      </c>
      <c r="ADC1" s="1284"/>
      <c r="ADD1" s="1284"/>
      <c r="ADE1" s="1284"/>
      <c r="ADF1" s="1284"/>
      <c r="ADG1" s="1284"/>
      <c r="ADH1" s="1284"/>
      <c r="ADI1" s="331">
        <f>ACZ1+1</f>
        <v>82</v>
      </c>
      <c r="ADK1" s="1284" t="str">
        <f>ADB1</f>
        <v>ENTRADAS DEL MES DE SEPTIEMBRE   2022</v>
      </c>
      <c r="ADL1" s="1284"/>
      <c r="ADM1" s="1284"/>
      <c r="ADN1" s="1284"/>
      <c r="ADO1" s="1284"/>
      <c r="ADP1" s="1284"/>
      <c r="ADQ1" s="1284"/>
      <c r="ADR1" s="331">
        <f>ADI1+1</f>
        <v>83</v>
      </c>
      <c r="ADT1" s="1284" t="str">
        <f>ADK1</f>
        <v>ENTRADAS DEL MES DE SEPTIEMBRE   2022</v>
      </c>
      <c r="ADU1" s="1284"/>
      <c r="ADV1" s="1284"/>
      <c r="ADW1" s="1284"/>
      <c r="ADX1" s="1284"/>
      <c r="ADY1" s="1284"/>
      <c r="ADZ1" s="1284"/>
      <c r="AEA1" s="331">
        <f>ADR1+1</f>
        <v>84</v>
      </c>
      <c r="AEC1" s="1284" t="str">
        <f>ADT1</f>
        <v>ENTRADAS DEL MES DE SEPTIEMBRE   2022</v>
      </c>
      <c r="AED1" s="1284"/>
      <c r="AEE1" s="1284"/>
      <c r="AEF1" s="1284"/>
      <c r="AEG1" s="1284"/>
      <c r="AEH1" s="1284"/>
      <c r="AEI1" s="1284"/>
      <c r="AEJ1" s="331">
        <f>AEA1+1</f>
        <v>85</v>
      </c>
      <c r="AEL1" s="1284" t="str">
        <f>AEC1</f>
        <v>ENTRADAS DEL MES DE SEPTIEMBRE   2022</v>
      </c>
      <c r="AEM1" s="1284"/>
      <c r="AEN1" s="1284"/>
      <c r="AEO1" s="1284"/>
      <c r="AEP1" s="1284"/>
      <c r="AEQ1" s="1284"/>
      <c r="AER1" s="1284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49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49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49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49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49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49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49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49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49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49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49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49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49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49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49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49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49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49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49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49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49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49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49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49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49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49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49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thickBot="1" x14ac:dyDescent="0.3">
      <c r="A4" s="137">
        <v>1</v>
      </c>
      <c r="B4" s="228" t="str">
        <f t="shared" ref="B4:I4" si="0">K5</f>
        <v>SEABOARD FOODS</v>
      </c>
      <c r="C4" s="1108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89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91</v>
      </c>
      <c r="EM4" s="228"/>
      <c r="EN4" s="228"/>
      <c r="EO4" s="228"/>
      <c r="EP4" s="228"/>
      <c r="EQ4" s="651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2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4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2"/>
      <c r="KF4" s="75" t="s">
        <v>23</v>
      </c>
      <c r="KK4" s="326"/>
      <c r="KO4" s="73"/>
      <c r="KP4" s="73" t="s">
        <v>23</v>
      </c>
      <c r="KU4" s="73"/>
      <c r="KV4" s="130"/>
      <c r="KW4" s="507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130</v>
      </c>
      <c r="L5" s="859" t="s">
        <v>131</v>
      </c>
      <c r="M5" s="235" t="s">
        <v>182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499"/>
      <c r="T5" s="228"/>
      <c r="U5" s="236" t="s">
        <v>130</v>
      </c>
      <c r="V5" s="859" t="s">
        <v>131</v>
      </c>
      <c r="W5" s="235" t="s">
        <v>297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499"/>
      <c r="AD5" s="228"/>
      <c r="AE5" s="236" t="s">
        <v>130</v>
      </c>
      <c r="AF5" s="859" t="s">
        <v>131</v>
      </c>
      <c r="AG5" s="235" t="s">
        <v>298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499"/>
      <c r="AN5" s="228" t="s">
        <v>41</v>
      </c>
      <c r="AO5" s="228" t="s">
        <v>301</v>
      </c>
      <c r="AP5" s="1109" t="s">
        <v>299</v>
      </c>
      <c r="AQ5" s="233" t="s">
        <v>300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499"/>
      <c r="AY5" s="228" t="s">
        <v>302</v>
      </c>
      <c r="AZ5" s="859" t="s">
        <v>303</v>
      </c>
      <c r="BA5" s="233" t="s">
        <v>304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499"/>
      <c r="BH5" s="228"/>
      <c r="BI5" s="1287" t="s">
        <v>130</v>
      </c>
      <c r="BJ5" s="859" t="s">
        <v>131</v>
      </c>
      <c r="BK5" s="230" t="s">
        <v>305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499"/>
      <c r="BR5" s="228"/>
      <c r="BS5" s="1286" t="s">
        <v>130</v>
      </c>
      <c r="BT5" s="1110" t="s">
        <v>131</v>
      </c>
      <c r="BU5" s="233" t="s">
        <v>306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130</v>
      </c>
      <c r="CD5" s="1110" t="s">
        <v>131</v>
      </c>
      <c r="CE5" s="233" t="s">
        <v>346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87" t="s">
        <v>130</v>
      </c>
      <c r="CN5" s="1148" t="s">
        <v>131</v>
      </c>
      <c r="CO5" s="235" t="s">
        <v>347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499"/>
      <c r="CV5" s="228"/>
      <c r="CW5" s="236" t="s">
        <v>130</v>
      </c>
      <c r="CX5" s="859" t="s">
        <v>131</v>
      </c>
      <c r="CY5" s="235" t="s">
        <v>348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499"/>
      <c r="DF5" s="228"/>
      <c r="DG5" s="228" t="s">
        <v>130</v>
      </c>
      <c r="DH5" s="1110" t="s">
        <v>131</v>
      </c>
      <c r="DI5" s="233" t="s">
        <v>349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499"/>
      <c r="DP5" s="228"/>
      <c r="DQ5" s="1289" t="s">
        <v>130</v>
      </c>
      <c r="DR5" s="1110" t="s">
        <v>131</v>
      </c>
      <c r="DS5" s="233" t="s">
        <v>350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351</v>
      </c>
      <c r="EB5" s="1109" t="s">
        <v>299</v>
      </c>
      <c r="EC5" s="233" t="s">
        <v>352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499"/>
      <c r="EJ5" s="228" t="s">
        <v>49</v>
      </c>
      <c r="EK5" s="228" t="s">
        <v>130</v>
      </c>
      <c r="EL5" s="859" t="s">
        <v>131</v>
      </c>
      <c r="EM5" s="233" t="s">
        <v>353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499"/>
      <c r="ET5" s="228" t="s">
        <v>49</v>
      </c>
      <c r="EU5" s="236" t="s">
        <v>130</v>
      </c>
      <c r="EV5" s="859" t="s">
        <v>131</v>
      </c>
      <c r="EW5" s="235" t="s">
        <v>354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499"/>
      <c r="FD5" s="228"/>
      <c r="FE5" s="228" t="s">
        <v>351</v>
      </c>
      <c r="FF5" s="1109" t="s">
        <v>355</v>
      </c>
      <c r="FG5" s="233" t="s">
        <v>356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499"/>
      <c r="FN5" s="228"/>
      <c r="FO5" s="456" t="s">
        <v>351</v>
      </c>
      <c r="FP5" s="1109" t="s">
        <v>355</v>
      </c>
      <c r="FQ5" s="233" t="s">
        <v>358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499"/>
      <c r="FX5" s="228"/>
      <c r="FY5" s="236" t="s">
        <v>359</v>
      </c>
      <c r="FZ5" s="859" t="s">
        <v>131</v>
      </c>
      <c r="GA5" s="235" t="s">
        <v>360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499"/>
      <c r="GH5" s="228"/>
      <c r="GI5" s="1221" t="s">
        <v>130</v>
      </c>
      <c r="GJ5" s="859" t="s">
        <v>131</v>
      </c>
      <c r="GK5" s="233" t="s">
        <v>361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499"/>
      <c r="GR5" s="228"/>
      <c r="GS5" s="1287" t="s">
        <v>402</v>
      </c>
      <c r="GT5" s="859" t="s">
        <v>403</v>
      </c>
      <c r="GU5" s="229" t="s">
        <v>404</v>
      </c>
      <c r="GV5" s="231">
        <v>44824</v>
      </c>
      <c r="GW5" s="232">
        <v>19029.2</v>
      </c>
      <c r="GX5" s="229">
        <v>21</v>
      </c>
      <c r="GY5" s="227">
        <v>19069.900000000001</v>
      </c>
      <c r="GZ5" s="138">
        <f>GW5-GY5</f>
        <v>-40.700000000000728</v>
      </c>
      <c r="HA5" s="499"/>
      <c r="HB5" s="228"/>
      <c r="HC5" s="1286" t="s">
        <v>130</v>
      </c>
      <c r="HD5" s="859" t="s">
        <v>131</v>
      </c>
      <c r="HE5" s="233" t="s">
        <v>405</v>
      </c>
      <c r="HF5" s="231">
        <v>44824</v>
      </c>
      <c r="HG5" s="232">
        <v>18670.46</v>
      </c>
      <c r="HH5" s="229">
        <v>21</v>
      </c>
      <c r="HI5" s="227">
        <v>18708.5</v>
      </c>
      <c r="HJ5" s="138">
        <f>HG5-HI5</f>
        <v>-38.040000000000873</v>
      </c>
      <c r="HK5" s="499"/>
      <c r="HL5" s="228"/>
      <c r="HM5" s="228" t="s">
        <v>351</v>
      </c>
      <c r="HN5" s="1109" t="s">
        <v>299</v>
      </c>
      <c r="HO5" s="233" t="s">
        <v>406</v>
      </c>
      <c r="HP5" s="234">
        <v>44824</v>
      </c>
      <c r="HQ5" s="232">
        <v>18163.849999999999</v>
      </c>
      <c r="HR5" s="229">
        <v>20</v>
      </c>
      <c r="HS5" s="254">
        <v>18207.09</v>
      </c>
      <c r="HT5" s="138">
        <f>HQ5-HS5</f>
        <v>-43.240000000001601</v>
      </c>
      <c r="HU5" s="499"/>
      <c r="HV5" s="228"/>
      <c r="HW5" s="1287" t="s">
        <v>351</v>
      </c>
      <c r="HX5" s="1109" t="s">
        <v>407</v>
      </c>
      <c r="HY5" s="233" t="s">
        <v>408</v>
      </c>
      <c r="HZ5" s="234">
        <v>44825</v>
      </c>
      <c r="IA5" s="232">
        <v>18296.439999999999</v>
      </c>
      <c r="IB5" s="229">
        <v>20</v>
      </c>
      <c r="IC5" s="227">
        <v>18329.09</v>
      </c>
      <c r="ID5" s="138">
        <f>IA5-IC5</f>
        <v>-32.650000000001455</v>
      </c>
      <c r="IE5" s="499"/>
      <c r="IF5" s="228"/>
      <c r="IG5" s="1287" t="s">
        <v>130</v>
      </c>
      <c r="IH5" s="859" t="s">
        <v>131</v>
      </c>
      <c r="II5" s="233" t="s">
        <v>409</v>
      </c>
      <c r="IJ5" s="234">
        <v>44826</v>
      </c>
      <c r="IK5" s="232">
        <v>19078.37</v>
      </c>
      <c r="IL5" s="229">
        <v>21</v>
      </c>
      <c r="IM5" s="227">
        <v>19098.400000000001</v>
      </c>
      <c r="IN5" s="138">
        <f>IK5-IM5</f>
        <v>-20.030000000002474</v>
      </c>
      <c r="IO5" s="499"/>
      <c r="IP5" s="228"/>
      <c r="IQ5" s="1287" t="s">
        <v>130</v>
      </c>
      <c r="IR5" s="1166" t="s">
        <v>131</v>
      </c>
      <c r="IS5" s="235" t="s">
        <v>410</v>
      </c>
      <c r="IT5" s="231">
        <v>44826</v>
      </c>
      <c r="IU5" s="232">
        <v>18709.22</v>
      </c>
      <c r="IV5" s="229">
        <v>21</v>
      </c>
      <c r="IW5" s="227">
        <v>18727.599999999999</v>
      </c>
      <c r="IX5" s="138">
        <f>IU5-IW5</f>
        <v>-18.379999999997381</v>
      </c>
      <c r="IY5" s="499"/>
      <c r="IZ5" s="228"/>
      <c r="JA5" s="228" t="s">
        <v>130</v>
      </c>
      <c r="JB5" s="859" t="s">
        <v>131</v>
      </c>
      <c r="JC5" s="235" t="s">
        <v>411</v>
      </c>
      <c r="JD5" s="234">
        <v>44827</v>
      </c>
      <c r="JE5" s="232">
        <v>18948.98</v>
      </c>
      <c r="JF5" s="229">
        <v>21</v>
      </c>
      <c r="JG5" s="227">
        <v>19005.7</v>
      </c>
      <c r="JH5" s="138">
        <f>JE5-JG5</f>
        <v>-56.720000000001164</v>
      </c>
      <c r="JI5" s="499"/>
      <c r="JJ5" s="228"/>
      <c r="JK5" s="1289" t="s">
        <v>302</v>
      </c>
      <c r="JL5" s="1211" t="s">
        <v>467</v>
      </c>
      <c r="JM5" s="233" t="s">
        <v>469</v>
      </c>
      <c r="JN5" s="234">
        <v>44831</v>
      </c>
      <c r="JO5" s="232">
        <v>18852.580000000002</v>
      </c>
      <c r="JP5" s="229">
        <v>20</v>
      </c>
      <c r="JQ5" s="254">
        <v>18908.36</v>
      </c>
      <c r="JR5" s="138">
        <f>JO5-JQ5</f>
        <v>-55.779999999998836</v>
      </c>
      <c r="JS5" s="499"/>
      <c r="JT5" s="228"/>
      <c r="JU5" s="236" t="s">
        <v>130</v>
      </c>
      <c r="JV5" s="859" t="s">
        <v>131</v>
      </c>
      <c r="JW5" s="235" t="s">
        <v>468</v>
      </c>
      <c r="JX5" s="234">
        <v>44832</v>
      </c>
      <c r="JY5" s="232">
        <v>19023.8</v>
      </c>
      <c r="JZ5" s="229">
        <v>21</v>
      </c>
      <c r="KA5" s="227">
        <v>19087.400000000001</v>
      </c>
      <c r="KB5" s="138">
        <f>JY5-KA5</f>
        <v>-63.600000000002183</v>
      </c>
      <c r="KC5" s="499"/>
      <c r="KD5" s="228"/>
      <c r="KE5" s="1288" t="s">
        <v>130</v>
      </c>
      <c r="KF5" s="859" t="s">
        <v>131</v>
      </c>
      <c r="KG5" s="235" t="s">
        <v>470</v>
      </c>
      <c r="KH5" s="234">
        <v>44833</v>
      </c>
      <c r="KI5" s="232">
        <v>18953.61</v>
      </c>
      <c r="KJ5" s="229">
        <v>21</v>
      </c>
      <c r="KK5" s="227">
        <v>19038</v>
      </c>
      <c r="KL5" s="138">
        <f>KI5-KK5</f>
        <v>-84.389999999999418</v>
      </c>
      <c r="KM5" s="499"/>
      <c r="KN5" s="228"/>
      <c r="KO5" s="236" t="s">
        <v>130</v>
      </c>
      <c r="KP5" s="859" t="s">
        <v>131</v>
      </c>
      <c r="KQ5" s="235" t="s">
        <v>471</v>
      </c>
      <c r="KR5" s="234">
        <v>44833</v>
      </c>
      <c r="KS5" s="232">
        <v>18809.29</v>
      </c>
      <c r="KT5" s="229">
        <v>21</v>
      </c>
      <c r="KU5" s="227">
        <v>18894.599999999999</v>
      </c>
      <c r="KV5" s="138">
        <f>KS5-KU5</f>
        <v>-85.309999999997672</v>
      </c>
      <c r="KW5" s="499"/>
      <c r="KX5" s="228"/>
      <c r="KY5" s="236" t="s">
        <v>351</v>
      </c>
      <c r="KZ5" s="1109" t="s">
        <v>299</v>
      </c>
      <c r="LA5" s="235" t="s">
        <v>472</v>
      </c>
      <c r="LB5" s="231">
        <v>44834</v>
      </c>
      <c r="LC5" s="232">
        <v>18717.740000000002</v>
      </c>
      <c r="LD5" s="229">
        <v>20</v>
      </c>
      <c r="LE5" s="227">
        <v>18753.669999999998</v>
      </c>
      <c r="LF5" s="138">
        <f>LC5-LE5</f>
        <v>-35.929999999996653</v>
      </c>
      <c r="LG5" s="499"/>
      <c r="LH5" s="228" t="s">
        <v>41</v>
      </c>
      <c r="LI5" s="228" t="s">
        <v>130</v>
      </c>
      <c r="LJ5" s="859" t="s">
        <v>131</v>
      </c>
      <c r="LK5" s="233" t="s">
        <v>473</v>
      </c>
      <c r="LL5" s="234">
        <v>44834</v>
      </c>
      <c r="LM5" s="232">
        <v>18895.86</v>
      </c>
      <c r="LN5" s="229">
        <v>21</v>
      </c>
      <c r="LO5" s="227">
        <v>18950.900000000001</v>
      </c>
      <c r="LP5" s="138">
        <f>LM5-LO5</f>
        <v>-55.040000000000873</v>
      </c>
      <c r="LQ5" s="499"/>
      <c r="LS5" s="228" t="s">
        <v>130</v>
      </c>
      <c r="LT5" s="859" t="s">
        <v>131</v>
      </c>
      <c r="LU5" s="230" t="s">
        <v>474</v>
      </c>
      <c r="LV5" s="234">
        <v>44834</v>
      </c>
      <c r="LW5" s="232">
        <v>18787.43</v>
      </c>
      <c r="LX5" s="229">
        <v>21</v>
      </c>
      <c r="LY5" s="227">
        <v>18860.2</v>
      </c>
      <c r="LZ5" s="138">
        <f>LW5-LY5</f>
        <v>-72.770000000000437</v>
      </c>
      <c r="MA5" s="499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87"/>
      <c r="BJ6" s="746"/>
      <c r="BK6" s="228"/>
      <c r="BL6" s="228"/>
      <c r="BM6" s="228"/>
      <c r="BN6" s="228"/>
      <c r="BO6" s="229"/>
      <c r="BP6" s="228"/>
      <c r="BQ6" s="299"/>
      <c r="BR6" s="228"/>
      <c r="BS6" s="1286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87"/>
      <c r="CN6" s="532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89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23"/>
      <c r="GJ6" s="240"/>
      <c r="GK6" s="228"/>
      <c r="GL6" s="228"/>
      <c r="GM6" s="228"/>
      <c r="GN6" s="228"/>
      <c r="GO6" s="229"/>
      <c r="GP6" s="228"/>
      <c r="GQ6" s="299"/>
      <c r="GR6" s="228"/>
      <c r="GS6" s="1287"/>
      <c r="GT6" s="237"/>
      <c r="GU6" s="228"/>
      <c r="GV6" s="228"/>
      <c r="GW6" s="228"/>
      <c r="GX6" s="228"/>
      <c r="GY6" s="229"/>
      <c r="GZ6" s="228"/>
      <c r="HA6" s="299"/>
      <c r="HB6" s="228"/>
      <c r="HC6" s="1286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87"/>
      <c r="HX6" s="228"/>
      <c r="HY6" s="228"/>
      <c r="HZ6" s="228"/>
      <c r="IA6" s="228"/>
      <c r="IB6" s="228"/>
      <c r="IC6" s="229"/>
      <c r="ID6" s="228"/>
      <c r="IE6" s="299"/>
      <c r="IF6" s="228"/>
      <c r="IG6" s="1287"/>
      <c r="IH6" s="228"/>
      <c r="II6" s="228"/>
      <c r="IJ6" s="228"/>
      <c r="IK6" s="228"/>
      <c r="IL6" s="228"/>
      <c r="IM6" s="229"/>
      <c r="IN6" s="228"/>
      <c r="IO6" s="299"/>
      <c r="IP6" s="228"/>
      <c r="IQ6" s="1287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89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88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5"/>
      <c r="MB6" s="495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7"/>
      <c r="OL6" s="240"/>
      <c r="OM6" s="228"/>
      <c r="ON6" s="228"/>
      <c r="OO6" s="228"/>
      <c r="OP6" s="228"/>
      <c r="OQ6" s="229"/>
      <c r="OU6" s="517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0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0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0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0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0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0"/>
      <c r="BR7" s="495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0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0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0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0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0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0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0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0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0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0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0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0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0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0"/>
      <c r="IG7" s="493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0"/>
      <c r="IQ7" s="493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0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0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0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0"/>
      <c r="KE7" s="228"/>
      <c r="KF7" s="761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0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0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0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0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0"/>
      <c r="MB7" s="500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5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5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5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5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5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67">
        <v>65</v>
      </c>
      <c r="BQ8" s="627">
        <f>BP8*BN8</f>
        <v>0</v>
      </c>
      <c r="BR8" s="495"/>
      <c r="BS8" s="61"/>
      <c r="BT8" s="106"/>
      <c r="BU8" s="15">
        <v>1</v>
      </c>
      <c r="BV8" s="263">
        <v>886.3</v>
      </c>
      <c r="BW8" s="779"/>
      <c r="BX8" s="263"/>
      <c r="BY8" s="844"/>
      <c r="BZ8" s="597"/>
      <c r="CA8" s="495">
        <f>BZ8*BX8</f>
        <v>0</v>
      </c>
      <c r="CC8" s="61"/>
      <c r="CD8" s="639"/>
      <c r="CE8" s="15">
        <v>1</v>
      </c>
      <c r="CF8" s="263">
        <v>888.1</v>
      </c>
      <c r="CG8" s="779"/>
      <c r="CH8" s="263"/>
      <c r="CI8" s="668"/>
      <c r="CJ8" s="597"/>
      <c r="CK8" s="495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68"/>
      <c r="CT8" s="354"/>
      <c r="CU8" s="501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5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1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5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5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5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5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5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5">
        <f>GP8*GN8</f>
        <v>0</v>
      </c>
      <c r="GS8" s="61"/>
      <c r="GT8" s="106"/>
      <c r="GU8" s="15">
        <v>1</v>
      </c>
      <c r="GV8" s="263">
        <v>936.2</v>
      </c>
      <c r="GW8" s="304"/>
      <c r="GX8" s="263"/>
      <c r="GY8" s="296"/>
      <c r="GZ8" s="250"/>
      <c r="HA8" s="495">
        <f>GZ8*GX8</f>
        <v>0</v>
      </c>
      <c r="HC8" s="61"/>
      <c r="HD8" s="106"/>
      <c r="HE8" s="15">
        <v>1</v>
      </c>
      <c r="HF8" s="263">
        <v>930.8</v>
      </c>
      <c r="HG8" s="304"/>
      <c r="HH8" s="263"/>
      <c r="HI8" s="296"/>
      <c r="HJ8" s="250"/>
      <c r="HK8" s="495">
        <f>HJ8*HH8</f>
        <v>0</v>
      </c>
      <c r="HM8" s="61"/>
      <c r="HN8" s="106"/>
      <c r="HO8" s="15">
        <v>1</v>
      </c>
      <c r="HP8" s="263">
        <v>899.47</v>
      </c>
      <c r="HQ8" s="304"/>
      <c r="HR8" s="263"/>
      <c r="HS8" s="356"/>
      <c r="HT8" s="250"/>
      <c r="HU8" s="495">
        <f>HT8*HR8</f>
        <v>0</v>
      </c>
      <c r="HW8" s="61"/>
      <c r="HX8" s="106"/>
      <c r="HY8" s="15">
        <v>1</v>
      </c>
      <c r="HZ8" s="92">
        <v>894.48</v>
      </c>
      <c r="IA8" s="311"/>
      <c r="IB8" s="92"/>
      <c r="IC8" s="70"/>
      <c r="ID8" s="71"/>
      <c r="IE8" s="495">
        <f t="shared" ref="IE8:IE28" si="5">ID8*IB8</f>
        <v>0</v>
      </c>
      <c r="IG8" s="61"/>
      <c r="IH8" s="106"/>
      <c r="II8" s="15">
        <v>1</v>
      </c>
      <c r="IJ8" s="92">
        <v>939.8</v>
      </c>
      <c r="IK8" s="311"/>
      <c r="IL8" s="92"/>
      <c r="IM8" s="70"/>
      <c r="IN8" s="71"/>
      <c r="IO8" s="495">
        <f>IN8*IL8</f>
        <v>0</v>
      </c>
      <c r="IQ8" s="633"/>
      <c r="IR8" s="106"/>
      <c r="IS8" s="15">
        <v>1</v>
      </c>
      <c r="IT8" s="263">
        <v>886.3</v>
      </c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>
        <v>921.2</v>
      </c>
      <c r="JE8" s="311"/>
      <c r="JF8" s="92"/>
      <c r="JG8" s="249"/>
      <c r="JH8" s="71"/>
      <c r="JI8" s="495">
        <f>JH8*JF8</f>
        <v>0</v>
      </c>
      <c r="JJ8" s="357"/>
      <c r="JK8" s="358"/>
      <c r="JL8" s="359"/>
      <c r="JM8" s="15">
        <v>1</v>
      </c>
      <c r="JN8" s="92">
        <v>959.8</v>
      </c>
      <c r="JO8" s="300"/>
      <c r="JP8" s="92"/>
      <c r="JQ8" s="70"/>
      <c r="JR8" s="71"/>
      <c r="JS8" s="495">
        <f>JR8*JP8</f>
        <v>0</v>
      </c>
      <c r="JU8" s="61"/>
      <c r="JV8" s="106"/>
      <c r="JW8" s="15">
        <v>1</v>
      </c>
      <c r="JX8" s="92">
        <v>890.9</v>
      </c>
      <c r="JY8" s="311"/>
      <c r="JZ8" s="263"/>
      <c r="KA8" s="70"/>
      <c r="KB8" s="71"/>
      <c r="KC8" s="495">
        <f>KB8*JZ8</f>
        <v>0</v>
      </c>
      <c r="KE8" s="754"/>
      <c r="KF8" s="762"/>
      <c r="KG8" s="15">
        <v>1</v>
      </c>
      <c r="KH8" s="92">
        <v>934.4</v>
      </c>
      <c r="KI8" s="311"/>
      <c r="KJ8" s="263"/>
      <c r="KK8" s="70"/>
      <c r="KL8" s="71"/>
      <c r="KM8" s="495">
        <f>KL8*KJ8</f>
        <v>0</v>
      </c>
      <c r="KO8" s="61"/>
      <c r="KP8" s="106"/>
      <c r="KQ8" s="15">
        <v>1</v>
      </c>
      <c r="KR8" s="92">
        <v>882.7</v>
      </c>
      <c r="KS8" s="311"/>
      <c r="KT8" s="263"/>
      <c r="KU8" s="70"/>
      <c r="KV8" s="71"/>
      <c r="KW8" s="495">
        <f>KV8*KT8</f>
        <v>0</v>
      </c>
      <c r="KY8" s="61"/>
      <c r="KZ8" s="106"/>
      <c r="LA8" s="15">
        <v>1</v>
      </c>
      <c r="LB8" s="92">
        <v>943.01</v>
      </c>
      <c r="LC8" s="300"/>
      <c r="LD8" s="92"/>
      <c r="LE8" s="95"/>
      <c r="LF8" s="71"/>
      <c r="LG8" s="495">
        <f>LF8*LD8</f>
        <v>0</v>
      </c>
      <c r="LI8" s="61"/>
      <c r="LJ8" s="106"/>
      <c r="LK8" s="15">
        <v>1</v>
      </c>
      <c r="LL8" s="92">
        <v>912.6</v>
      </c>
      <c r="LM8" s="300"/>
      <c r="LN8" s="263"/>
      <c r="LO8" s="95"/>
      <c r="LP8" s="71"/>
      <c r="LQ8" s="495">
        <f>LP8*LN8</f>
        <v>0</v>
      </c>
      <c r="LS8" s="61"/>
      <c r="LT8" s="106"/>
      <c r="LU8" s="15">
        <v>1</v>
      </c>
      <c r="LV8" s="92">
        <v>901.7</v>
      </c>
      <c r="LW8" s="300"/>
      <c r="LX8" s="92"/>
      <c r="LY8" s="95"/>
      <c r="LZ8" s="71"/>
      <c r="MA8" s="495">
        <f>LZ8*LX8</f>
        <v>0</v>
      </c>
      <c r="MB8" s="495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5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5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5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5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5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67">
        <v>65</v>
      </c>
      <c r="BQ9" s="627">
        <f t="shared" ref="BQ9:BQ29" si="12">BP9*BN9</f>
        <v>0</v>
      </c>
      <c r="BR9" s="495"/>
      <c r="BT9" s="106"/>
      <c r="BU9" s="15">
        <v>2</v>
      </c>
      <c r="BV9" s="263">
        <v>892.7</v>
      </c>
      <c r="BW9" s="779"/>
      <c r="BX9" s="263"/>
      <c r="BY9" s="844"/>
      <c r="BZ9" s="597"/>
      <c r="CA9" s="495">
        <f t="shared" ref="CA9:CA28" si="13">BZ9*BX9</f>
        <v>0</v>
      </c>
      <c r="CD9" s="639"/>
      <c r="CE9" s="15">
        <v>2</v>
      </c>
      <c r="CF9" s="263">
        <v>900.8</v>
      </c>
      <c r="CG9" s="779"/>
      <c r="CH9" s="263"/>
      <c r="CI9" s="668"/>
      <c r="CJ9" s="597"/>
      <c r="CK9" s="495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1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5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1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5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5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5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5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5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5">
        <f t="shared" ref="GQ9:GQ29" si="24">GP9*GN9</f>
        <v>0</v>
      </c>
      <c r="GT9" s="94"/>
      <c r="GU9" s="15">
        <v>2</v>
      </c>
      <c r="GV9" s="259">
        <v>916.3</v>
      </c>
      <c r="GW9" s="304"/>
      <c r="GX9" s="259"/>
      <c r="GY9" s="296"/>
      <c r="GZ9" s="250"/>
      <c r="HA9" s="495">
        <f t="shared" ref="HA9:HA28" si="25">GZ9*GX9</f>
        <v>0</v>
      </c>
      <c r="HD9" s="94"/>
      <c r="HE9" s="15">
        <v>2</v>
      </c>
      <c r="HF9" s="263">
        <v>878.2</v>
      </c>
      <c r="HG9" s="304"/>
      <c r="HH9" s="263"/>
      <c r="HI9" s="296"/>
      <c r="HJ9" s="250"/>
      <c r="HK9" s="495">
        <f t="shared" ref="HK9:HK28" si="26">HJ9*HH9</f>
        <v>0</v>
      </c>
      <c r="HN9" s="94"/>
      <c r="HO9" s="15">
        <v>2</v>
      </c>
      <c r="HP9" s="263">
        <v>880.87</v>
      </c>
      <c r="HQ9" s="304"/>
      <c r="HR9" s="263"/>
      <c r="HS9" s="356"/>
      <c r="HT9" s="250"/>
      <c r="HU9" s="495">
        <f t="shared" ref="HU9:HU29" si="27">HT9*HR9</f>
        <v>0</v>
      </c>
      <c r="HX9" s="106"/>
      <c r="HY9" s="15">
        <v>2</v>
      </c>
      <c r="HZ9" s="69">
        <v>933.03</v>
      </c>
      <c r="IA9" s="311"/>
      <c r="IB9" s="69"/>
      <c r="IC9" s="70"/>
      <c r="ID9" s="71"/>
      <c r="IE9" s="495">
        <f t="shared" si="5"/>
        <v>0</v>
      </c>
      <c r="IH9" s="106"/>
      <c r="II9" s="15">
        <v>2</v>
      </c>
      <c r="IJ9" s="69">
        <v>918.1</v>
      </c>
      <c r="IK9" s="311"/>
      <c r="IL9" s="69"/>
      <c r="IM9" s="70"/>
      <c r="IN9" s="71"/>
      <c r="IO9" s="495">
        <f t="shared" ref="IO9:IO29" si="28">IN9*IL9</f>
        <v>0</v>
      </c>
      <c r="IQ9" s="634"/>
      <c r="IR9" s="94"/>
      <c r="IS9" s="15">
        <v>2</v>
      </c>
      <c r="IT9" s="263">
        <v>919</v>
      </c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311"/>
      <c r="JF9" s="92"/>
      <c r="JG9" s="249"/>
      <c r="JH9" s="71"/>
      <c r="JI9" s="495">
        <f t="shared" ref="JI9:JI29" si="30">JH9*JF9</f>
        <v>0</v>
      </c>
      <c r="JJ9" s="69"/>
      <c r="JL9" s="94"/>
      <c r="JM9" s="15">
        <v>2</v>
      </c>
      <c r="JN9" s="92">
        <v>957.07</v>
      </c>
      <c r="JO9" s="300"/>
      <c r="JP9" s="92"/>
      <c r="JQ9" s="70"/>
      <c r="JR9" s="71"/>
      <c r="JS9" s="495">
        <f t="shared" ref="JS9:JS27" si="31">JR9*JP9</f>
        <v>0</v>
      </c>
      <c r="JV9" s="106"/>
      <c r="JW9" s="15">
        <v>2</v>
      </c>
      <c r="JX9" s="69">
        <v>925.3</v>
      </c>
      <c r="JY9" s="311"/>
      <c r="JZ9" s="69"/>
      <c r="KA9" s="70"/>
      <c r="KB9" s="71"/>
      <c r="KC9" s="495">
        <f t="shared" ref="KC9:KC28" si="32">KB9*JZ9</f>
        <v>0</v>
      </c>
      <c r="KE9" s="228"/>
      <c r="KF9" s="762"/>
      <c r="KG9" s="15">
        <v>2</v>
      </c>
      <c r="KH9" s="69">
        <v>909</v>
      </c>
      <c r="KI9" s="311"/>
      <c r="KJ9" s="69"/>
      <c r="KK9" s="70"/>
      <c r="KL9" s="71"/>
      <c r="KM9" s="495">
        <f t="shared" ref="KM9:KM28" si="33">KL9*KJ9</f>
        <v>0</v>
      </c>
      <c r="KP9" s="106"/>
      <c r="KQ9" s="15">
        <v>2</v>
      </c>
      <c r="KR9" s="69">
        <v>876.3</v>
      </c>
      <c r="KS9" s="311"/>
      <c r="KT9" s="69"/>
      <c r="KU9" s="70"/>
      <c r="KV9" s="71"/>
      <c r="KW9" s="495">
        <f t="shared" ref="KW9:KW28" si="34">KV9*KT9</f>
        <v>0</v>
      </c>
      <c r="KZ9" s="94"/>
      <c r="LA9" s="15">
        <v>2</v>
      </c>
      <c r="LB9" s="92">
        <v>972.95</v>
      </c>
      <c r="LC9" s="300"/>
      <c r="LD9" s="92"/>
      <c r="LE9" s="95"/>
      <c r="LF9" s="71"/>
      <c r="LG9" s="495">
        <f t="shared" ref="LG9:LG28" si="35">LF9*LD9</f>
        <v>0</v>
      </c>
      <c r="LJ9" s="94"/>
      <c r="LK9" s="15">
        <v>2</v>
      </c>
      <c r="LL9" s="92">
        <v>889</v>
      </c>
      <c r="LM9" s="300"/>
      <c r="LN9" s="92"/>
      <c r="LO9" s="95"/>
      <c r="LP9" s="71"/>
      <c r="LQ9" s="495">
        <f t="shared" ref="LQ9:LQ29" si="36">LP9*LN9</f>
        <v>0</v>
      </c>
      <c r="LT9" s="94"/>
      <c r="LU9" s="15">
        <v>2</v>
      </c>
      <c r="LV9" s="92">
        <v>929.9</v>
      </c>
      <c r="LW9" s="300"/>
      <c r="LX9" s="92"/>
      <c r="LY9" s="95"/>
      <c r="LZ9" s="71"/>
      <c r="MA9" s="495">
        <f t="shared" ref="MA9:MA29" si="37">LZ9*LX9</f>
        <v>0</v>
      </c>
      <c r="MB9" s="495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5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5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5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5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5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67">
        <v>65</v>
      </c>
      <c r="BQ10" s="627">
        <f t="shared" si="12"/>
        <v>0</v>
      </c>
      <c r="BR10" s="495"/>
      <c r="BT10" s="106"/>
      <c r="BU10" s="15">
        <v>3</v>
      </c>
      <c r="BV10" s="263">
        <v>908.1</v>
      </c>
      <c r="BW10" s="779"/>
      <c r="BX10" s="263"/>
      <c r="BY10" s="844"/>
      <c r="BZ10" s="597"/>
      <c r="CA10" s="495">
        <f t="shared" si="13"/>
        <v>0</v>
      </c>
      <c r="CD10" s="639"/>
      <c r="CE10" s="15">
        <v>3</v>
      </c>
      <c r="CF10" s="263">
        <v>901.7</v>
      </c>
      <c r="CG10" s="779"/>
      <c r="CH10" s="263"/>
      <c r="CI10" s="668"/>
      <c r="CJ10" s="597"/>
      <c r="CK10" s="495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1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5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1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5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5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5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5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5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5">
        <f t="shared" si="24"/>
        <v>0</v>
      </c>
      <c r="GT10" s="94"/>
      <c r="GU10" s="15">
        <v>3</v>
      </c>
      <c r="GV10" s="263">
        <v>909</v>
      </c>
      <c r="GW10" s="304"/>
      <c r="GX10" s="263"/>
      <c r="GY10" s="296"/>
      <c r="GZ10" s="250"/>
      <c r="HA10" s="495">
        <f t="shared" si="25"/>
        <v>0</v>
      </c>
      <c r="HD10" s="94"/>
      <c r="HE10" s="15">
        <v>3</v>
      </c>
      <c r="HF10" s="263">
        <v>876.3</v>
      </c>
      <c r="HG10" s="304"/>
      <c r="HH10" s="263"/>
      <c r="HI10" s="296"/>
      <c r="HJ10" s="250"/>
      <c r="HK10" s="495">
        <f t="shared" si="26"/>
        <v>0</v>
      </c>
      <c r="HN10" s="94"/>
      <c r="HO10" s="15">
        <v>3</v>
      </c>
      <c r="HP10" s="263">
        <v>887.68</v>
      </c>
      <c r="HQ10" s="304"/>
      <c r="HR10" s="263"/>
      <c r="HS10" s="356"/>
      <c r="HT10" s="250"/>
      <c r="HU10" s="495">
        <f t="shared" si="27"/>
        <v>0</v>
      </c>
      <c r="HX10" s="106"/>
      <c r="HY10" s="15">
        <v>3</v>
      </c>
      <c r="HZ10" s="69">
        <v>912.17</v>
      </c>
      <c r="IA10" s="311"/>
      <c r="IB10" s="69"/>
      <c r="IC10" s="70"/>
      <c r="ID10" s="71"/>
      <c r="IE10" s="495">
        <f t="shared" si="5"/>
        <v>0</v>
      </c>
      <c r="IH10" s="106"/>
      <c r="II10" s="15">
        <v>3</v>
      </c>
      <c r="IJ10" s="69">
        <v>912.6</v>
      </c>
      <c r="IK10" s="311"/>
      <c r="IL10" s="69"/>
      <c r="IM10" s="70"/>
      <c r="IN10" s="71"/>
      <c r="IO10" s="495">
        <f t="shared" si="28"/>
        <v>0</v>
      </c>
      <c r="IQ10" s="635"/>
      <c r="IR10" s="94"/>
      <c r="IS10" s="15">
        <v>3</v>
      </c>
      <c r="IT10" s="263">
        <v>898.1</v>
      </c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>
        <v>914</v>
      </c>
      <c r="JE10" s="311"/>
      <c r="JF10" s="92"/>
      <c r="JG10" s="249"/>
      <c r="JH10" s="71"/>
      <c r="JI10" s="495">
        <f t="shared" si="30"/>
        <v>0</v>
      </c>
      <c r="JJ10" s="69"/>
      <c r="JL10" s="94"/>
      <c r="JM10" s="15">
        <v>3</v>
      </c>
      <c r="JN10" s="92">
        <v>955.26</v>
      </c>
      <c r="JO10" s="300"/>
      <c r="JP10" s="92"/>
      <c r="JQ10" s="70"/>
      <c r="JR10" s="71"/>
      <c r="JS10" s="495">
        <f t="shared" si="31"/>
        <v>0</v>
      </c>
      <c r="JV10" s="106"/>
      <c r="JW10" s="15">
        <v>3</v>
      </c>
      <c r="JX10" s="69">
        <v>919</v>
      </c>
      <c r="JY10" s="311"/>
      <c r="JZ10" s="69"/>
      <c r="KA10" s="70"/>
      <c r="KB10" s="71"/>
      <c r="KC10" s="495">
        <f t="shared" si="32"/>
        <v>0</v>
      </c>
      <c r="KE10" s="228"/>
      <c r="KF10" s="762"/>
      <c r="KG10" s="15">
        <v>3</v>
      </c>
      <c r="KH10" s="69">
        <v>888.1</v>
      </c>
      <c r="KI10" s="311"/>
      <c r="KJ10" s="69"/>
      <c r="KK10" s="70"/>
      <c r="KL10" s="71"/>
      <c r="KM10" s="495">
        <f t="shared" si="33"/>
        <v>0</v>
      </c>
      <c r="KP10" s="106"/>
      <c r="KQ10" s="15">
        <v>3</v>
      </c>
      <c r="KR10" s="69">
        <v>907.2</v>
      </c>
      <c r="KS10" s="311"/>
      <c r="KT10" s="69"/>
      <c r="KU10" s="70"/>
      <c r="KV10" s="71"/>
      <c r="KW10" s="495">
        <f t="shared" si="34"/>
        <v>0</v>
      </c>
      <c r="KZ10" s="94"/>
      <c r="LA10" s="15">
        <v>3</v>
      </c>
      <c r="LB10" s="92">
        <v>942.56</v>
      </c>
      <c r="LC10" s="300"/>
      <c r="LD10" s="92"/>
      <c r="LE10" s="95"/>
      <c r="LF10" s="71"/>
      <c r="LG10" s="495">
        <f t="shared" si="35"/>
        <v>0</v>
      </c>
      <c r="LJ10" s="94"/>
      <c r="LK10" s="15">
        <v>3</v>
      </c>
      <c r="LL10" s="92">
        <v>922.6</v>
      </c>
      <c r="LM10" s="300"/>
      <c r="LN10" s="92"/>
      <c r="LO10" s="95"/>
      <c r="LP10" s="71"/>
      <c r="LQ10" s="495">
        <f t="shared" si="36"/>
        <v>0</v>
      </c>
      <c r="LT10" s="94"/>
      <c r="LU10" s="15">
        <v>3</v>
      </c>
      <c r="LV10" s="92">
        <v>886.3</v>
      </c>
      <c r="LW10" s="300"/>
      <c r="LX10" s="92"/>
      <c r="LY10" s="95"/>
      <c r="LZ10" s="71"/>
      <c r="MA10" s="495">
        <f t="shared" si="37"/>
        <v>0</v>
      </c>
      <c r="MB10" s="495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5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5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5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5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5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67">
        <v>65</v>
      </c>
      <c r="BQ11" s="627">
        <f t="shared" si="12"/>
        <v>0</v>
      </c>
      <c r="BR11" s="495"/>
      <c r="BS11" s="61"/>
      <c r="BT11" s="106"/>
      <c r="BU11" s="247">
        <v>4</v>
      </c>
      <c r="BV11" s="263">
        <v>922.6</v>
      </c>
      <c r="BW11" s="779"/>
      <c r="BX11" s="263"/>
      <c r="BY11" s="844"/>
      <c r="BZ11" s="597"/>
      <c r="CA11" s="495">
        <f t="shared" si="13"/>
        <v>0</v>
      </c>
      <c r="CC11" s="61"/>
      <c r="CD11" s="639"/>
      <c r="CE11" s="15">
        <v>4</v>
      </c>
      <c r="CF11" s="263">
        <v>878.2</v>
      </c>
      <c r="CG11" s="779"/>
      <c r="CH11" s="263"/>
      <c r="CI11" s="668"/>
      <c r="CJ11" s="597"/>
      <c r="CK11" s="495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1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5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1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5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5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5">
        <f t="shared" si="19"/>
        <v>0</v>
      </c>
      <c r="EU11" s="657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5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5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5">
        <f t="shared" si="24"/>
        <v>0</v>
      </c>
      <c r="GS11" s="61"/>
      <c r="GT11" s="106"/>
      <c r="GU11" s="15">
        <v>4</v>
      </c>
      <c r="GV11" s="263">
        <v>888.1</v>
      </c>
      <c r="GW11" s="304"/>
      <c r="GX11" s="263"/>
      <c r="GY11" s="296"/>
      <c r="GZ11" s="250"/>
      <c r="HA11" s="495">
        <f t="shared" si="25"/>
        <v>0</v>
      </c>
      <c r="HC11" s="61"/>
      <c r="HD11" s="106"/>
      <c r="HE11" s="15">
        <v>4</v>
      </c>
      <c r="HF11" s="263">
        <v>903.6</v>
      </c>
      <c r="HG11" s="304"/>
      <c r="HH11" s="263"/>
      <c r="HI11" s="296"/>
      <c r="HJ11" s="250"/>
      <c r="HK11" s="495">
        <f t="shared" si="26"/>
        <v>0</v>
      </c>
      <c r="HM11" s="61"/>
      <c r="HN11" s="106"/>
      <c r="HO11" s="15">
        <v>4</v>
      </c>
      <c r="HP11" s="263">
        <v>882.23</v>
      </c>
      <c r="HQ11" s="304"/>
      <c r="HR11" s="263"/>
      <c r="HS11" s="356"/>
      <c r="HT11" s="250"/>
      <c r="HU11" s="495">
        <f t="shared" si="27"/>
        <v>0</v>
      </c>
      <c r="HW11" s="61"/>
      <c r="HX11" s="106"/>
      <c r="HY11" s="15">
        <v>4</v>
      </c>
      <c r="HZ11" s="69">
        <v>910.35</v>
      </c>
      <c r="IA11" s="311"/>
      <c r="IB11" s="69"/>
      <c r="IC11" s="70"/>
      <c r="ID11" s="71"/>
      <c r="IE11" s="495">
        <f t="shared" si="5"/>
        <v>0</v>
      </c>
      <c r="IG11" s="61"/>
      <c r="IH11" s="106"/>
      <c r="II11" s="15">
        <v>4</v>
      </c>
      <c r="IJ11" s="69">
        <v>923.5</v>
      </c>
      <c r="IK11" s="311"/>
      <c r="IL11" s="69"/>
      <c r="IM11" s="70"/>
      <c r="IN11" s="71"/>
      <c r="IO11" s="495">
        <f t="shared" si="28"/>
        <v>0</v>
      </c>
      <c r="IQ11" s="636"/>
      <c r="IR11" s="106"/>
      <c r="IS11" s="15">
        <v>4</v>
      </c>
      <c r="IT11" s="263">
        <v>866.4</v>
      </c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>
        <v>923.1</v>
      </c>
      <c r="JE11" s="311"/>
      <c r="JF11" s="92"/>
      <c r="JG11" s="249"/>
      <c r="JH11" s="71"/>
      <c r="JI11" s="495">
        <f t="shared" si="30"/>
        <v>0</v>
      </c>
      <c r="JJ11" s="69"/>
      <c r="JK11" s="61"/>
      <c r="JL11" s="106"/>
      <c r="JM11" s="15">
        <v>4</v>
      </c>
      <c r="JN11" s="92">
        <v>969.78</v>
      </c>
      <c r="JO11" s="300"/>
      <c r="JP11" s="92"/>
      <c r="JQ11" s="70"/>
      <c r="JR11" s="71"/>
      <c r="JS11" s="495">
        <f t="shared" si="31"/>
        <v>0</v>
      </c>
      <c r="JU11" s="61"/>
      <c r="JV11" s="106"/>
      <c r="JW11" s="15">
        <v>4</v>
      </c>
      <c r="JX11" s="69">
        <v>913.5</v>
      </c>
      <c r="JY11" s="311"/>
      <c r="JZ11" s="69"/>
      <c r="KA11" s="70"/>
      <c r="KB11" s="71"/>
      <c r="KC11" s="495">
        <f t="shared" si="32"/>
        <v>0</v>
      </c>
      <c r="KE11" s="754"/>
      <c r="KF11" s="762"/>
      <c r="KG11" s="15">
        <v>4</v>
      </c>
      <c r="KH11" s="69">
        <v>906.3</v>
      </c>
      <c r="KI11" s="311"/>
      <c r="KJ11" s="69"/>
      <c r="KK11" s="70"/>
      <c r="KL11" s="71"/>
      <c r="KM11" s="495">
        <f t="shared" si="33"/>
        <v>0</v>
      </c>
      <c r="KO11" s="61"/>
      <c r="KP11" s="106"/>
      <c r="KQ11" s="15">
        <v>4</v>
      </c>
      <c r="KR11" s="69">
        <v>864.5</v>
      </c>
      <c r="KS11" s="311"/>
      <c r="KT11" s="69"/>
      <c r="KU11" s="70"/>
      <c r="KV11" s="71"/>
      <c r="KW11" s="495">
        <f t="shared" si="34"/>
        <v>0</v>
      </c>
      <c r="KY11" s="61"/>
      <c r="KZ11" s="106"/>
      <c r="LA11" s="15">
        <v>4</v>
      </c>
      <c r="LB11" s="92">
        <v>964.33</v>
      </c>
      <c r="LC11" s="300"/>
      <c r="LD11" s="92"/>
      <c r="LE11" s="95"/>
      <c r="LF11" s="71"/>
      <c r="LG11" s="495">
        <f t="shared" si="35"/>
        <v>0</v>
      </c>
      <c r="LI11" s="61"/>
      <c r="LJ11" s="106"/>
      <c r="LK11" s="15">
        <v>4</v>
      </c>
      <c r="LL11" s="92">
        <v>909.9</v>
      </c>
      <c r="LM11" s="300"/>
      <c r="LN11" s="92"/>
      <c r="LO11" s="95"/>
      <c r="LP11" s="71"/>
      <c r="LQ11" s="495">
        <f t="shared" si="36"/>
        <v>0</v>
      </c>
      <c r="LS11" s="61"/>
      <c r="LT11" s="106"/>
      <c r="LU11" s="15">
        <v>4</v>
      </c>
      <c r="LV11" s="92">
        <v>922.6</v>
      </c>
      <c r="LW11" s="300"/>
      <c r="LX11" s="92"/>
      <c r="LY11" s="95"/>
      <c r="LZ11" s="71"/>
      <c r="MA11" s="495">
        <f t="shared" si="37"/>
        <v>0</v>
      </c>
      <c r="MB11" s="495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5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5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5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5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5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67">
        <v>65</v>
      </c>
      <c r="BQ12" s="627">
        <f t="shared" si="12"/>
        <v>0</v>
      </c>
      <c r="BR12" s="495"/>
      <c r="BT12" s="106"/>
      <c r="BU12" s="247">
        <v>5</v>
      </c>
      <c r="BV12" s="263">
        <v>929</v>
      </c>
      <c r="BW12" s="779"/>
      <c r="BX12" s="263"/>
      <c r="BY12" s="844"/>
      <c r="BZ12" s="597"/>
      <c r="CA12" s="495">
        <f t="shared" si="13"/>
        <v>0</v>
      </c>
      <c r="CD12" s="639"/>
      <c r="CE12" s="15">
        <v>5</v>
      </c>
      <c r="CF12" s="263">
        <v>861.8</v>
      </c>
      <c r="CG12" s="779"/>
      <c r="CH12" s="263"/>
      <c r="CI12" s="668"/>
      <c r="CJ12" s="597"/>
      <c r="CK12" s="495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1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5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1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5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5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5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5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5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5">
        <f t="shared" si="24"/>
        <v>0</v>
      </c>
      <c r="GT12" s="106"/>
      <c r="GU12" s="15">
        <v>5</v>
      </c>
      <c r="GV12" s="263">
        <v>915.3</v>
      </c>
      <c r="GW12" s="304"/>
      <c r="GX12" s="263"/>
      <c r="GY12" s="296"/>
      <c r="GZ12" s="250"/>
      <c r="HA12" s="495">
        <f t="shared" si="25"/>
        <v>0</v>
      </c>
      <c r="HD12" s="106"/>
      <c r="HE12" s="15">
        <v>5</v>
      </c>
      <c r="HF12" s="263">
        <v>862.7</v>
      </c>
      <c r="HG12" s="304"/>
      <c r="HH12" s="263"/>
      <c r="HI12" s="296"/>
      <c r="HJ12" s="250"/>
      <c r="HK12" s="495">
        <f t="shared" si="26"/>
        <v>0</v>
      </c>
      <c r="HN12" s="106"/>
      <c r="HO12" s="15">
        <v>5</v>
      </c>
      <c r="HP12" s="263">
        <v>908.99</v>
      </c>
      <c r="HQ12" s="304"/>
      <c r="HR12" s="263"/>
      <c r="HS12" s="356"/>
      <c r="HT12" s="250"/>
      <c r="HU12" s="495">
        <f t="shared" si="27"/>
        <v>0</v>
      </c>
      <c r="HX12" s="106"/>
      <c r="HY12" s="15">
        <v>5</v>
      </c>
      <c r="HZ12" s="69">
        <v>921.69</v>
      </c>
      <c r="IA12" s="311"/>
      <c r="IB12" s="69"/>
      <c r="IC12" s="70"/>
      <c r="ID12" s="71"/>
      <c r="IE12" s="495">
        <f t="shared" si="5"/>
        <v>0</v>
      </c>
      <c r="IH12" s="106"/>
      <c r="II12" s="15">
        <v>5</v>
      </c>
      <c r="IJ12" s="69">
        <v>921.7</v>
      </c>
      <c r="IK12" s="311"/>
      <c r="IL12" s="69"/>
      <c r="IM12" s="70"/>
      <c r="IN12" s="71"/>
      <c r="IO12" s="495">
        <f t="shared" si="28"/>
        <v>0</v>
      </c>
      <c r="IQ12" s="635"/>
      <c r="IR12" s="106"/>
      <c r="IS12" s="15">
        <v>5</v>
      </c>
      <c r="IT12" s="263">
        <v>882.7</v>
      </c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>
        <v>906.7</v>
      </c>
      <c r="JE12" s="311"/>
      <c r="JF12" s="92"/>
      <c r="JG12" s="249"/>
      <c r="JH12" s="71"/>
      <c r="JI12" s="495">
        <f t="shared" si="30"/>
        <v>0</v>
      </c>
      <c r="JJ12" s="69"/>
      <c r="JL12" s="106"/>
      <c r="JM12" s="15">
        <v>5</v>
      </c>
      <c r="JN12" s="92">
        <v>930.77</v>
      </c>
      <c r="JO12" s="300"/>
      <c r="JP12" s="92"/>
      <c r="JQ12" s="70"/>
      <c r="JR12" s="71"/>
      <c r="JS12" s="495">
        <f t="shared" si="31"/>
        <v>0</v>
      </c>
      <c r="JV12" s="106"/>
      <c r="JW12" s="15">
        <v>5</v>
      </c>
      <c r="JX12" s="69">
        <v>882.7</v>
      </c>
      <c r="JY12" s="311"/>
      <c r="JZ12" s="69"/>
      <c r="KA12" s="70"/>
      <c r="KB12" s="71"/>
      <c r="KC12" s="495">
        <f t="shared" si="32"/>
        <v>0</v>
      </c>
      <c r="KE12" s="228"/>
      <c r="KF12" s="762"/>
      <c r="KG12" s="15">
        <v>5</v>
      </c>
      <c r="KH12" s="69">
        <v>895.4</v>
      </c>
      <c r="KI12" s="311"/>
      <c r="KJ12" s="69"/>
      <c r="KK12" s="70"/>
      <c r="KL12" s="71"/>
      <c r="KM12" s="495">
        <f t="shared" si="33"/>
        <v>0</v>
      </c>
      <c r="KP12" s="106"/>
      <c r="KQ12" s="15">
        <v>5</v>
      </c>
      <c r="KR12" s="69">
        <v>902.6</v>
      </c>
      <c r="KS12" s="311"/>
      <c r="KT12" s="69"/>
      <c r="KU12" s="70"/>
      <c r="KV12" s="71"/>
      <c r="KW12" s="495">
        <f t="shared" si="34"/>
        <v>0</v>
      </c>
      <c r="KZ12" s="106"/>
      <c r="LA12" s="15">
        <v>5</v>
      </c>
      <c r="LB12" s="92">
        <v>919.43</v>
      </c>
      <c r="LC12" s="300"/>
      <c r="LD12" s="92"/>
      <c r="LE12" s="95"/>
      <c r="LF12" s="71"/>
      <c r="LG12" s="495">
        <f t="shared" si="35"/>
        <v>0</v>
      </c>
      <c r="LJ12" s="106"/>
      <c r="LK12" s="15">
        <v>5</v>
      </c>
      <c r="LL12" s="92">
        <v>889</v>
      </c>
      <c r="LM12" s="300"/>
      <c r="LN12" s="92"/>
      <c r="LO12" s="95"/>
      <c r="LP12" s="71"/>
      <c r="LQ12" s="495">
        <f t="shared" si="36"/>
        <v>0</v>
      </c>
      <c r="LT12" s="106"/>
      <c r="LU12" s="15">
        <v>5</v>
      </c>
      <c r="LV12" s="92">
        <v>937.1</v>
      </c>
      <c r="LW12" s="300"/>
      <c r="LX12" s="92"/>
      <c r="LY12" s="95"/>
      <c r="LZ12" s="71"/>
      <c r="MA12" s="495">
        <f t="shared" si="37"/>
        <v>0</v>
      </c>
      <c r="MB12" s="495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5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5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5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5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5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67">
        <v>65</v>
      </c>
      <c r="BQ13" s="627">
        <f t="shared" si="12"/>
        <v>0</v>
      </c>
      <c r="BR13" s="495"/>
      <c r="BT13" s="106"/>
      <c r="BU13" s="247">
        <v>6</v>
      </c>
      <c r="BV13" s="263">
        <v>909</v>
      </c>
      <c r="BW13" s="779"/>
      <c r="BX13" s="263"/>
      <c r="BY13" s="844"/>
      <c r="BZ13" s="597"/>
      <c r="CA13" s="495">
        <f t="shared" si="13"/>
        <v>0</v>
      </c>
      <c r="CD13" s="639"/>
      <c r="CE13" s="15">
        <v>6</v>
      </c>
      <c r="CF13" s="263">
        <v>877.2</v>
      </c>
      <c r="CG13" s="779"/>
      <c r="CH13" s="263"/>
      <c r="CI13" s="668"/>
      <c r="CJ13" s="597"/>
      <c r="CK13" s="495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1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5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1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5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5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5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5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5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5">
        <f t="shared" si="24"/>
        <v>0</v>
      </c>
      <c r="GT13" s="106"/>
      <c r="GU13" s="15">
        <v>6</v>
      </c>
      <c r="GV13" s="263">
        <v>893.6</v>
      </c>
      <c r="GW13" s="304"/>
      <c r="GX13" s="263"/>
      <c r="GY13" s="296"/>
      <c r="GZ13" s="250"/>
      <c r="HA13" s="495">
        <f t="shared" si="25"/>
        <v>0</v>
      </c>
      <c r="HD13" s="106"/>
      <c r="HE13" s="15">
        <v>6</v>
      </c>
      <c r="HF13" s="263">
        <v>880.9</v>
      </c>
      <c r="HG13" s="304"/>
      <c r="HH13" s="263"/>
      <c r="HI13" s="296"/>
      <c r="HJ13" s="250"/>
      <c r="HK13" s="495">
        <f t="shared" si="26"/>
        <v>0</v>
      </c>
      <c r="HN13" s="106"/>
      <c r="HO13" s="15">
        <v>6</v>
      </c>
      <c r="HP13" s="263">
        <v>930.31</v>
      </c>
      <c r="HQ13" s="304"/>
      <c r="HR13" s="263"/>
      <c r="HS13" s="356"/>
      <c r="HT13" s="250"/>
      <c r="HU13" s="495">
        <f t="shared" si="27"/>
        <v>0</v>
      </c>
      <c r="HX13" s="106"/>
      <c r="HY13" s="15">
        <v>6</v>
      </c>
      <c r="HZ13" s="69">
        <v>928.04</v>
      </c>
      <c r="IA13" s="311"/>
      <c r="IB13" s="69"/>
      <c r="IC13" s="70"/>
      <c r="ID13" s="71"/>
      <c r="IE13" s="495">
        <f t="shared" si="5"/>
        <v>0</v>
      </c>
      <c r="IH13" s="106"/>
      <c r="II13" s="15">
        <v>6</v>
      </c>
      <c r="IJ13" s="69">
        <v>912.6</v>
      </c>
      <c r="IK13" s="311"/>
      <c r="IL13" s="69"/>
      <c r="IM13" s="70"/>
      <c r="IN13" s="71"/>
      <c r="IO13" s="495">
        <f t="shared" si="28"/>
        <v>0</v>
      </c>
      <c r="IQ13" s="635"/>
      <c r="IR13" s="106"/>
      <c r="IS13" s="15">
        <v>6</v>
      </c>
      <c r="IT13" s="263">
        <v>873.6</v>
      </c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>
        <v>919.4</v>
      </c>
      <c r="JE13" s="311"/>
      <c r="JF13" s="92"/>
      <c r="JG13" s="249"/>
      <c r="JH13" s="71"/>
      <c r="JI13" s="495">
        <f t="shared" si="30"/>
        <v>0</v>
      </c>
      <c r="JJ13" s="69"/>
      <c r="JL13" s="106"/>
      <c r="JM13" s="15">
        <v>6</v>
      </c>
      <c r="JN13" s="92">
        <v>953.45</v>
      </c>
      <c r="JO13" s="300"/>
      <c r="JP13" s="92"/>
      <c r="JQ13" s="70"/>
      <c r="JR13" s="71"/>
      <c r="JS13" s="495">
        <f t="shared" si="31"/>
        <v>0</v>
      </c>
      <c r="JV13" s="106"/>
      <c r="JW13" s="15">
        <v>6</v>
      </c>
      <c r="JX13" s="69">
        <v>911.7</v>
      </c>
      <c r="JY13" s="311"/>
      <c r="JZ13" s="69"/>
      <c r="KA13" s="70"/>
      <c r="KB13" s="71"/>
      <c r="KC13" s="495">
        <f t="shared" si="32"/>
        <v>0</v>
      </c>
      <c r="KE13" s="228"/>
      <c r="KF13" s="762"/>
      <c r="KG13" s="15">
        <v>6</v>
      </c>
      <c r="KH13" s="69">
        <v>909</v>
      </c>
      <c r="KI13" s="311"/>
      <c r="KJ13" s="69"/>
      <c r="KK13" s="70"/>
      <c r="KL13" s="71"/>
      <c r="KM13" s="495">
        <f t="shared" si="33"/>
        <v>0</v>
      </c>
      <c r="KP13" s="106"/>
      <c r="KQ13" s="15">
        <v>6</v>
      </c>
      <c r="KR13" s="69">
        <v>909</v>
      </c>
      <c r="KS13" s="311"/>
      <c r="KT13" s="69"/>
      <c r="KU13" s="70"/>
      <c r="KV13" s="71"/>
      <c r="KW13" s="495">
        <f t="shared" si="34"/>
        <v>0</v>
      </c>
      <c r="KZ13" s="106"/>
      <c r="LA13" s="15">
        <v>6</v>
      </c>
      <c r="LB13" s="92">
        <v>954.81</v>
      </c>
      <c r="LC13" s="300"/>
      <c r="LD13" s="92"/>
      <c r="LE13" s="95"/>
      <c r="LF13" s="71"/>
      <c r="LG13" s="495">
        <f t="shared" si="35"/>
        <v>0</v>
      </c>
      <c r="LJ13" s="106"/>
      <c r="LK13" s="15">
        <v>6</v>
      </c>
      <c r="LL13" s="92">
        <v>907.2</v>
      </c>
      <c r="LM13" s="300"/>
      <c r="LN13" s="92"/>
      <c r="LO13" s="95"/>
      <c r="LP13" s="71"/>
      <c r="LQ13" s="495">
        <f t="shared" si="36"/>
        <v>0</v>
      </c>
      <c r="LT13" s="106"/>
      <c r="LU13" s="15">
        <v>6</v>
      </c>
      <c r="LV13" s="92">
        <v>865.4</v>
      </c>
      <c r="LW13" s="300"/>
      <c r="LX13" s="92"/>
      <c r="LY13" s="95"/>
      <c r="LZ13" s="71"/>
      <c r="MA13" s="495">
        <f t="shared" si="37"/>
        <v>0</v>
      </c>
      <c r="MB13" s="495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5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5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5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5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5">
        <f t="shared" si="11"/>
        <v>0</v>
      </c>
      <c r="BJ14" s="1029"/>
      <c r="BK14" s="15">
        <v>7</v>
      </c>
      <c r="BL14" s="263">
        <v>876.3</v>
      </c>
      <c r="BM14" s="231"/>
      <c r="BN14" s="263"/>
      <c r="BO14" s="296"/>
      <c r="BP14" s="667">
        <v>65</v>
      </c>
      <c r="BQ14" s="627">
        <f t="shared" si="12"/>
        <v>0</v>
      </c>
      <c r="BR14" s="495"/>
      <c r="BT14" s="106"/>
      <c r="BU14" s="247">
        <v>7</v>
      </c>
      <c r="BV14" s="263">
        <v>906.3</v>
      </c>
      <c r="BW14" s="917"/>
      <c r="BX14" s="918"/>
      <c r="BY14" s="1033"/>
      <c r="BZ14" s="281"/>
      <c r="CA14" s="707">
        <f t="shared" si="13"/>
        <v>0</v>
      </c>
      <c r="CD14" s="639"/>
      <c r="CE14" s="15">
        <v>7</v>
      </c>
      <c r="CF14" s="263">
        <v>922.6</v>
      </c>
      <c r="CG14" s="779"/>
      <c r="CH14" s="263"/>
      <c r="CI14" s="668"/>
      <c r="CJ14" s="597"/>
      <c r="CK14" s="495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1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5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1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5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5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5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5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5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5">
        <f t="shared" si="24"/>
        <v>0</v>
      </c>
      <c r="GT14" s="106"/>
      <c r="GU14" s="15">
        <v>7</v>
      </c>
      <c r="GV14" s="263">
        <v>910.8</v>
      </c>
      <c r="GW14" s="304"/>
      <c r="GX14" s="263"/>
      <c r="GY14" s="296"/>
      <c r="GZ14" s="250"/>
      <c r="HA14" s="495">
        <f t="shared" si="25"/>
        <v>0</v>
      </c>
      <c r="HD14" s="106"/>
      <c r="HE14" s="15">
        <v>7</v>
      </c>
      <c r="HF14" s="263">
        <v>870.9</v>
      </c>
      <c r="HG14" s="304"/>
      <c r="HH14" s="263"/>
      <c r="HI14" s="296"/>
      <c r="HJ14" s="250"/>
      <c r="HK14" s="495">
        <f t="shared" si="26"/>
        <v>0</v>
      </c>
      <c r="HN14" s="106"/>
      <c r="HO14" s="15">
        <v>7</v>
      </c>
      <c r="HP14" s="263">
        <v>908.09</v>
      </c>
      <c r="HQ14" s="304"/>
      <c r="HR14" s="263"/>
      <c r="HS14" s="356"/>
      <c r="HT14" s="250"/>
      <c r="HU14" s="495">
        <f t="shared" si="27"/>
        <v>0</v>
      </c>
      <c r="HX14" s="106"/>
      <c r="HY14" s="15">
        <v>7</v>
      </c>
      <c r="HZ14" s="69">
        <v>903.1</v>
      </c>
      <c r="IA14" s="311"/>
      <c r="IB14" s="69"/>
      <c r="IC14" s="70"/>
      <c r="ID14" s="71"/>
      <c r="IE14" s="495">
        <f t="shared" si="5"/>
        <v>0</v>
      </c>
      <c r="IH14" s="106"/>
      <c r="II14" s="15">
        <v>7</v>
      </c>
      <c r="IJ14" s="69">
        <v>893.6</v>
      </c>
      <c r="IK14" s="311"/>
      <c r="IL14" s="69"/>
      <c r="IM14" s="70"/>
      <c r="IN14" s="71"/>
      <c r="IO14" s="495">
        <f t="shared" si="28"/>
        <v>0</v>
      </c>
      <c r="IQ14" s="632"/>
      <c r="IR14" s="106"/>
      <c r="IS14" s="15">
        <v>7</v>
      </c>
      <c r="IT14" s="263">
        <v>902.6</v>
      </c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>
        <v>897.7</v>
      </c>
      <c r="JE14" s="311"/>
      <c r="JF14" s="92"/>
      <c r="JG14" s="249"/>
      <c r="JH14" s="71"/>
      <c r="JI14" s="495">
        <f t="shared" si="30"/>
        <v>0</v>
      </c>
      <c r="JJ14" s="69"/>
      <c r="JL14" s="106"/>
      <c r="JM14" s="15">
        <v>7</v>
      </c>
      <c r="JN14" s="92">
        <v>973.4</v>
      </c>
      <c r="JO14" s="300"/>
      <c r="JP14" s="92"/>
      <c r="JQ14" s="70"/>
      <c r="JR14" s="71"/>
      <c r="JS14" s="495">
        <f t="shared" si="31"/>
        <v>0</v>
      </c>
      <c r="JV14" s="106"/>
      <c r="JW14" s="15">
        <v>7</v>
      </c>
      <c r="JX14" s="69">
        <v>933.5</v>
      </c>
      <c r="JY14" s="311"/>
      <c r="JZ14" s="69"/>
      <c r="KA14" s="70"/>
      <c r="KB14" s="71"/>
      <c r="KC14" s="495">
        <f t="shared" si="32"/>
        <v>0</v>
      </c>
      <c r="KE14" s="228"/>
      <c r="KF14" s="762"/>
      <c r="KG14" s="15">
        <v>7</v>
      </c>
      <c r="KH14" s="69">
        <v>939.8</v>
      </c>
      <c r="KI14" s="311"/>
      <c r="KJ14" s="69"/>
      <c r="KK14" s="70"/>
      <c r="KL14" s="71"/>
      <c r="KM14" s="495">
        <f t="shared" si="33"/>
        <v>0</v>
      </c>
      <c r="KP14" s="106"/>
      <c r="KQ14" s="15">
        <v>7</v>
      </c>
      <c r="KR14" s="69">
        <v>885.4</v>
      </c>
      <c r="KS14" s="311"/>
      <c r="KT14" s="69"/>
      <c r="KU14" s="70"/>
      <c r="KV14" s="71"/>
      <c r="KW14" s="495">
        <f t="shared" si="34"/>
        <v>0</v>
      </c>
      <c r="KZ14" s="106"/>
      <c r="LA14" s="15">
        <v>7</v>
      </c>
      <c r="LB14" s="92">
        <v>920.33</v>
      </c>
      <c r="LC14" s="300"/>
      <c r="LD14" s="92"/>
      <c r="LE14" s="95"/>
      <c r="LF14" s="71"/>
      <c r="LG14" s="495">
        <f t="shared" si="35"/>
        <v>0</v>
      </c>
      <c r="LJ14" s="106"/>
      <c r="LK14" s="15">
        <v>7</v>
      </c>
      <c r="LL14" s="92">
        <v>908.1</v>
      </c>
      <c r="LM14" s="300"/>
      <c r="LN14" s="92"/>
      <c r="LO14" s="95"/>
      <c r="LP14" s="71"/>
      <c r="LQ14" s="495">
        <f t="shared" si="36"/>
        <v>0</v>
      </c>
      <c r="LT14" s="106"/>
      <c r="LU14" s="15">
        <v>7</v>
      </c>
      <c r="LV14" s="92">
        <v>886.3</v>
      </c>
      <c r="LW14" s="300"/>
      <c r="LX14" s="92"/>
      <c r="LY14" s="95"/>
      <c r="LZ14" s="71"/>
      <c r="MA14" s="495">
        <f t="shared" si="37"/>
        <v>0</v>
      </c>
      <c r="MB14" s="495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5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5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5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5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5">
        <f t="shared" si="11"/>
        <v>0</v>
      </c>
      <c r="BJ15" s="1029"/>
      <c r="BK15" s="15">
        <v>8</v>
      </c>
      <c r="BL15" s="263">
        <v>907.2</v>
      </c>
      <c r="BM15" s="231"/>
      <c r="BN15" s="263"/>
      <c r="BO15" s="296"/>
      <c r="BP15" s="667">
        <v>65</v>
      </c>
      <c r="BQ15" s="627">
        <f t="shared" si="12"/>
        <v>0</v>
      </c>
      <c r="BR15" s="495"/>
      <c r="BT15" s="106"/>
      <c r="BU15" s="247">
        <v>8</v>
      </c>
      <c r="BV15" s="263">
        <v>925.3</v>
      </c>
      <c r="BW15" s="779"/>
      <c r="BX15" s="263"/>
      <c r="BY15" s="844"/>
      <c r="BZ15" s="597"/>
      <c r="CA15" s="495">
        <f t="shared" si="13"/>
        <v>0</v>
      </c>
      <c r="CD15" s="639"/>
      <c r="CE15" s="15">
        <v>8</v>
      </c>
      <c r="CF15" s="263">
        <v>916.3</v>
      </c>
      <c r="CG15" s="779"/>
      <c r="CH15" s="263"/>
      <c r="CI15" s="668"/>
      <c r="CJ15" s="597"/>
      <c r="CK15" s="495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34"/>
      <c r="CT15" s="354"/>
      <c r="CU15" s="501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5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1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5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5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5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5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5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5">
        <f t="shared" si="24"/>
        <v>0</v>
      </c>
      <c r="GT15" s="106"/>
      <c r="GU15" s="15">
        <v>8</v>
      </c>
      <c r="GV15" s="263">
        <v>918.1</v>
      </c>
      <c r="GW15" s="304"/>
      <c r="GX15" s="263"/>
      <c r="GY15" s="296"/>
      <c r="GZ15" s="250"/>
      <c r="HA15" s="495">
        <f t="shared" si="25"/>
        <v>0</v>
      </c>
      <c r="HD15" s="106"/>
      <c r="HE15" s="15">
        <v>8</v>
      </c>
      <c r="HF15" s="263">
        <v>880</v>
      </c>
      <c r="HG15" s="304"/>
      <c r="HH15" s="263"/>
      <c r="HI15" s="296"/>
      <c r="HJ15" s="250"/>
      <c r="HK15" s="495">
        <f t="shared" si="26"/>
        <v>0</v>
      </c>
      <c r="HN15" s="106"/>
      <c r="HO15" s="15">
        <v>8</v>
      </c>
      <c r="HP15" s="263">
        <v>910.35</v>
      </c>
      <c r="HQ15" s="304"/>
      <c r="HR15" s="263"/>
      <c r="HS15" s="356"/>
      <c r="HT15" s="250"/>
      <c r="HU15" s="495">
        <f t="shared" si="27"/>
        <v>0</v>
      </c>
      <c r="HX15" s="94"/>
      <c r="HY15" s="15">
        <v>8</v>
      </c>
      <c r="HZ15" s="69">
        <v>899.47</v>
      </c>
      <c r="IA15" s="311"/>
      <c r="IB15" s="69"/>
      <c r="IC15" s="70"/>
      <c r="ID15" s="71"/>
      <c r="IE15" s="495">
        <f t="shared" si="5"/>
        <v>0</v>
      </c>
      <c r="IH15" s="94"/>
      <c r="II15" s="15">
        <v>8</v>
      </c>
      <c r="IJ15" s="69">
        <v>899</v>
      </c>
      <c r="IK15" s="311"/>
      <c r="IL15" s="69"/>
      <c r="IM15" s="70"/>
      <c r="IN15" s="71"/>
      <c r="IO15" s="495">
        <f t="shared" si="28"/>
        <v>0</v>
      </c>
      <c r="IR15" s="106"/>
      <c r="IS15" s="15">
        <v>8</v>
      </c>
      <c r="IT15" s="263">
        <v>880</v>
      </c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>
        <v>922.1</v>
      </c>
      <c r="JE15" s="311"/>
      <c r="JF15" s="92"/>
      <c r="JG15" s="249"/>
      <c r="JH15" s="71"/>
      <c r="JI15" s="495">
        <f t="shared" si="30"/>
        <v>0</v>
      </c>
      <c r="JJ15" s="69"/>
      <c r="JL15" s="106"/>
      <c r="JM15" s="15">
        <v>8</v>
      </c>
      <c r="JN15" s="92">
        <v>940.75</v>
      </c>
      <c r="JO15" s="300"/>
      <c r="JP15" s="92"/>
      <c r="JQ15" s="70"/>
      <c r="JR15" s="71"/>
      <c r="JS15" s="495">
        <f t="shared" si="31"/>
        <v>0</v>
      </c>
      <c r="JV15" s="106"/>
      <c r="JW15" s="15">
        <v>8</v>
      </c>
      <c r="JX15" s="69">
        <v>889</v>
      </c>
      <c r="JY15" s="311"/>
      <c r="JZ15" s="69"/>
      <c r="KA15" s="70"/>
      <c r="KB15" s="71"/>
      <c r="KC15" s="495">
        <f t="shared" si="32"/>
        <v>0</v>
      </c>
      <c r="KE15" s="228"/>
      <c r="KF15" s="762"/>
      <c r="KG15" s="15">
        <v>8</v>
      </c>
      <c r="KH15" s="69">
        <v>884.5</v>
      </c>
      <c r="KI15" s="311"/>
      <c r="KJ15" s="69"/>
      <c r="KK15" s="70"/>
      <c r="KL15" s="71"/>
      <c r="KM15" s="495">
        <f t="shared" si="33"/>
        <v>0</v>
      </c>
      <c r="KP15" s="106"/>
      <c r="KQ15" s="15">
        <v>8</v>
      </c>
      <c r="KR15" s="69">
        <v>924.4</v>
      </c>
      <c r="KS15" s="311"/>
      <c r="KT15" s="69"/>
      <c r="KU15" s="70"/>
      <c r="KV15" s="71"/>
      <c r="KW15" s="495">
        <f t="shared" si="34"/>
        <v>0</v>
      </c>
      <c r="KZ15" s="106"/>
      <c r="LA15" s="15">
        <v>8</v>
      </c>
      <c r="LB15" s="92">
        <v>948.46</v>
      </c>
      <c r="LC15" s="300"/>
      <c r="LD15" s="92"/>
      <c r="LE15" s="95"/>
      <c r="LF15" s="71"/>
      <c r="LG15" s="495">
        <f t="shared" si="35"/>
        <v>0</v>
      </c>
      <c r="LJ15" s="106"/>
      <c r="LK15" s="15">
        <v>8</v>
      </c>
      <c r="LL15" s="92">
        <v>864.5</v>
      </c>
      <c r="LM15" s="300"/>
      <c r="LN15" s="92"/>
      <c r="LO15" s="95"/>
      <c r="LP15" s="71"/>
      <c r="LQ15" s="495">
        <f t="shared" si="36"/>
        <v>0</v>
      </c>
      <c r="LT15" s="106"/>
      <c r="LU15" s="15">
        <v>8</v>
      </c>
      <c r="LV15" s="92">
        <v>880.9</v>
      </c>
      <c r="LW15" s="300"/>
      <c r="LX15" s="92"/>
      <c r="LY15" s="95"/>
      <c r="LZ15" s="71"/>
      <c r="MA15" s="495">
        <f t="shared" si="37"/>
        <v>0</v>
      </c>
      <c r="MB15" s="495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5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5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5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5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5">
        <f t="shared" si="11"/>
        <v>0</v>
      </c>
      <c r="BJ16" s="1029"/>
      <c r="BK16" s="15">
        <v>9</v>
      </c>
      <c r="BL16" s="263">
        <v>870</v>
      </c>
      <c r="BM16" s="231"/>
      <c r="BN16" s="263"/>
      <c r="BO16" s="296"/>
      <c r="BP16" s="667">
        <v>65</v>
      </c>
      <c r="BQ16" s="627">
        <f t="shared" si="12"/>
        <v>0</v>
      </c>
      <c r="BR16" s="495"/>
      <c r="BT16" s="106"/>
      <c r="BU16" s="247">
        <v>9</v>
      </c>
      <c r="BV16" s="263">
        <v>907.2</v>
      </c>
      <c r="BW16" s="779"/>
      <c r="BX16" s="263"/>
      <c r="BY16" s="844"/>
      <c r="BZ16" s="597"/>
      <c r="CA16" s="495">
        <f t="shared" si="13"/>
        <v>0</v>
      </c>
      <c r="CD16" s="639"/>
      <c r="CE16" s="15">
        <v>9</v>
      </c>
      <c r="CF16" s="263">
        <v>935.3</v>
      </c>
      <c r="CG16" s="779"/>
      <c r="CH16" s="263"/>
      <c r="CI16" s="668"/>
      <c r="CJ16" s="597"/>
      <c r="CK16" s="495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1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5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1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5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5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5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5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5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5">
        <f t="shared" si="24"/>
        <v>0</v>
      </c>
      <c r="GT16" s="106"/>
      <c r="GU16" s="15">
        <v>9</v>
      </c>
      <c r="GV16" s="263">
        <v>939.8</v>
      </c>
      <c r="GW16" s="304"/>
      <c r="GX16" s="263"/>
      <c r="GY16" s="296"/>
      <c r="GZ16" s="250"/>
      <c r="HA16" s="495">
        <f t="shared" si="25"/>
        <v>0</v>
      </c>
      <c r="HD16" s="106"/>
      <c r="HE16" s="15">
        <v>9</v>
      </c>
      <c r="HF16" s="263">
        <v>870.9</v>
      </c>
      <c r="HG16" s="304"/>
      <c r="HH16" s="263"/>
      <c r="HI16" s="296"/>
      <c r="HJ16" s="250"/>
      <c r="HK16" s="495">
        <f t="shared" si="26"/>
        <v>0</v>
      </c>
      <c r="HN16" s="106"/>
      <c r="HO16" s="15">
        <v>9</v>
      </c>
      <c r="HP16" s="263">
        <v>930.77</v>
      </c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>
        <v>904</v>
      </c>
      <c r="IA16" s="311"/>
      <c r="IB16" s="69"/>
      <c r="IC16" s="70"/>
      <c r="ID16" s="71"/>
      <c r="IE16" s="495">
        <f t="shared" si="5"/>
        <v>0</v>
      </c>
      <c r="IH16" s="94"/>
      <c r="II16" s="15">
        <v>9</v>
      </c>
      <c r="IJ16" s="69">
        <v>899</v>
      </c>
      <c r="IK16" s="311"/>
      <c r="IL16" s="69"/>
      <c r="IM16" s="70"/>
      <c r="IN16" s="71"/>
      <c r="IO16" s="495">
        <f t="shared" si="28"/>
        <v>0</v>
      </c>
      <c r="IR16" s="106"/>
      <c r="IS16" s="15">
        <v>9</v>
      </c>
      <c r="IT16" s="263">
        <v>865.4</v>
      </c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>
        <v>841.4</v>
      </c>
      <c r="JE16" s="311"/>
      <c r="JF16" s="92"/>
      <c r="JG16" s="249"/>
      <c r="JH16" s="71"/>
      <c r="JI16" s="495">
        <f t="shared" si="30"/>
        <v>0</v>
      </c>
      <c r="JJ16" s="69"/>
      <c r="JL16" s="106"/>
      <c r="JM16" s="15">
        <v>9</v>
      </c>
      <c r="JN16" s="92">
        <v>923.51</v>
      </c>
      <c r="JO16" s="300"/>
      <c r="JP16" s="92"/>
      <c r="JQ16" s="70"/>
      <c r="JR16" s="71"/>
      <c r="JS16" s="495">
        <f t="shared" si="31"/>
        <v>0</v>
      </c>
      <c r="JV16" s="106"/>
      <c r="JW16" s="15">
        <v>9</v>
      </c>
      <c r="JX16" s="69">
        <v>923.5</v>
      </c>
      <c r="JY16" s="311"/>
      <c r="JZ16" s="69"/>
      <c r="KA16" s="70"/>
      <c r="KB16" s="71"/>
      <c r="KC16" s="495">
        <f t="shared" si="32"/>
        <v>0</v>
      </c>
      <c r="KE16" s="228"/>
      <c r="KF16" s="762"/>
      <c r="KG16" s="15">
        <v>9</v>
      </c>
      <c r="KH16" s="69">
        <v>908.1</v>
      </c>
      <c r="KI16" s="311"/>
      <c r="KJ16" s="69"/>
      <c r="KK16" s="70"/>
      <c r="KL16" s="71"/>
      <c r="KM16" s="495">
        <f t="shared" si="33"/>
        <v>0</v>
      </c>
      <c r="KP16" s="106"/>
      <c r="KQ16" s="15">
        <v>9</v>
      </c>
      <c r="KR16" s="69">
        <v>922.6</v>
      </c>
      <c r="KS16" s="311"/>
      <c r="KT16" s="69"/>
      <c r="KU16" s="70"/>
      <c r="KV16" s="71"/>
      <c r="KW16" s="495">
        <f t="shared" si="34"/>
        <v>0</v>
      </c>
      <c r="KZ16" s="106"/>
      <c r="LA16" s="15">
        <v>9</v>
      </c>
      <c r="LB16" s="92">
        <v>952.99</v>
      </c>
      <c r="LC16" s="300"/>
      <c r="LD16" s="92"/>
      <c r="LE16" s="95"/>
      <c r="LF16" s="71"/>
      <c r="LG16" s="495">
        <f t="shared" si="35"/>
        <v>0</v>
      </c>
      <c r="LJ16" s="106"/>
      <c r="LK16" s="15">
        <v>9</v>
      </c>
      <c r="LL16" s="92">
        <v>907.2</v>
      </c>
      <c r="LM16" s="300"/>
      <c r="LN16" s="92"/>
      <c r="LO16" s="95"/>
      <c r="LP16" s="71"/>
      <c r="LQ16" s="495">
        <f t="shared" si="36"/>
        <v>0</v>
      </c>
      <c r="LT16" s="106"/>
      <c r="LU16" s="15">
        <v>9</v>
      </c>
      <c r="LV16" s="92">
        <v>893.6</v>
      </c>
      <c r="LW16" s="300"/>
      <c r="LX16" s="92"/>
      <c r="LY16" s="95"/>
      <c r="LZ16" s="71"/>
      <c r="MA16" s="495">
        <f t="shared" si="37"/>
        <v>0</v>
      </c>
      <c r="MB16" s="495"/>
      <c r="MD16" s="106"/>
      <c r="ME16" s="15">
        <v>9</v>
      </c>
      <c r="MF16" s="362"/>
      <c r="MG16" s="300"/>
      <c r="MH16" s="778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5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5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5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5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5">
        <f t="shared" si="11"/>
        <v>0</v>
      </c>
      <c r="BJ17" s="1029"/>
      <c r="BK17" s="15">
        <v>10</v>
      </c>
      <c r="BL17" s="263">
        <v>891.8</v>
      </c>
      <c r="BM17" s="231"/>
      <c r="BN17" s="263"/>
      <c r="BO17" s="296"/>
      <c r="BP17" s="667">
        <v>65</v>
      </c>
      <c r="BQ17" s="627">
        <f t="shared" si="12"/>
        <v>0</v>
      </c>
      <c r="BR17" s="495"/>
      <c r="BT17" s="106"/>
      <c r="BU17" s="247">
        <v>10</v>
      </c>
      <c r="BV17" s="248">
        <v>906.3</v>
      </c>
      <c r="BW17" s="779"/>
      <c r="BX17" s="248"/>
      <c r="BY17" s="844"/>
      <c r="BZ17" s="597"/>
      <c r="CA17" s="495">
        <f t="shared" si="13"/>
        <v>0</v>
      </c>
      <c r="CD17" s="639"/>
      <c r="CE17" s="15">
        <v>10</v>
      </c>
      <c r="CF17" s="263">
        <v>911.7</v>
      </c>
      <c r="CG17" s="779"/>
      <c r="CH17" s="263"/>
      <c r="CI17" s="668"/>
      <c r="CJ17" s="597"/>
      <c r="CK17" s="495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1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5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1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5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5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5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5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5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5">
        <f t="shared" si="24"/>
        <v>0</v>
      </c>
      <c r="GT17" s="106"/>
      <c r="GU17" s="15">
        <v>10</v>
      </c>
      <c r="GV17" s="263">
        <v>904.5</v>
      </c>
      <c r="GW17" s="304"/>
      <c r="GX17" s="263"/>
      <c r="GY17" s="296"/>
      <c r="GZ17" s="250"/>
      <c r="HA17" s="495">
        <f t="shared" si="25"/>
        <v>0</v>
      </c>
      <c r="HD17" s="106"/>
      <c r="HE17" s="15">
        <v>10</v>
      </c>
      <c r="HF17" s="263">
        <v>883.6</v>
      </c>
      <c r="HG17" s="304"/>
      <c r="HH17" s="263"/>
      <c r="HI17" s="296"/>
      <c r="HJ17" s="250"/>
      <c r="HK17" s="495">
        <f t="shared" si="26"/>
        <v>0</v>
      </c>
      <c r="HN17" s="106"/>
      <c r="HO17" s="15">
        <v>10</v>
      </c>
      <c r="HP17" s="263">
        <v>913.98</v>
      </c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>
        <v>926.23</v>
      </c>
      <c r="IA17" s="311"/>
      <c r="IB17" s="69"/>
      <c r="IC17" s="70"/>
      <c r="ID17" s="71"/>
      <c r="IE17" s="495">
        <f t="shared" si="5"/>
        <v>0</v>
      </c>
      <c r="IH17" s="94"/>
      <c r="II17" s="15">
        <v>10</v>
      </c>
      <c r="IJ17" s="69">
        <v>923.5</v>
      </c>
      <c r="IK17" s="311"/>
      <c r="IL17" s="69"/>
      <c r="IM17" s="70"/>
      <c r="IN17" s="71"/>
      <c r="IO17" s="495">
        <f t="shared" si="28"/>
        <v>0</v>
      </c>
      <c r="IR17" s="106"/>
      <c r="IS17" s="15">
        <v>10</v>
      </c>
      <c r="IT17" s="263">
        <v>881.8</v>
      </c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>
        <v>945.7</v>
      </c>
      <c r="JE17" s="311"/>
      <c r="JF17" s="92"/>
      <c r="JG17" s="249"/>
      <c r="JH17" s="71"/>
      <c r="JI17" s="495">
        <f t="shared" si="30"/>
        <v>0</v>
      </c>
      <c r="JJ17" s="69"/>
      <c r="JL17" s="106"/>
      <c r="JM17" s="15">
        <v>10</v>
      </c>
      <c r="JN17" s="92">
        <v>946.19</v>
      </c>
      <c r="JO17" s="300"/>
      <c r="JP17" s="92"/>
      <c r="JQ17" s="70"/>
      <c r="JR17" s="71"/>
      <c r="JS17" s="495">
        <f t="shared" si="31"/>
        <v>0</v>
      </c>
      <c r="JV17" s="106"/>
      <c r="JW17" s="15">
        <v>10</v>
      </c>
      <c r="JX17" s="69">
        <v>938.9</v>
      </c>
      <c r="JY17" s="311"/>
      <c r="JZ17" s="69"/>
      <c r="KA17" s="70"/>
      <c r="KB17" s="71"/>
      <c r="KC17" s="495">
        <f t="shared" si="32"/>
        <v>0</v>
      </c>
      <c r="KE17" s="228"/>
      <c r="KF17" s="762"/>
      <c r="KG17" s="15">
        <v>10</v>
      </c>
      <c r="KH17" s="69">
        <v>925.3</v>
      </c>
      <c r="KI17" s="311"/>
      <c r="KJ17" s="69"/>
      <c r="KK17" s="70"/>
      <c r="KL17" s="71"/>
      <c r="KM17" s="495">
        <f t="shared" si="33"/>
        <v>0</v>
      </c>
      <c r="KP17" s="106"/>
      <c r="KQ17" s="15">
        <v>10</v>
      </c>
      <c r="KR17" s="69">
        <v>914</v>
      </c>
      <c r="KS17" s="311"/>
      <c r="KT17" s="69"/>
      <c r="KU17" s="70"/>
      <c r="KV17" s="71"/>
      <c r="KW17" s="495">
        <f t="shared" si="34"/>
        <v>0</v>
      </c>
      <c r="KZ17" s="106"/>
      <c r="LA17" s="15">
        <v>10</v>
      </c>
      <c r="LB17" s="92">
        <v>923.96</v>
      </c>
      <c r="LC17" s="300"/>
      <c r="LD17" s="92"/>
      <c r="LE17" s="95"/>
      <c r="LF17" s="71"/>
      <c r="LG17" s="495">
        <f t="shared" si="35"/>
        <v>0</v>
      </c>
      <c r="LJ17" s="106"/>
      <c r="LK17" s="15">
        <v>10</v>
      </c>
      <c r="LL17" s="92">
        <v>940.7</v>
      </c>
      <c r="LM17" s="300"/>
      <c r="LN17" s="92"/>
      <c r="LO17" s="95"/>
      <c r="LP17" s="71"/>
      <c r="LQ17" s="495">
        <f t="shared" si="36"/>
        <v>0</v>
      </c>
      <c r="LT17" s="106"/>
      <c r="LU17" s="15">
        <v>10</v>
      </c>
      <c r="LV17" s="69">
        <v>876.3</v>
      </c>
      <c r="LW17" s="300"/>
      <c r="LX17" s="69"/>
      <c r="LY17" s="95"/>
      <c r="LZ17" s="71"/>
      <c r="MA17" s="495">
        <f t="shared" si="37"/>
        <v>0</v>
      </c>
      <c r="MB17" s="495"/>
      <c r="MD17" s="106"/>
      <c r="ME17" s="15">
        <v>10</v>
      </c>
      <c r="MF17" s="362"/>
      <c r="MG17" s="300"/>
      <c r="MH17" s="778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5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5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5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5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5">
        <f t="shared" si="11"/>
        <v>0</v>
      </c>
      <c r="BJ18" s="1029"/>
      <c r="BK18" s="15">
        <v>11</v>
      </c>
      <c r="BL18" s="263">
        <v>928</v>
      </c>
      <c r="BM18" s="231"/>
      <c r="BN18" s="263"/>
      <c r="BO18" s="296"/>
      <c r="BP18" s="667">
        <v>65</v>
      </c>
      <c r="BQ18" s="627">
        <f t="shared" si="12"/>
        <v>0</v>
      </c>
      <c r="BR18" s="495"/>
      <c r="BT18" s="106"/>
      <c r="BU18" s="247">
        <v>11</v>
      </c>
      <c r="BV18" s="263">
        <v>906.3</v>
      </c>
      <c r="BW18" s="779"/>
      <c r="BX18" s="263"/>
      <c r="BY18" s="844"/>
      <c r="BZ18" s="597"/>
      <c r="CA18" s="495">
        <f t="shared" si="13"/>
        <v>0</v>
      </c>
      <c r="CD18" s="639"/>
      <c r="CE18" s="15">
        <v>11</v>
      </c>
      <c r="CF18" s="248">
        <v>940.7</v>
      </c>
      <c r="CG18" s="779"/>
      <c r="CH18" s="248"/>
      <c r="CI18" s="668"/>
      <c r="CJ18" s="597"/>
      <c r="CK18" s="495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1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5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1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5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5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5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5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5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5">
        <f t="shared" si="24"/>
        <v>0</v>
      </c>
      <c r="GT18" s="106"/>
      <c r="GU18" s="15">
        <v>11</v>
      </c>
      <c r="GV18" s="263">
        <v>892.7</v>
      </c>
      <c r="GW18" s="304"/>
      <c r="GX18" s="263"/>
      <c r="GY18" s="296"/>
      <c r="GZ18" s="250"/>
      <c r="HA18" s="495">
        <f t="shared" si="25"/>
        <v>0</v>
      </c>
      <c r="HD18" s="106"/>
      <c r="HE18" s="15">
        <v>11</v>
      </c>
      <c r="HF18" s="263">
        <v>900.4</v>
      </c>
      <c r="HG18" s="304"/>
      <c r="HH18" s="263"/>
      <c r="HI18" s="296"/>
      <c r="HJ18" s="250"/>
      <c r="HK18" s="495">
        <f t="shared" si="26"/>
        <v>0</v>
      </c>
      <c r="HN18" s="106"/>
      <c r="HO18" s="15">
        <v>11</v>
      </c>
      <c r="HP18" s="263">
        <v>918.52</v>
      </c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>
        <v>932.58</v>
      </c>
      <c r="IA18" s="311"/>
      <c r="IB18" s="69"/>
      <c r="IC18" s="70"/>
      <c r="ID18" s="71"/>
      <c r="IE18" s="495">
        <f t="shared" si="5"/>
        <v>0</v>
      </c>
      <c r="IH18" s="94"/>
      <c r="II18" s="15">
        <v>11</v>
      </c>
      <c r="IJ18" s="69">
        <v>938</v>
      </c>
      <c r="IK18" s="311"/>
      <c r="IL18" s="69"/>
      <c r="IM18" s="70"/>
      <c r="IN18" s="71"/>
      <c r="IO18" s="495">
        <f t="shared" si="28"/>
        <v>0</v>
      </c>
      <c r="IR18" s="106"/>
      <c r="IS18" s="15">
        <v>11</v>
      </c>
      <c r="IT18" s="263">
        <v>904.5</v>
      </c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>
        <v>915.8</v>
      </c>
      <c r="JE18" s="311"/>
      <c r="JF18" s="92"/>
      <c r="JG18" s="249"/>
      <c r="JH18" s="71"/>
      <c r="JI18" s="495">
        <f t="shared" si="30"/>
        <v>0</v>
      </c>
      <c r="JJ18" s="105"/>
      <c r="JL18" s="106"/>
      <c r="JM18" s="15">
        <v>11</v>
      </c>
      <c r="JN18" s="92">
        <v>949.82</v>
      </c>
      <c r="JO18" s="300"/>
      <c r="JP18" s="92"/>
      <c r="JQ18" s="70"/>
      <c r="JR18" s="71"/>
      <c r="JS18" s="495">
        <f t="shared" si="31"/>
        <v>0</v>
      </c>
      <c r="JV18" s="106"/>
      <c r="JW18" s="15">
        <v>11</v>
      </c>
      <c r="JX18" s="69">
        <v>889</v>
      </c>
      <c r="JY18" s="311"/>
      <c r="JZ18" s="69"/>
      <c r="KA18" s="70"/>
      <c r="KB18" s="71"/>
      <c r="KC18" s="495">
        <f t="shared" si="32"/>
        <v>0</v>
      </c>
      <c r="KE18" s="228"/>
      <c r="KF18" s="762"/>
      <c r="KG18" s="15">
        <v>11</v>
      </c>
      <c r="KH18" s="69">
        <v>919.9</v>
      </c>
      <c r="KI18" s="311"/>
      <c r="KJ18" s="69"/>
      <c r="KK18" s="70"/>
      <c r="KL18" s="71"/>
      <c r="KM18" s="495">
        <f t="shared" si="33"/>
        <v>0</v>
      </c>
      <c r="KP18" s="106"/>
      <c r="KQ18" s="15">
        <v>11</v>
      </c>
      <c r="KR18" s="69">
        <v>886.3</v>
      </c>
      <c r="KS18" s="311"/>
      <c r="KT18" s="69"/>
      <c r="KU18" s="70"/>
      <c r="KV18" s="71"/>
      <c r="KW18" s="495">
        <f t="shared" si="34"/>
        <v>0</v>
      </c>
      <c r="KZ18" s="106"/>
      <c r="LA18" s="15">
        <v>11</v>
      </c>
      <c r="LB18" s="92">
        <v>946.19</v>
      </c>
      <c r="LC18" s="300"/>
      <c r="LD18" s="92"/>
      <c r="LE18" s="95"/>
      <c r="LF18" s="71"/>
      <c r="LG18" s="495">
        <f t="shared" si="35"/>
        <v>0</v>
      </c>
      <c r="LJ18" s="106"/>
      <c r="LK18" s="15">
        <v>11</v>
      </c>
      <c r="LL18" s="263">
        <v>908.1</v>
      </c>
      <c r="LM18" s="300"/>
      <c r="LN18" s="263"/>
      <c r="LO18" s="95"/>
      <c r="LP18" s="71"/>
      <c r="LQ18" s="495">
        <f t="shared" si="36"/>
        <v>0</v>
      </c>
      <c r="LT18" s="106"/>
      <c r="LU18" s="15">
        <v>11</v>
      </c>
      <c r="LV18" s="92">
        <v>900.8</v>
      </c>
      <c r="LW18" s="300"/>
      <c r="LX18" s="92"/>
      <c r="LY18" s="95"/>
      <c r="LZ18" s="71"/>
      <c r="MA18" s="495">
        <f t="shared" si="37"/>
        <v>0</v>
      </c>
      <c r="MB18" s="495"/>
      <c r="MD18" s="106"/>
      <c r="ME18" s="15">
        <v>11</v>
      </c>
      <c r="MF18" s="362"/>
      <c r="MG18" s="300"/>
      <c r="MH18" s="778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5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5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5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5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5">
        <f t="shared" si="11"/>
        <v>0</v>
      </c>
      <c r="BJ19" s="1029"/>
      <c r="BK19" s="15">
        <v>12</v>
      </c>
      <c r="BL19" s="263">
        <v>937.1</v>
      </c>
      <c r="BM19" s="231"/>
      <c r="BN19" s="263"/>
      <c r="BO19" s="296"/>
      <c r="BP19" s="667">
        <v>65</v>
      </c>
      <c r="BQ19" s="627">
        <f t="shared" si="12"/>
        <v>0</v>
      </c>
      <c r="BR19" s="495"/>
      <c r="BT19" s="106"/>
      <c r="BU19" s="247">
        <v>12</v>
      </c>
      <c r="BV19" s="263">
        <v>938.9</v>
      </c>
      <c r="BW19" s="779"/>
      <c r="BX19" s="263"/>
      <c r="BY19" s="844"/>
      <c r="BZ19" s="597"/>
      <c r="CA19" s="495">
        <f t="shared" si="13"/>
        <v>0</v>
      </c>
      <c r="CD19" s="639"/>
      <c r="CE19" s="15">
        <v>12</v>
      </c>
      <c r="CF19" s="263">
        <v>884.5</v>
      </c>
      <c r="CG19" s="779"/>
      <c r="CH19" s="263"/>
      <c r="CI19" s="668"/>
      <c r="CJ19" s="597"/>
      <c r="CK19" s="299">
        <f t="shared" si="14"/>
        <v>0</v>
      </c>
      <c r="CN19" s="525"/>
      <c r="CO19" s="15">
        <v>12</v>
      </c>
      <c r="CP19" s="92">
        <v>900.8</v>
      </c>
      <c r="CQ19" s="353"/>
      <c r="CR19" s="92"/>
      <c r="CS19" s="355"/>
      <c r="CT19" s="354"/>
      <c r="CU19" s="501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5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1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5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5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5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5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5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5">
        <f t="shared" si="24"/>
        <v>0</v>
      </c>
      <c r="GT19" s="106"/>
      <c r="GU19" s="15">
        <v>12</v>
      </c>
      <c r="GV19" s="263">
        <v>938.9</v>
      </c>
      <c r="GW19" s="304"/>
      <c r="GX19" s="259"/>
      <c r="GY19" s="296"/>
      <c r="GZ19" s="250"/>
      <c r="HA19" s="495">
        <f t="shared" si="25"/>
        <v>0</v>
      </c>
      <c r="HD19" s="106"/>
      <c r="HE19" s="15">
        <v>12</v>
      </c>
      <c r="HF19" s="263">
        <v>877.2</v>
      </c>
      <c r="HG19" s="304"/>
      <c r="HH19" s="263"/>
      <c r="HI19" s="296"/>
      <c r="HJ19" s="250"/>
      <c r="HK19" s="495">
        <f t="shared" si="26"/>
        <v>0</v>
      </c>
      <c r="HN19" s="106"/>
      <c r="HO19" s="15">
        <v>12</v>
      </c>
      <c r="HP19" s="263">
        <v>958.44</v>
      </c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>
        <v>899.47</v>
      </c>
      <c r="IA19" s="311"/>
      <c r="IB19" s="69"/>
      <c r="IC19" s="70"/>
      <c r="ID19" s="71"/>
      <c r="IE19" s="495">
        <f t="shared" si="5"/>
        <v>0</v>
      </c>
      <c r="IH19" s="94"/>
      <c r="II19" s="15">
        <v>12</v>
      </c>
      <c r="IJ19" s="69">
        <v>914</v>
      </c>
      <c r="IK19" s="311"/>
      <c r="IL19" s="69"/>
      <c r="IM19" s="70"/>
      <c r="IN19" s="71"/>
      <c r="IO19" s="495">
        <f t="shared" si="28"/>
        <v>0</v>
      </c>
      <c r="IR19" s="106"/>
      <c r="IS19" s="15">
        <v>12</v>
      </c>
      <c r="IT19" s="263">
        <v>913.5</v>
      </c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311"/>
      <c r="JF19" s="92"/>
      <c r="JG19" s="249"/>
      <c r="JH19" s="71"/>
      <c r="JI19" s="495">
        <f t="shared" si="30"/>
        <v>0</v>
      </c>
      <c r="JL19" s="106"/>
      <c r="JM19" s="15">
        <v>12</v>
      </c>
      <c r="JN19" s="92">
        <v>904.46</v>
      </c>
      <c r="JO19" s="300"/>
      <c r="JP19" s="92"/>
      <c r="JQ19" s="70"/>
      <c r="JR19" s="71"/>
      <c r="JS19" s="495">
        <f t="shared" si="31"/>
        <v>0</v>
      </c>
      <c r="JV19" s="94"/>
      <c r="JW19" s="15">
        <v>12</v>
      </c>
      <c r="JX19" s="69">
        <v>911.7</v>
      </c>
      <c r="JY19" s="311"/>
      <c r="JZ19" s="69"/>
      <c r="KA19" s="70"/>
      <c r="KB19" s="71"/>
      <c r="KC19" s="495">
        <f t="shared" si="32"/>
        <v>0</v>
      </c>
      <c r="KE19" s="228"/>
      <c r="KF19" s="421"/>
      <c r="KG19" s="15">
        <v>12</v>
      </c>
      <c r="KH19" s="69">
        <v>940.7</v>
      </c>
      <c r="KI19" s="311"/>
      <c r="KJ19" s="69"/>
      <c r="KK19" s="70"/>
      <c r="KL19" s="71"/>
      <c r="KM19" s="495">
        <f t="shared" si="33"/>
        <v>0</v>
      </c>
      <c r="KP19" s="94"/>
      <c r="KQ19" s="15">
        <v>12</v>
      </c>
      <c r="KR19" s="69">
        <v>899</v>
      </c>
      <c r="KS19" s="311"/>
      <c r="KT19" s="69"/>
      <c r="KU19" s="70"/>
      <c r="KV19" s="71"/>
      <c r="KW19" s="495">
        <f t="shared" si="34"/>
        <v>0</v>
      </c>
      <c r="KZ19" s="106"/>
      <c r="LA19" s="15">
        <v>12</v>
      </c>
      <c r="LB19" s="92">
        <v>949.82</v>
      </c>
      <c r="LC19" s="300"/>
      <c r="LD19" s="69"/>
      <c r="LE19" s="95"/>
      <c r="LF19" s="71"/>
      <c r="LG19" s="495">
        <f t="shared" si="35"/>
        <v>0</v>
      </c>
      <c r="LJ19" s="106"/>
      <c r="LK19" s="15">
        <v>12</v>
      </c>
      <c r="LL19" s="263">
        <v>874.5</v>
      </c>
      <c r="LM19" s="300"/>
      <c r="LN19" s="263"/>
      <c r="LO19" s="95"/>
      <c r="LP19" s="71"/>
      <c r="LQ19" s="495">
        <f t="shared" si="36"/>
        <v>0</v>
      </c>
      <c r="LT19" s="106"/>
      <c r="LU19" s="15">
        <v>12</v>
      </c>
      <c r="LV19" s="92">
        <v>898.1</v>
      </c>
      <c r="LW19" s="300"/>
      <c r="LX19" s="92"/>
      <c r="LY19" s="95"/>
      <c r="LZ19" s="71"/>
      <c r="MA19" s="495">
        <f t="shared" si="37"/>
        <v>0</v>
      </c>
      <c r="MB19" s="495"/>
      <c r="MD19" s="106"/>
      <c r="ME19" s="15">
        <v>12</v>
      </c>
      <c r="MF19" s="362"/>
      <c r="MG19" s="300"/>
      <c r="MH19" s="778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5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5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5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5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5">
        <f t="shared" si="11"/>
        <v>0</v>
      </c>
      <c r="BJ20" s="1029"/>
      <c r="BK20" s="15">
        <v>13</v>
      </c>
      <c r="BL20" s="248">
        <v>910.8</v>
      </c>
      <c r="BM20" s="231"/>
      <c r="BN20" s="248"/>
      <c r="BO20" s="296"/>
      <c r="BP20" s="667">
        <v>65</v>
      </c>
      <c r="BQ20" s="627">
        <f t="shared" si="12"/>
        <v>0</v>
      </c>
      <c r="BR20" s="495"/>
      <c r="BT20" s="106"/>
      <c r="BU20" s="247">
        <v>13</v>
      </c>
      <c r="BV20" s="263">
        <v>919</v>
      </c>
      <c r="BW20" s="779"/>
      <c r="BX20" s="263"/>
      <c r="BY20" s="844"/>
      <c r="BZ20" s="597"/>
      <c r="CA20" s="495">
        <f t="shared" si="13"/>
        <v>0</v>
      </c>
      <c r="CD20" s="639"/>
      <c r="CE20" s="15">
        <v>13</v>
      </c>
      <c r="CF20" s="263">
        <v>907.2</v>
      </c>
      <c r="CG20" s="779"/>
      <c r="CH20" s="263"/>
      <c r="CI20" s="668"/>
      <c r="CJ20" s="597"/>
      <c r="CK20" s="299">
        <f t="shared" si="14"/>
        <v>0</v>
      </c>
      <c r="CN20" s="525"/>
      <c r="CO20" s="15">
        <v>13</v>
      </c>
      <c r="CP20" s="263">
        <v>899.9</v>
      </c>
      <c r="CQ20" s="353"/>
      <c r="CR20" s="263"/>
      <c r="CS20" s="355"/>
      <c r="CT20" s="354"/>
      <c r="CU20" s="501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5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1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5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5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5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5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5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5">
        <f t="shared" si="24"/>
        <v>0</v>
      </c>
      <c r="GT20" s="106"/>
      <c r="GU20" s="15">
        <v>13</v>
      </c>
      <c r="GV20" s="263">
        <v>902.6</v>
      </c>
      <c r="GW20" s="304"/>
      <c r="GX20" s="263"/>
      <c r="GY20" s="296"/>
      <c r="GZ20" s="250"/>
      <c r="HA20" s="495">
        <f t="shared" si="25"/>
        <v>0</v>
      </c>
      <c r="HD20" s="106"/>
      <c r="HE20" s="15">
        <v>13</v>
      </c>
      <c r="HF20" s="263">
        <v>869.1</v>
      </c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>
        <v>916.71</v>
      </c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>
        <v>928.95</v>
      </c>
      <c r="IA20" s="311"/>
      <c r="IB20" s="69"/>
      <c r="IC20" s="70"/>
      <c r="ID20" s="71"/>
      <c r="IE20" s="495">
        <f t="shared" si="5"/>
        <v>0</v>
      </c>
      <c r="IH20" s="94"/>
      <c r="II20" s="15">
        <v>13</v>
      </c>
      <c r="IJ20" s="69">
        <v>909</v>
      </c>
      <c r="IK20" s="311"/>
      <c r="IL20" s="69"/>
      <c r="IM20" s="70"/>
      <c r="IN20" s="71"/>
      <c r="IO20" s="495">
        <f t="shared" si="28"/>
        <v>0</v>
      </c>
      <c r="IR20" s="106"/>
      <c r="IS20" s="15">
        <v>13</v>
      </c>
      <c r="IT20" s="263">
        <v>869.1</v>
      </c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>
        <v>853.2</v>
      </c>
      <c r="JE20" s="311"/>
      <c r="JF20" s="92"/>
      <c r="JG20" s="249"/>
      <c r="JH20" s="71"/>
      <c r="JI20" s="495">
        <f t="shared" si="30"/>
        <v>0</v>
      </c>
      <c r="JL20" s="106"/>
      <c r="JM20" s="15">
        <v>13</v>
      </c>
      <c r="JN20" s="92">
        <v>939.84</v>
      </c>
      <c r="JO20" s="300"/>
      <c r="JP20" s="92"/>
      <c r="JQ20" s="70"/>
      <c r="JR20" s="71"/>
      <c r="JS20" s="495">
        <f t="shared" si="31"/>
        <v>0</v>
      </c>
      <c r="JV20" s="94"/>
      <c r="JW20" s="15">
        <v>13</v>
      </c>
      <c r="JX20" s="69">
        <v>940.7</v>
      </c>
      <c r="JY20" s="311"/>
      <c r="JZ20" s="69"/>
      <c r="KA20" s="70"/>
      <c r="KB20" s="71"/>
      <c r="KC20" s="495">
        <f t="shared" si="32"/>
        <v>0</v>
      </c>
      <c r="KE20" s="228"/>
      <c r="KF20" s="421"/>
      <c r="KG20" s="15">
        <v>13</v>
      </c>
      <c r="KH20" s="69">
        <v>905.4</v>
      </c>
      <c r="KI20" s="311"/>
      <c r="KJ20" s="69"/>
      <c r="KK20" s="70"/>
      <c r="KL20" s="71"/>
      <c r="KM20" s="495">
        <f t="shared" si="33"/>
        <v>0</v>
      </c>
      <c r="KP20" s="94"/>
      <c r="KQ20" s="15">
        <v>13</v>
      </c>
      <c r="KR20" s="69">
        <v>899.9</v>
      </c>
      <c r="KS20" s="311"/>
      <c r="KT20" s="69"/>
      <c r="KU20" s="70"/>
      <c r="KV20" s="71"/>
      <c r="KW20" s="495">
        <f t="shared" si="34"/>
        <v>0</v>
      </c>
      <c r="KZ20" s="106"/>
      <c r="LA20" s="15">
        <v>13</v>
      </c>
      <c r="LB20" s="69">
        <v>939.38</v>
      </c>
      <c r="LC20" s="300"/>
      <c r="LD20" s="92"/>
      <c r="LE20" s="95"/>
      <c r="LF20" s="71"/>
      <c r="LG20" s="495">
        <f t="shared" si="35"/>
        <v>0</v>
      </c>
      <c r="LJ20" s="106"/>
      <c r="LK20" s="15">
        <v>13</v>
      </c>
      <c r="LL20" s="263">
        <v>870</v>
      </c>
      <c r="LM20" s="300"/>
      <c r="LN20" s="263"/>
      <c r="LO20" s="95"/>
      <c r="LP20" s="71"/>
      <c r="LQ20" s="495">
        <f t="shared" si="36"/>
        <v>0</v>
      </c>
      <c r="LT20" s="106"/>
      <c r="LU20" s="15">
        <v>13</v>
      </c>
      <c r="LV20" s="92">
        <v>880.9</v>
      </c>
      <c r="LW20" s="300"/>
      <c r="LX20" s="92"/>
      <c r="LY20" s="95"/>
      <c r="LZ20" s="71"/>
      <c r="MA20" s="495">
        <f t="shared" si="37"/>
        <v>0</v>
      </c>
      <c r="MB20" s="495"/>
      <c r="MD20" s="106"/>
      <c r="ME20" s="15">
        <v>13</v>
      </c>
      <c r="MF20" s="362"/>
      <c r="MG20" s="300"/>
      <c r="MH20" s="778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5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5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5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5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5">
        <f t="shared" si="11"/>
        <v>0</v>
      </c>
      <c r="BJ21" s="1029"/>
      <c r="BK21" s="15">
        <v>14</v>
      </c>
      <c r="BL21" s="263">
        <v>917.2</v>
      </c>
      <c r="BM21" s="231"/>
      <c r="BN21" s="263"/>
      <c r="BO21" s="296"/>
      <c r="BP21" s="667">
        <v>65</v>
      </c>
      <c r="BQ21" s="627">
        <f t="shared" si="12"/>
        <v>0</v>
      </c>
      <c r="BR21" s="495"/>
      <c r="BT21" s="106"/>
      <c r="BU21" s="247">
        <v>14</v>
      </c>
      <c r="BV21" s="263">
        <v>920.8</v>
      </c>
      <c r="BW21" s="779"/>
      <c r="BX21" s="263"/>
      <c r="BY21" s="844"/>
      <c r="BZ21" s="597"/>
      <c r="CA21" s="495">
        <f t="shared" si="13"/>
        <v>0</v>
      </c>
      <c r="CD21" s="639"/>
      <c r="CE21" s="15">
        <v>14</v>
      </c>
      <c r="CF21" s="263">
        <v>900.8</v>
      </c>
      <c r="CG21" s="779"/>
      <c r="CH21" s="263"/>
      <c r="CI21" s="668"/>
      <c r="CJ21" s="597"/>
      <c r="CK21" s="299">
        <f t="shared" si="14"/>
        <v>0</v>
      </c>
      <c r="CN21" s="525"/>
      <c r="CO21" s="15">
        <v>14</v>
      </c>
      <c r="CP21" s="263">
        <v>895.4</v>
      </c>
      <c r="CQ21" s="353"/>
      <c r="CR21" s="263"/>
      <c r="CS21" s="355"/>
      <c r="CT21" s="354"/>
      <c r="CU21" s="501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5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1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5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5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5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5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5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5">
        <f t="shared" si="24"/>
        <v>0</v>
      </c>
      <c r="GT21" s="106"/>
      <c r="GU21" s="15">
        <v>14</v>
      </c>
      <c r="GV21" s="263">
        <v>877.2</v>
      </c>
      <c r="GW21" s="304"/>
      <c r="GX21" s="263"/>
      <c r="GY21" s="296"/>
      <c r="GZ21" s="250"/>
      <c r="HA21" s="495">
        <f t="shared" si="25"/>
        <v>0</v>
      </c>
      <c r="HD21" s="106"/>
      <c r="HE21" s="15">
        <v>14</v>
      </c>
      <c r="HF21" s="263">
        <v>909</v>
      </c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>
        <v>921.24</v>
      </c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>
        <v>932.13</v>
      </c>
      <c r="IA21" s="311"/>
      <c r="IB21" s="69"/>
      <c r="IC21" s="70"/>
      <c r="ID21" s="71"/>
      <c r="IE21" s="495">
        <f t="shared" si="5"/>
        <v>0</v>
      </c>
      <c r="IH21" s="94"/>
      <c r="II21" s="15">
        <v>14</v>
      </c>
      <c r="IJ21" s="69">
        <v>919</v>
      </c>
      <c r="IK21" s="311"/>
      <c r="IL21" s="69"/>
      <c r="IM21" s="70"/>
      <c r="IN21" s="71"/>
      <c r="IO21" s="495">
        <f t="shared" si="28"/>
        <v>0</v>
      </c>
      <c r="IR21" s="106"/>
      <c r="IS21" s="15">
        <v>14</v>
      </c>
      <c r="IT21" s="263">
        <v>940.7</v>
      </c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>
        <v>904</v>
      </c>
      <c r="JE21" s="311"/>
      <c r="JF21" s="92"/>
      <c r="JG21" s="249"/>
      <c r="JH21" s="71"/>
      <c r="JI21" s="495">
        <f t="shared" si="30"/>
        <v>0</v>
      </c>
      <c r="JL21" s="106"/>
      <c r="JM21" s="15">
        <v>14</v>
      </c>
      <c r="JN21" s="92">
        <v>929.86</v>
      </c>
      <c r="JO21" s="300"/>
      <c r="JP21" s="92"/>
      <c r="JQ21" s="70"/>
      <c r="JR21" s="71"/>
      <c r="JS21" s="495">
        <f t="shared" si="31"/>
        <v>0</v>
      </c>
      <c r="JV21" s="94"/>
      <c r="JW21" s="15">
        <v>14</v>
      </c>
      <c r="JX21" s="69">
        <v>883.6</v>
      </c>
      <c r="JY21" s="311"/>
      <c r="JZ21" s="69"/>
      <c r="KA21" s="70"/>
      <c r="KB21" s="71"/>
      <c r="KC21" s="495">
        <f t="shared" si="32"/>
        <v>0</v>
      </c>
      <c r="KE21" s="228"/>
      <c r="KF21" s="421"/>
      <c r="KG21" s="15">
        <v>14</v>
      </c>
      <c r="KH21" s="69">
        <v>875.4</v>
      </c>
      <c r="KI21" s="311"/>
      <c r="KJ21" s="69"/>
      <c r="KK21" s="70"/>
      <c r="KL21" s="71"/>
      <c r="KM21" s="495">
        <f t="shared" si="33"/>
        <v>0</v>
      </c>
      <c r="KP21" s="94"/>
      <c r="KQ21" s="15">
        <v>14</v>
      </c>
      <c r="KR21" s="69">
        <v>890.9</v>
      </c>
      <c r="KS21" s="311"/>
      <c r="KT21" s="69"/>
      <c r="KU21" s="70"/>
      <c r="KV21" s="71"/>
      <c r="KW21" s="495">
        <f t="shared" si="34"/>
        <v>0</v>
      </c>
      <c r="KZ21" s="106"/>
      <c r="LA21" s="15">
        <v>14</v>
      </c>
      <c r="LB21" s="92">
        <v>947.55</v>
      </c>
      <c r="LC21" s="300"/>
      <c r="LD21" s="92"/>
      <c r="LE21" s="95"/>
      <c r="LF21" s="71"/>
      <c r="LG21" s="495">
        <f t="shared" si="35"/>
        <v>0</v>
      </c>
      <c r="LJ21" s="106"/>
      <c r="LK21" s="15">
        <v>14</v>
      </c>
      <c r="LL21" s="263">
        <v>905.4</v>
      </c>
      <c r="LM21" s="300"/>
      <c r="LN21" s="263"/>
      <c r="LO21" s="95"/>
      <c r="LP21" s="71"/>
      <c r="LQ21" s="495">
        <f t="shared" si="36"/>
        <v>0</v>
      </c>
      <c r="LT21" s="106"/>
      <c r="LU21" s="15">
        <v>14</v>
      </c>
      <c r="LV21" s="92">
        <v>905.4</v>
      </c>
      <c r="LW21" s="300"/>
      <c r="LX21" s="92"/>
      <c r="LY21" s="95"/>
      <c r="LZ21" s="71"/>
      <c r="MA21" s="495">
        <f t="shared" si="37"/>
        <v>0</v>
      </c>
      <c r="MB21" s="495"/>
      <c r="MD21" s="106"/>
      <c r="ME21" s="15">
        <v>14</v>
      </c>
      <c r="MF21" s="362"/>
      <c r="MG21" s="300"/>
      <c r="MH21" s="778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5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5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5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5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5">
        <f t="shared" si="11"/>
        <v>0</v>
      </c>
      <c r="BJ22" s="1029"/>
      <c r="BK22" s="15">
        <v>15</v>
      </c>
      <c r="BL22" s="263">
        <v>907.2</v>
      </c>
      <c r="BM22" s="231"/>
      <c r="BN22" s="263"/>
      <c r="BO22" s="296"/>
      <c r="BP22" s="667">
        <v>65</v>
      </c>
      <c r="BQ22" s="627">
        <f t="shared" si="12"/>
        <v>0</v>
      </c>
      <c r="BR22" s="495"/>
      <c r="BT22" s="106"/>
      <c r="BU22" s="247">
        <v>15</v>
      </c>
      <c r="BV22" s="263">
        <v>874.5</v>
      </c>
      <c r="BW22" s="779"/>
      <c r="BX22" s="263"/>
      <c r="BY22" s="844"/>
      <c r="BZ22" s="597"/>
      <c r="CA22" s="495">
        <f t="shared" si="13"/>
        <v>0</v>
      </c>
      <c r="CD22" s="639"/>
      <c r="CE22" s="15">
        <v>15</v>
      </c>
      <c r="CF22" s="263">
        <v>898.1</v>
      </c>
      <c r="CG22" s="779"/>
      <c r="CH22" s="263"/>
      <c r="CI22" s="668"/>
      <c r="CJ22" s="597"/>
      <c r="CK22" s="299">
        <f t="shared" si="14"/>
        <v>0</v>
      </c>
      <c r="CN22" s="525"/>
      <c r="CO22" s="15">
        <v>15</v>
      </c>
      <c r="CP22" s="248">
        <v>901.7</v>
      </c>
      <c r="CQ22" s="353"/>
      <c r="CR22" s="248"/>
      <c r="CS22" s="355"/>
      <c r="CT22" s="354"/>
      <c r="CU22" s="501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5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1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5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5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5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5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5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5">
        <f t="shared" si="24"/>
        <v>0</v>
      </c>
      <c r="GT22" s="106"/>
      <c r="GU22" s="15">
        <v>15</v>
      </c>
      <c r="GV22" s="263">
        <v>905.4</v>
      </c>
      <c r="GW22" s="304"/>
      <c r="GX22" s="263"/>
      <c r="GY22" s="296"/>
      <c r="GZ22" s="250"/>
      <c r="HA22" s="495">
        <f t="shared" si="25"/>
        <v>0</v>
      </c>
      <c r="HD22" s="106"/>
      <c r="HE22" s="15">
        <v>15</v>
      </c>
      <c r="HF22" s="263">
        <v>904.5</v>
      </c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>
        <v>900.38</v>
      </c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>
        <v>893.57</v>
      </c>
      <c r="IA22" s="311"/>
      <c r="IB22" s="69"/>
      <c r="IC22" s="70"/>
      <c r="ID22" s="71"/>
      <c r="IE22" s="495">
        <f t="shared" si="5"/>
        <v>0</v>
      </c>
      <c r="IH22" s="94"/>
      <c r="II22" s="15">
        <v>15</v>
      </c>
      <c r="IJ22" s="69">
        <v>924.4</v>
      </c>
      <c r="IK22" s="311"/>
      <c r="IL22" s="69"/>
      <c r="IM22" s="70"/>
      <c r="IN22" s="71"/>
      <c r="IO22" s="495">
        <f t="shared" si="28"/>
        <v>0</v>
      </c>
      <c r="IR22" s="106"/>
      <c r="IS22" s="15">
        <v>15</v>
      </c>
      <c r="IT22" s="263">
        <v>875.4</v>
      </c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>
        <v>932.1</v>
      </c>
      <c r="JE22" s="311"/>
      <c r="JF22" s="92"/>
      <c r="JG22" s="249"/>
      <c r="JH22" s="71"/>
      <c r="JI22" s="495">
        <f t="shared" si="30"/>
        <v>0</v>
      </c>
      <c r="JL22" s="106"/>
      <c r="JM22" s="15">
        <v>15</v>
      </c>
      <c r="JN22" s="92">
        <v>946.19</v>
      </c>
      <c r="JO22" s="300"/>
      <c r="JP22" s="92"/>
      <c r="JQ22" s="70"/>
      <c r="JR22" s="71"/>
      <c r="JS22" s="495">
        <f t="shared" si="31"/>
        <v>0</v>
      </c>
      <c r="JV22" s="94"/>
      <c r="JW22" s="15">
        <v>15</v>
      </c>
      <c r="JX22" s="69">
        <v>904</v>
      </c>
      <c r="JY22" s="311"/>
      <c r="JZ22" s="69"/>
      <c r="KA22" s="70"/>
      <c r="KB22" s="71"/>
      <c r="KC22" s="495">
        <f t="shared" si="32"/>
        <v>0</v>
      </c>
      <c r="KE22" s="228"/>
      <c r="KF22" s="421"/>
      <c r="KG22" s="15">
        <v>15</v>
      </c>
      <c r="KH22" s="69">
        <v>901.7</v>
      </c>
      <c r="KI22" s="311"/>
      <c r="KJ22" s="69"/>
      <c r="KK22" s="70"/>
      <c r="KL22" s="71"/>
      <c r="KM22" s="495">
        <f t="shared" si="33"/>
        <v>0</v>
      </c>
      <c r="KP22" s="94"/>
      <c r="KQ22" s="15">
        <v>15</v>
      </c>
      <c r="KR22" s="69">
        <v>907.2</v>
      </c>
      <c r="KS22" s="311"/>
      <c r="KT22" s="69"/>
      <c r="KU22" s="70"/>
      <c r="KV22" s="71"/>
      <c r="KW22" s="495">
        <f t="shared" si="34"/>
        <v>0</v>
      </c>
      <c r="KZ22" s="106"/>
      <c r="LA22" s="15">
        <v>15</v>
      </c>
      <c r="LB22" s="92">
        <v>925.32</v>
      </c>
      <c r="LC22" s="300"/>
      <c r="LD22" s="92"/>
      <c r="LE22" s="95"/>
      <c r="LF22" s="71"/>
      <c r="LG22" s="495">
        <f t="shared" si="35"/>
        <v>0</v>
      </c>
      <c r="LJ22" s="106"/>
      <c r="LK22" s="15">
        <v>15</v>
      </c>
      <c r="LL22" s="263">
        <v>867.3</v>
      </c>
      <c r="LM22" s="300"/>
      <c r="LN22" s="263"/>
      <c r="LO22" s="95"/>
      <c r="LP22" s="71"/>
      <c r="LQ22" s="495">
        <f t="shared" si="36"/>
        <v>0</v>
      </c>
      <c r="LT22" s="106"/>
      <c r="LU22" s="15">
        <v>15</v>
      </c>
      <c r="LV22" s="92">
        <v>920.8</v>
      </c>
      <c r="LW22" s="300"/>
      <c r="LX22" s="92"/>
      <c r="LY22" s="95"/>
      <c r="LZ22" s="71"/>
      <c r="MA22" s="495">
        <f t="shared" si="37"/>
        <v>0</v>
      </c>
      <c r="MB22" s="495"/>
      <c r="MD22" s="106"/>
      <c r="ME22" s="15">
        <v>15</v>
      </c>
      <c r="MF22" s="362"/>
      <c r="MG22" s="300"/>
      <c r="MH22" s="778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5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5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5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5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5">
        <f t="shared" si="11"/>
        <v>0</v>
      </c>
      <c r="BJ23" s="1029"/>
      <c r="BK23" s="15">
        <v>16</v>
      </c>
      <c r="BL23" s="263">
        <v>891.8</v>
      </c>
      <c r="BM23" s="231"/>
      <c r="BN23" s="263"/>
      <c r="BO23" s="296"/>
      <c r="BP23" s="667">
        <v>65</v>
      </c>
      <c r="BQ23" s="627">
        <f t="shared" si="12"/>
        <v>0</v>
      </c>
      <c r="BR23" s="495"/>
      <c r="BT23" s="106"/>
      <c r="BU23" s="247">
        <v>16</v>
      </c>
      <c r="BV23" s="263">
        <v>895.4</v>
      </c>
      <c r="BW23" s="779"/>
      <c r="BX23" s="263"/>
      <c r="BY23" s="844"/>
      <c r="BZ23" s="597"/>
      <c r="CA23" s="495">
        <f t="shared" si="13"/>
        <v>0</v>
      </c>
      <c r="CD23" s="639"/>
      <c r="CE23" s="15">
        <v>16</v>
      </c>
      <c r="CF23" s="263">
        <v>871.8</v>
      </c>
      <c r="CG23" s="779"/>
      <c r="CH23" s="263"/>
      <c r="CI23" s="668"/>
      <c r="CJ23" s="597"/>
      <c r="CK23" s="299">
        <f t="shared" si="14"/>
        <v>0</v>
      </c>
      <c r="CN23" s="525"/>
      <c r="CO23" s="15">
        <v>16</v>
      </c>
      <c r="CP23" s="263">
        <v>887.2</v>
      </c>
      <c r="CQ23" s="353"/>
      <c r="CR23" s="263"/>
      <c r="CS23" s="355"/>
      <c r="CT23" s="354"/>
      <c r="CU23" s="501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5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1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5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5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5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5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5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5">
        <f t="shared" si="24"/>
        <v>0</v>
      </c>
      <c r="GT23" s="106"/>
      <c r="GU23" s="15">
        <v>16</v>
      </c>
      <c r="GV23" s="263">
        <v>896.3</v>
      </c>
      <c r="GW23" s="304"/>
      <c r="GX23" s="263"/>
      <c r="GY23" s="296"/>
      <c r="GZ23" s="250"/>
      <c r="HA23" s="495">
        <f t="shared" si="25"/>
        <v>0</v>
      </c>
      <c r="HD23" s="106"/>
      <c r="HE23" s="15">
        <v>16</v>
      </c>
      <c r="HF23" s="263">
        <v>909.9</v>
      </c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>
        <v>906.73</v>
      </c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>
        <v>957.53</v>
      </c>
      <c r="IA23" s="311"/>
      <c r="IB23" s="69"/>
      <c r="IC23" s="70"/>
      <c r="ID23" s="71"/>
      <c r="IE23" s="495">
        <f t="shared" si="5"/>
        <v>0</v>
      </c>
      <c r="IH23" s="94"/>
      <c r="II23" s="15">
        <v>16</v>
      </c>
      <c r="IJ23" s="69">
        <v>894.5</v>
      </c>
      <c r="IK23" s="311"/>
      <c r="IL23" s="69"/>
      <c r="IM23" s="70"/>
      <c r="IN23" s="71"/>
      <c r="IO23" s="495">
        <f t="shared" si="28"/>
        <v>0</v>
      </c>
      <c r="IR23" s="106"/>
      <c r="IS23" s="15">
        <v>16</v>
      </c>
      <c r="IT23" s="263">
        <v>878</v>
      </c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>
        <v>933</v>
      </c>
      <c r="JE23" s="311"/>
      <c r="JF23" s="92"/>
      <c r="JG23" s="249"/>
      <c r="JH23" s="71"/>
      <c r="JI23" s="495">
        <f t="shared" si="30"/>
        <v>0</v>
      </c>
      <c r="JL23" s="106"/>
      <c r="JM23" s="15">
        <v>16</v>
      </c>
      <c r="JN23" s="92">
        <v>960.7</v>
      </c>
      <c r="JO23" s="300"/>
      <c r="JP23" s="92"/>
      <c r="JQ23" s="70"/>
      <c r="JR23" s="71"/>
      <c r="JS23" s="495">
        <f t="shared" si="31"/>
        <v>0</v>
      </c>
      <c r="JV23" s="94"/>
      <c r="JW23" s="15">
        <v>16</v>
      </c>
      <c r="JX23" s="69">
        <v>908.1</v>
      </c>
      <c r="JY23" s="311"/>
      <c r="JZ23" s="69"/>
      <c r="KA23" s="70"/>
      <c r="KB23" s="71"/>
      <c r="KC23" s="495">
        <f t="shared" si="32"/>
        <v>0</v>
      </c>
      <c r="KE23" s="228"/>
      <c r="KF23" s="421"/>
      <c r="KG23" s="15">
        <v>16</v>
      </c>
      <c r="KH23" s="69">
        <v>894.5</v>
      </c>
      <c r="KI23" s="311"/>
      <c r="KJ23" s="69"/>
      <c r="KK23" s="70"/>
      <c r="KL23" s="71"/>
      <c r="KM23" s="495">
        <f t="shared" si="33"/>
        <v>0</v>
      </c>
      <c r="KP23" s="94"/>
      <c r="KQ23" s="15">
        <v>16</v>
      </c>
      <c r="KR23" s="69">
        <v>909.4</v>
      </c>
      <c r="KS23" s="311"/>
      <c r="KT23" s="69"/>
      <c r="KU23" s="70"/>
      <c r="KV23" s="71"/>
      <c r="KW23" s="495">
        <f t="shared" si="34"/>
        <v>0</v>
      </c>
      <c r="KZ23" s="106"/>
      <c r="LA23" s="15">
        <v>16</v>
      </c>
      <c r="LB23" s="92">
        <v>899.47</v>
      </c>
      <c r="LC23" s="300"/>
      <c r="LD23" s="92"/>
      <c r="LE23" s="95"/>
      <c r="LF23" s="71"/>
      <c r="LG23" s="495">
        <f t="shared" si="35"/>
        <v>0</v>
      </c>
      <c r="LJ23" s="106"/>
      <c r="LK23" s="15">
        <v>16</v>
      </c>
      <c r="LL23" s="263">
        <v>933.5</v>
      </c>
      <c r="LM23" s="300"/>
      <c r="LN23" s="263"/>
      <c r="LO23" s="95"/>
      <c r="LP23" s="71"/>
      <c r="LQ23" s="495">
        <f t="shared" si="36"/>
        <v>0</v>
      </c>
      <c r="LT23" s="106"/>
      <c r="LU23" s="15">
        <v>16</v>
      </c>
      <c r="LV23" s="92">
        <v>898.1</v>
      </c>
      <c r="LW23" s="300"/>
      <c r="LX23" s="92"/>
      <c r="LY23" s="95"/>
      <c r="LZ23" s="71"/>
      <c r="MA23" s="495">
        <f t="shared" si="37"/>
        <v>0</v>
      </c>
      <c r="MB23" s="495"/>
      <c r="MD23" s="106"/>
      <c r="ME23" s="15">
        <v>16</v>
      </c>
      <c r="MF23" s="362"/>
      <c r="MG23" s="300"/>
      <c r="MH23" s="778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5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5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5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5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5">
        <f t="shared" si="11"/>
        <v>0</v>
      </c>
      <c r="BJ24" s="1030"/>
      <c r="BK24" s="15">
        <v>17</v>
      </c>
      <c r="BL24" s="263">
        <v>915.3</v>
      </c>
      <c r="BM24" s="231"/>
      <c r="BN24" s="263"/>
      <c r="BO24" s="296"/>
      <c r="BP24" s="667">
        <v>65</v>
      </c>
      <c r="BQ24" s="627">
        <f t="shared" si="12"/>
        <v>0</v>
      </c>
      <c r="BR24" s="495"/>
      <c r="BT24" s="106"/>
      <c r="BU24" s="247">
        <v>17</v>
      </c>
      <c r="BV24" s="263">
        <v>925.3</v>
      </c>
      <c r="BW24" s="779"/>
      <c r="BX24" s="263"/>
      <c r="BY24" s="844"/>
      <c r="BZ24" s="597"/>
      <c r="CA24" s="495">
        <f t="shared" si="13"/>
        <v>0</v>
      </c>
      <c r="CD24" s="639"/>
      <c r="CE24" s="15">
        <v>17</v>
      </c>
      <c r="CF24" s="263">
        <v>938.9</v>
      </c>
      <c r="CG24" s="779"/>
      <c r="CH24" s="263"/>
      <c r="CI24" s="668"/>
      <c r="CJ24" s="597"/>
      <c r="CK24" s="299">
        <f t="shared" si="14"/>
        <v>0</v>
      </c>
      <c r="CN24" s="525"/>
      <c r="CO24" s="15">
        <v>17</v>
      </c>
      <c r="CP24" s="263">
        <v>888.1</v>
      </c>
      <c r="CQ24" s="353"/>
      <c r="CR24" s="263"/>
      <c r="CS24" s="355"/>
      <c r="CT24" s="354"/>
      <c r="CU24" s="501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5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1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5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5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5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5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5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5">
        <f t="shared" si="24"/>
        <v>0</v>
      </c>
      <c r="GT24" s="106"/>
      <c r="GU24" s="15">
        <v>17</v>
      </c>
      <c r="GV24" s="263">
        <v>918.1</v>
      </c>
      <c r="GW24" s="304"/>
      <c r="GX24" s="263"/>
      <c r="GY24" s="296"/>
      <c r="GZ24" s="250"/>
      <c r="HA24" s="495">
        <f t="shared" si="25"/>
        <v>0</v>
      </c>
      <c r="HD24" s="106"/>
      <c r="HE24" s="15">
        <v>17</v>
      </c>
      <c r="HF24" s="263">
        <v>879.1</v>
      </c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>
        <v>908.54</v>
      </c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>
        <v>948</v>
      </c>
      <c r="IA24" s="311"/>
      <c r="IB24" s="69"/>
      <c r="IC24" s="70"/>
      <c r="ID24" s="71"/>
      <c r="IE24" s="495">
        <f t="shared" si="5"/>
        <v>0</v>
      </c>
      <c r="IH24" s="106"/>
      <c r="II24" s="15">
        <v>17</v>
      </c>
      <c r="IJ24" s="69">
        <v>870.9</v>
      </c>
      <c r="IK24" s="311"/>
      <c r="IL24" s="69"/>
      <c r="IM24" s="70"/>
      <c r="IN24" s="71"/>
      <c r="IO24" s="495">
        <f t="shared" si="28"/>
        <v>0</v>
      </c>
      <c r="IR24" s="106"/>
      <c r="IS24" s="15">
        <v>17</v>
      </c>
      <c r="IT24" s="263">
        <v>897.2</v>
      </c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>
        <v>914</v>
      </c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>
        <v>919.88</v>
      </c>
      <c r="JO24" s="300"/>
      <c r="JP24" s="92"/>
      <c r="JQ24" s="70"/>
      <c r="JR24" s="71"/>
      <c r="JS24" s="495">
        <f t="shared" si="31"/>
        <v>0</v>
      </c>
      <c r="JV24" s="94"/>
      <c r="JW24" s="15">
        <v>17</v>
      </c>
      <c r="JX24" s="69">
        <v>926.2</v>
      </c>
      <c r="JY24" s="311"/>
      <c r="JZ24" s="69"/>
      <c r="KA24" s="70"/>
      <c r="KB24" s="71"/>
      <c r="KC24" s="495">
        <f t="shared" si="32"/>
        <v>0</v>
      </c>
      <c r="KE24" s="228"/>
      <c r="KF24" s="421"/>
      <c r="KG24" s="15">
        <v>17</v>
      </c>
      <c r="KH24" s="69">
        <v>895.4</v>
      </c>
      <c r="KI24" s="311"/>
      <c r="KJ24" s="69"/>
      <c r="KK24" s="70"/>
      <c r="KL24" s="71"/>
      <c r="KM24" s="495">
        <f t="shared" si="33"/>
        <v>0</v>
      </c>
      <c r="KP24" s="94"/>
      <c r="KQ24" s="15">
        <v>17</v>
      </c>
      <c r="KR24" s="69">
        <v>887.2</v>
      </c>
      <c r="KS24" s="311"/>
      <c r="KT24" s="69"/>
      <c r="KU24" s="70"/>
      <c r="KV24" s="71"/>
      <c r="KW24" s="495">
        <f t="shared" si="34"/>
        <v>0</v>
      </c>
      <c r="KZ24" s="106"/>
      <c r="LA24" s="15">
        <v>17</v>
      </c>
      <c r="LB24" s="92">
        <v>921.69</v>
      </c>
      <c r="LC24" s="300"/>
      <c r="LD24" s="92"/>
      <c r="LE24" s="95"/>
      <c r="LF24" s="71"/>
      <c r="LG24" s="495">
        <f t="shared" si="35"/>
        <v>0</v>
      </c>
      <c r="LJ24" s="106"/>
      <c r="LK24" s="15">
        <v>17</v>
      </c>
      <c r="LL24" s="263">
        <v>934.4</v>
      </c>
      <c r="LM24" s="300"/>
      <c r="LN24" s="263"/>
      <c r="LO24" s="95"/>
      <c r="LP24" s="71"/>
      <c r="LQ24" s="495">
        <f t="shared" si="36"/>
        <v>0</v>
      </c>
      <c r="LT24" s="106"/>
      <c r="LU24" s="15">
        <v>17</v>
      </c>
      <c r="LV24" s="92">
        <v>886.3</v>
      </c>
      <c r="LW24" s="300"/>
      <c r="LX24" s="92"/>
      <c r="LY24" s="95"/>
      <c r="LZ24" s="71"/>
      <c r="MA24" s="495">
        <f t="shared" si="37"/>
        <v>0</v>
      </c>
      <c r="MB24" s="495"/>
      <c r="MD24" s="106"/>
      <c r="ME24" s="15">
        <v>17</v>
      </c>
      <c r="MF24" s="362"/>
      <c r="MG24" s="300"/>
      <c r="MH24" s="778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5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5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5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5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5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67">
        <v>65</v>
      </c>
      <c r="BQ25" s="627">
        <f t="shared" si="12"/>
        <v>0</v>
      </c>
      <c r="BR25" s="495"/>
      <c r="BT25" s="106"/>
      <c r="BU25" s="247">
        <v>18</v>
      </c>
      <c r="BV25" s="263">
        <v>940.7</v>
      </c>
      <c r="BW25" s="779"/>
      <c r="BX25" s="263"/>
      <c r="BY25" s="844"/>
      <c r="BZ25" s="597"/>
      <c r="CA25" s="495">
        <f t="shared" si="13"/>
        <v>0</v>
      </c>
      <c r="CD25" s="639"/>
      <c r="CE25" s="15">
        <v>18</v>
      </c>
      <c r="CF25" s="263">
        <v>873.6</v>
      </c>
      <c r="CG25" s="779"/>
      <c r="CH25" s="263"/>
      <c r="CI25" s="668"/>
      <c r="CJ25" s="597"/>
      <c r="CK25" s="495">
        <f t="shared" si="14"/>
        <v>0</v>
      </c>
      <c r="CN25" s="525"/>
      <c r="CO25" s="15">
        <v>18</v>
      </c>
      <c r="CP25" s="263">
        <v>900.8</v>
      </c>
      <c r="CQ25" s="353"/>
      <c r="CR25" s="263"/>
      <c r="CS25" s="355"/>
      <c r="CT25" s="354"/>
      <c r="CU25" s="501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5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1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5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5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5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5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5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5">
        <f t="shared" si="24"/>
        <v>0</v>
      </c>
      <c r="GT25" s="94"/>
      <c r="GU25" s="15">
        <v>18</v>
      </c>
      <c r="GV25" s="263">
        <v>912.6</v>
      </c>
      <c r="GW25" s="304"/>
      <c r="GX25" s="263"/>
      <c r="GY25" s="296"/>
      <c r="GZ25" s="250"/>
      <c r="HA25" s="495">
        <f t="shared" si="25"/>
        <v>0</v>
      </c>
      <c r="HD25" s="94"/>
      <c r="HE25" s="15">
        <v>18</v>
      </c>
      <c r="HF25" s="263">
        <v>924.4</v>
      </c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>
        <v>915.34</v>
      </c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>
        <v>902.19</v>
      </c>
      <c r="IA25" s="311"/>
      <c r="IB25" s="69"/>
      <c r="IC25" s="70"/>
      <c r="ID25" s="71"/>
      <c r="IE25" s="495">
        <f t="shared" si="5"/>
        <v>0</v>
      </c>
      <c r="IH25" s="106"/>
      <c r="II25" s="15">
        <v>18</v>
      </c>
      <c r="IJ25" s="69">
        <v>904.5</v>
      </c>
      <c r="IK25" s="311"/>
      <c r="IL25" s="69"/>
      <c r="IM25" s="70"/>
      <c r="IN25" s="71"/>
      <c r="IO25" s="495">
        <f t="shared" si="28"/>
        <v>0</v>
      </c>
      <c r="IR25" s="94"/>
      <c r="IS25" s="15">
        <v>18</v>
      </c>
      <c r="IT25" s="263">
        <v>877.2</v>
      </c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>
        <v>894.9</v>
      </c>
      <c r="JE25" s="311"/>
      <c r="JF25" s="92"/>
      <c r="JG25" s="249"/>
      <c r="JH25" s="71"/>
      <c r="JI25" s="495">
        <f t="shared" si="30"/>
        <v>0</v>
      </c>
      <c r="JL25" s="94"/>
      <c r="JM25" s="15">
        <v>18</v>
      </c>
      <c r="JN25" s="92">
        <v>948</v>
      </c>
      <c r="JO25" s="300"/>
      <c r="JP25" s="92"/>
      <c r="JQ25" s="70"/>
      <c r="JR25" s="71"/>
      <c r="JS25" s="495">
        <f t="shared" si="31"/>
        <v>0</v>
      </c>
      <c r="JV25" s="94"/>
      <c r="JW25" s="15">
        <v>18</v>
      </c>
      <c r="JX25" s="69">
        <v>868.2</v>
      </c>
      <c r="JY25" s="311"/>
      <c r="JZ25" s="69"/>
      <c r="KA25" s="70"/>
      <c r="KB25" s="71"/>
      <c r="KC25" s="495">
        <f t="shared" si="32"/>
        <v>0</v>
      </c>
      <c r="KE25" s="228"/>
      <c r="KF25" s="421"/>
      <c r="KG25" s="15">
        <v>18</v>
      </c>
      <c r="KH25" s="69">
        <v>887.2</v>
      </c>
      <c r="KI25" s="311"/>
      <c r="KJ25" s="69"/>
      <c r="KK25" s="70"/>
      <c r="KL25" s="71"/>
      <c r="KM25" s="495">
        <f t="shared" si="33"/>
        <v>0</v>
      </c>
      <c r="KP25" s="94"/>
      <c r="KQ25" s="15">
        <v>18</v>
      </c>
      <c r="KR25" s="69">
        <v>870</v>
      </c>
      <c r="KS25" s="311"/>
      <c r="KT25" s="69"/>
      <c r="KU25" s="70"/>
      <c r="KV25" s="71"/>
      <c r="KW25" s="495">
        <f t="shared" si="34"/>
        <v>0</v>
      </c>
      <c r="KZ25" s="94"/>
      <c r="LA25" s="15">
        <v>18</v>
      </c>
      <c r="LB25" s="92">
        <v>941.2</v>
      </c>
      <c r="LC25" s="300"/>
      <c r="LD25" s="92"/>
      <c r="LE25" s="95"/>
      <c r="LF25" s="71"/>
      <c r="LG25" s="495">
        <f t="shared" si="35"/>
        <v>0</v>
      </c>
      <c r="LJ25" s="94"/>
      <c r="LK25" s="15">
        <v>18</v>
      </c>
      <c r="LL25" s="263">
        <v>920.8</v>
      </c>
      <c r="LM25" s="300"/>
      <c r="LN25" s="263"/>
      <c r="LO25" s="95"/>
      <c r="LP25" s="71"/>
      <c r="LQ25" s="495">
        <f t="shared" si="36"/>
        <v>0</v>
      </c>
      <c r="LT25" s="94"/>
      <c r="LU25" s="15">
        <v>18</v>
      </c>
      <c r="LV25" s="92">
        <v>875.4</v>
      </c>
      <c r="LW25" s="300"/>
      <c r="LX25" s="92"/>
      <c r="LY25" s="95"/>
      <c r="LZ25" s="71"/>
      <c r="MA25" s="495">
        <f t="shared" si="37"/>
        <v>0</v>
      </c>
      <c r="MB25" s="495"/>
      <c r="MD25" s="94"/>
      <c r="ME25" s="15">
        <v>18</v>
      </c>
      <c r="MF25" s="362"/>
      <c r="MG25" s="300"/>
      <c r="MH25" s="778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5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5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5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5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5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67">
        <v>65</v>
      </c>
      <c r="BQ26" s="627">
        <f t="shared" si="12"/>
        <v>0</v>
      </c>
      <c r="BR26" s="495"/>
      <c r="BT26" s="106"/>
      <c r="BU26" s="247">
        <v>19</v>
      </c>
      <c r="BV26" s="263">
        <v>920.8</v>
      </c>
      <c r="BW26" s="779"/>
      <c r="BX26" s="263"/>
      <c r="BY26" s="844"/>
      <c r="BZ26" s="597"/>
      <c r="CA26" s="495">
        <f t="shared" si="13"/>
        <v>0</v>
      </c>
      <c r="CD26" s="639"/>
      <c r="CE26" s="15">
        <v>19</v>
      </c>
      <c r="CF26" s="263">
        <v>907.2</v>
      </c>
      <c r="CG26" s="779"/>
      <c r="CH26" s="263"/>
      <c r="CI26" s="668"/>
      <c r="CJ26" s="597"/>
      <c r="CK26" s="495">
        <f t="shared" si="14"/>
        <v>0</v>
      </c>
      <c r="CN26" s="525"/>
      <c r="CO26" s="15">
        <v>19</v>
      </c>
      <c r="CP26" s="263">
        <v>873.6</v>
      </c>
      <c r="CQ26" s="353"/>
      <c r="CR26" s="263"/>
      <c r="CS26" s="355"/>
      <c r="CT26" s="354"/>
      <c r="CU26" s="501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5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1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5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5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5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5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5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5">
        <f t="shared" si="24"/>
        <v>0</v>
      </c>
      <c r="GT26" s="106"/>
      <c r="GU26" s="15">
        <v>19</v>
      </c>
      <c r="GV26" s="263">
        <v>905.4</v>
      </c>
      <c r="GW26" s="304"/>
      <c r="GX26" s="263"/>
      <c r="GY26" s="296"/>
      <c r="GZ26" s="250"/>
      <c r="HA26" s="495">
        <f t="shared" si="25"/>
        <v>0</v>
      </c>
      <c r="HD26" s="106"/>
      <c r="HE26" s="15">
        <v>19</v>
      </c>
      <c r="HF26" s="263">
        <v>880</v>
      </c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>
        <v>911.7</v>
      </c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>
        <v>884.5</v>
      </c>
      <c r="IA26" s="311"/>
      <c r="IB26" s="69"/>
      <c r="IC26" s="70"/>
      <c r="ID26" s="71"/>
      <c r="IE26" s="495">
        <f t="shared" si="5"/>
        <v>0</v>
      </c>
      <c r="IH26" s="106"/>
      <c r="II26" s="15">
        <v>19</v>
      </c>
      <c r="IJ26" s="69">
        <v>879.1</v>
      </c>
      <c r="IK26" s="311"/>
      <c r="IL26" s="69"/>
      <c r="IM26" s="70"/>
      <c r="IN26" s="71"/>
      <c r="IO26" s="495">
        <f t="shared" si="28"/>
        <v>0</v>
      </c>
      <c r="IR26" s="106"/>
      <c r="IS26" s="15">
        <v>19</v>
      </c>
      <c r="IT26" s="263">
        <v>901.7</v>
      </c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>
        <v>923.1</v>
      </c>
      <c r="JE26" s="311"/>
      <c r="JF26" s="92"/>
      <c r="JG26" s="249"/>
      <c r="JH26" s="71"/>
      <c r="JI26" s="495">
        <f t="shared" si="30"/>
        <v>0</v>
      </c>
      <c r="JL26" s="106"/>
      <c r="JM26" s="15">
        <v>19</v>
      </c>
      <c r="JN26" s="92">
        <v>948.91</v>
      </c>
      <c r="JO26" s="300"/>
      <c r="JP26" s="92"/>
      <c r="JQ26" s="70"/>
      <c r="JR26" s="71"/>
      <c r="JS26" s="495">
        <f t="shared" si="31"/>
        <v>0</v>
      </c>
      <c r="JV26" s="94"/>
      <c r="JW26" s="15">
        <v>19</v>
      </c>
      <c r="JX26" s="69">
        <v>935.3</v>
      </c>
      <c r="JY26" s="311"/>
      <c r="JZ26" s="69"/>
      <c r="KA26" s="70"/>
      <c r="KB26" s="71"/>
      <c r="KC26" s="495">
        <f t="shared" si="32"/>
        <v>0</v>
      </c>
      <c r="KE26" s="228"/>
      <c r="KF26" s="421"/>
      <c r="KG26" s="15">
        <v>19</v>
      </c>
      <c r="KH26" s="69">
        <v>902.6</v>
      </c>
      <c r="KI26" s="311"/>
      <c r="KJ26" s="69"/>
      <c r="KK26" s="70"/>
      <c r="KL26" s="71"/>
      <c r="KM26" s="495">
        <f t="shared" si="33"/>
        <v>0</v>
      </c>
      <c r="KP26" s="94"/>
      <c r="KQ26" s="15">
        <v>19</v>
      </c>
      <c r="KR26" s="69">
        <v>921.7</v>
      </c>
      <c r="KS26" s="311"/>
      <c r="KT26" s="69"/>
      <c r="KU26" s="70"/>
      <c r="KV26" s="71"/>
      <c r="KW26" s="495">
        <f t="shared" si="34"/>
        <v>0</v>
      </c>
      <c r="KZ26" s="106"/>
      <c r="LA26" s="15">
        <v>19</v>
      </c>
      <c r="LB26" s="92">
        <v>944.83</v>
      </c>
      <c r="LC26" s="300"/>
      <c r="LD26" s="92"/>
      <c r="LE26" s="95"/>
      <c r="LF26" s="71"/>
      <c r="LG26" s="495">
        <f t="shared" si="35"/>
        <v>0</v>
      </c>
      <c r="LJ26" s="106"/>
      <c r="LK26" s="15">
        <v>19</v>
      </c>
      <c r="LL26" s="263">
        <v>898.1</v>
      </c>
      <c r="LM26" s="300"/>
      <c r="LN26" s="263"/>
      <c r="LO26" s="95"/>
      <c r="LP26" s="71"/>
      <c r="LQ26" s="495">
        <f t="shared" si="36"/>
        <v>0</v>
      </c>
      <c r="LT26" s="106"/>
      <c r="LU26" s="15">
        <v>19</v>
      </c>
      <c r="LV26" s="92">
        <v>905.4</v>
      </c>
      <c r="LW26" s="300"/>
      <c r="LX26" s="92"/>
      <c r="LY26" s="95"/>
      <c r="LZ26" s="71"/>
      <c r="MA26" s="495">
        <f t="shared" si="37"/>
        <v>0</v>
      </c>
      <c r="MB26" s="495"/>
      <c r="MD26" s="106"/>
      <c r="ME26" s="15">
        <v>19</v>
      </c>
      <c r="MF26" s="362"/>
      <c r="MG26" s="300"/>
      <c r="MH26" s="778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36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311"/>
      <c r="P27" s="69"/>
      <c r="Q27" s="70"/>
      <c r="R27" s="71"/>
      <c r="S27" s="495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5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5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5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5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67">
        <v>65</v>
      </c>
      <c r="BQ27" s="627">
        <f t="shared" si="12"/>
        <v>0</v>
      </c>
      <c r="BR27" s="495"/>
      <c r="BT27" s="106"/>
      <c r="BU27" s="247">
        <v>20</v>
      </c>
      <c r="BV27" s="263">
        <v>913.5</v>
      </c>
      <c r="BW27" s="779"/>
      <c r="BX27" s="263"/>
      <c r="BY27" s="844"/>
      <c r="BZ27" s="597"/>
      <c r="CA27" s="495">
        <f t="shared" si="13"/>
        <v>0</v>
      </c>
      <c r="CD27" s="639"/>
      <c r="CE27" s="15">
        <v>20</v>
      </c>
      <c r="CF27" s="263">
        <v>933.5</v>
      </c>
      <c r="CG27" s="779"/>
      <c r="CH27" s="263"/>
      <c r="CI27" s="668"/>
      <c r="CJ27" s="597"/>
      <c r="CK27" s="495">
        <f t="shared" si="14"/>
        <v>0</v>
      </c>
      <c r="CN27" s="525"/>
      <c r="CO27" s="15">
        <v>20</v>
      </c>
      <c r="CP27" s="263">
        <v>919</v>
      </c>
      <c r="CQ27" s="353"/>
      <c r="CR27" s="263"/>
      <c r="CS27" s="355"/>
      <c r="CT27" s="354"/>
      <c r="CU27" s="501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5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1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5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5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5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5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5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5">
        <f t="shared" si="24"/>
        <v>0</v>
      </c>
      <c r="GT27" s="106"/>
      <c r="GU27" s="15">
        <v>20</v>
      </c>
      <c r="GV27" s="263">
        <v>882.7</v>
      </c>
      <c r="GW27" s="304"/>
      <c r="GX27" s="263"/>
      <c r="GY27" s="296"/>
      <c r="GZ27" s="250"/>
      <c r="HA27" s="495">
        <f t="shared" si="25"/>
        <v>0</v>
      </c>
      <c r="HD27" s="106"/>
      <c r="HE27" s="15">
        <v>20</v>
      </c>
      <c r="HF27" s="263">
        <v>876.3</v>
      </c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>
        <v>896.75</v>
      </c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>
        <v>917.61</v>
      </c>
      <c r="IA27" s="311"/>
      <c r="IB27" s="69"/>
      <c r="IC27" s="70"/>
      <c r="ID27" s="71"/>
      <c r="IE27" s="495">
        <f t="shared" si="5"/>
        <v>0</v>
      </c>
      <c r="IH27" s="106"/>
      <c r="II27" s="15">
        <v>20</v>
      </c>
      <c r="IJ27" s="69">
        <v>912.6</v>
      </c>
      <c r="IK27" s="311"/>
      <c r="IL27" s="69"/>
      <c r="IM27" s="70"/>
      <c r="IN27" s="71"/>
      <c r="IO27" s="495">
        <f t="shared" si="28"/>
        <v>0</v>
      </c>
      <c r="IR27" s="106"/>
      <c r="IS27" s="15">
        <v>20</v>
      </c>
      <c r="IT27" s="263">
        <v>897.2</v>
      </c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>
        <v>870.4</v>
      </c>
      <c r="JE27" s="311"/>
      <c r="JF27" s="92"/>
      <c r="JG27" s="249"/>
      <c r="JH27" s="71"/>
      <c r="JI27" s="495">
        <f t="shared" si="30"/>
        <v>0</v>
      </c>
      <c r="JL27" s="106"/>
      <c r="JM27" s="15">
        <v>20</v>
      </c>
      <c r="JN27" s="92">
        <v>950.72</v>
      </c>
      <c r="JO27" s="300"/>
      <c r="JP27" s="92"/>
      <c r="JQ27" s="70"/>
      <c r="JR27" s="71"/>
      <c r="JS27" s="495">
        <f t="shared" si="31"/>
        <v>0</v>
      </c>
      <c r="JV27" s="94"/>
      <c r="JW27" s="15">
        <v>20</v>
      </c>
      <c r="JX27" s="69">
        <v>896.3</v>
      </c>
      <c r="JY27" s="311"/>
      <c r="JZ27" s="69"/>
      <c r="KA27" s="70"/>
      <c r="KB27" s="71"/>
      <c r="KC27" s="495">
        <f t="shared" si="32"/>
        <v>0</v>
      </c>
      <c r="KE27" s="228"/>
      <c r="KF27" s="421"/>
      <c r="KG27" s="15">
        <v>20</v>
      </c>
      <c r="KH27" s="69">
        <v>911.7</v>
      </c>
      <c r="KI27" s="311"/>
      <c r="KJ27" s="69"/>
      <c r="KK27" s="70"/>
      <c r="KL27" s="71"/>
      <c r="KM27" s="495">
        <f t="shared" si="33"/>
        <v>0</v>
      </c>
      <c r="KP27" s="94"/>
      <c r="KQ27" s="15">
        <v>20</v>
      </c>
      <c r="KR27" s="69">
        <v>935.3</v>
      </c>
      <c r="KS27" s="311"/>
      <c r="KT27" s="69"/>
      <c r="KU27" s="70"/>
      <c r="KV27" s="71"/>
      <c r="KW27" s="495">
        <f t="shared" si="34"/>
        <v>0</v>
      </c>
      <c r="KZ27" s="106"/>
      <c r="LA27" s="15">
        <v>20</v>
      </c>
      <c r="LB27" s="92">
        <v>895.39</v>
      </c>
      <c r="LC27" s="300"/>
      <c r="LD27" s="92"/>
      <c r="LE27" s="95"/>
      <c r="LF27" s="71"/>
      <c r="LG27" s="495">
        <f t="shared" si="35"/>
        <v>0</v>
      </c>
      <c r="LJ27" s="106"/>
      <c r="LK27" s="15">
        <v>20</v>
      </c>
      <c r="LL27" s="263">
        <v>889.9</v>
      </c>
      <c r="LM27" s="300"/>
      <c r="LN27" s="263"/>
      <c r="LO27" s="95"/>
      <c r="LP27" s="71"/>
      <c r="LQ27" s="495">
        <f t="shared" si="36"/>
        <v>0</v>
      </c>
      <c r="LT27" s="106"/>
      <c r="LU27" s="15">
        <v>20</v>
      </c>
      <c r="LV27" s="92">
        <v>906.3</v>
      </c>
      <c r="LW27" s="300"/>
      <c r="LX27" s="92"/>
      <c r="LY27" s="95"/>
      <c r="LZ27" s="71"/>
      <c r="MA27" s="495">
        <f t="shared" si="37"/>
        <v>0</v>
      </c>
      <c r="MB27" s="495"/>
      <c r="MD27" s="106"/>
      <c r="ME27" s="15">
        <v>20</v>
      </c>
      <c r="MF27" s="362"/>
      <c r="MG27" s="300"/>
      <c r="MH27" s="778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5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5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5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5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5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67"/>
      <c r="BQ28" s="508">
        <f t="shared" si="12"/>
        <v>0</v>
      </c>
      <c r="BR28" s="495"/>
      <c r="BT28" s="106"/>
      <c r="BU28" s="247">
        <v>21</v>
      </c>
      <c r="BV28" s="263">
        <v>907.2</v>
      </c>
      <c r="BW28" s="779"/>
      <c r="BX28" s="263"/>
      <c r="BY28" s="844"/>
      <c r="BZ28" s="597"/>
      <c r="CA28" s="495">
        <f t="shared" si="13"/>
        <v>0</v>
      </c>
      <c r="CD28" s="640"/>
      <c r="CE28" s="15">
        <v>21</v>
      </c>
      <c r="CF28" s="263">
        <v>922.6</v>
      </c>
      <c r="CG28" s="779"/>
      <c r="CH28" s="263"/>
      <c r="CI28" s="668"/>
      <c r="CJ28" s="597"/>
      <c r="CK28" s="495">
        <f t="shared" si="14"/>
        <v>0</v>
      </c>
      <c r="CN28" s="525"/>
      <c r="CO28" s="15">
        <v>21</v>
      </c>
      <c r="CP28" s="263">
        <v>938.9</v>
      </c>
      <c r="CQ28" s="353"/>
      <c r="CR28" s="263"/>
      <c r="CS28" s="355"/>
      <c r="CT28" s="354"/>
      <c r="CU28" s="501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5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1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5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5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5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5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5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5">
        <f t="shared" si="24"/>
        <v>0</v>
      </c>
      <c r="GT28" s="106"/>
      <c r="GU28" s="15">
        <v>21</v>
      </c>
      <c r="GV28" s="92">
        <v>906.3</v>
      </c>
      <c r="GW28" s="304"/>
      <c r="GX28" s="92"/>
      <c r="GY28" s="296"/>
      <c r="GZ28" s="250"/>
      <c r="HA28" s="495">
        <f t="shared" si="25"/>
        <v>0</v>
      </c>
      <c r="HD28" s="106"/>
      <c r="HE28" s="15">
        <v>21</v>
      </c>
      <c r="HF28" s="263">
        <v>940.7</v>
      </c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5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5">
        <f t="shared" si="5"/>
        <v>0</v>
      </c>
      <c r="IH28" s="106"/>
      <c r="II28" s="15">
        <v>21</v>
      </c>
      <c r="IJ28" s="69">
        <v>889</v>
      </c>
      <c r="IK28" s="311"/>
      <c r="IL28" s="69"/>
      <c r="IM28" s="70"/>
      <c r="IN28" s="71"/>
      <c r="IO28" s="495">
        <f t="shared" si="28"/>
        <v>0</v>
      </c>
      <c r="IR28" s="106"/>
      <c r="IS28" s="15">
        <v>21</v>
      </c>
      <c r="IT28" s="263">
        <v>917.2</v>
      </c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>
        <v>895.8</v>
      </c>
      <c r="JE28" s="311"/>
      <c r="JF28" s="69"/>
      <c r="JG28" s="249"/>
      <c r="JH28" s="71"/>
      <c r="JI28" s="495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5">
        <f>JR28*JP28</f>
        <v>0</v>
      </c>
      <c r="JV28" s="94"/>
      <c r="JW28" s="15">
        <v>21</v>
      </c>
      <c r="JX28" s="69">
        <v>896.3</v>
      </c>
      <c r="JY28" s="311"/>
      <c r="JZ28" s="69"/>
      <c r="KA28" s="70"/>
      <c r="KB28" s="71"/>
      <c r="KC28" s="495">
        <f t="shared" si="32"/>
        <v>0</v>
      </c>
      <c r="KF28" s="94"/>
      <c r="KG28" s="15">
        <v>21</v>
      </c>
      <c r="KH28" s="69">
        <v>903.6</v>
      </c>
      <c r="KI28" s="311"/>
      <c r="KJ28" s="69"/>
      <c r="KK28" s="70"/>
      <c r="KL28" s="71"/>
      <c r="KM28" s="495">
        <f t="shared" si="33"/>
        <v>0</v>
      </c>
      <c r="KP28" s="94"/>
      <c r="KQ28" s="15">
        <v>21</v>
      </c>
      <c r="KR28" s="69">
        <v>899</v>
      </c>
      <c r="KS28" s="311"/>
      <c r="KT28" s="69"/>
      <c r="KU28" s="70"/>
      <c r="KV28" s="71"/>
      <c r="KW28" s="495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5">
        <f t="shared" si="35"/>
        <v>0</v>
      </c>
      <c r="LJ28" s="106"/>
      <c r="LK28" s="15">
        <v>21</v>
      </c>
      <c r="LL28" s="92">
        <v>898.1</v>
      </c>
      <c r="LM28" s="300"/>
      <c r="LN28" s="92"/>
      <c r="LO28" s="95"/>
      <c r="LP28" s="71"/>
      <c r="LQ28" s="495">
        <f t="shared" si="36"/>
        <v>0</v>
      </c>
      <c r="LT28" s="106"/>
      <c r="LU28" s="15">
        <v>21</v>
      </c>
      <c r="LV28" s="92">
        <v>902.6</v>
      </c>
      <c r="LW28" s="300"/>
      <c r="LX28" s="92"/>
      <c r="LY28" s="95"/>
      <c r="LZ28" s="71"/>
      <c r="MA28" s="495">
        <f t="shared" si="37"/>
        <v>0</v>
      </c>
      <c r="MB28" s="495"/>
      <c r="MD28" s="106"/>
      <c r="ME28" s="15">
        <v>21</v>
      </c>
      <c r="MF28" s="362"/>
      <c r="MG28" s="300"/>
      <c r="MH28" s="778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J29" s="228"/>
      <c r="L29" s="106"/>
      <c r="M29" s="15"/>
      <c r="N29" s="69"/>
      <c r="O29" s="311"/>
      <c r="P29" s="69"/>
      <c r="Q29" s="70"/>
      <c r="R29" s="71"/>
      <c r="S29" s="495">
        <f>SUM(S8:S28)</f>
        <v>0</v>
      </c>
      <c r="V29" s="106"/>
      <c r="W29" s="15"/>
      <c r="X29" s="69"/>
      <c r="Y29" s="311"/>
      <c r="Z29" s="69"/>
      <c r="AA29" s="70"/>
      <c r="AB29" s="71"/>
      <c r="AC29" s="495">
        <f>SUM(AC8:AC28)</f>
        <v>0</v>
      </c>
      <c r="AF29" s="106"/>
      <c r="AG29" s="15"/>
      <c r="AH29" s="92"/>
      <c r="AI29" s="300"/>
      <c r="AJ29" s="92"/>
      <c r="AK29" s="95"/>
      <c r="AL29" s="71"/>
      <c r="AM29" s="495">
        <f>AL29*AJ29</f>
        <v>0</v>
      </c>
      <c r="AP29" s="106"/>
      <c r="AQ29" s="15"/>
      <c r="AR29" s="92"/>
      <c r="AS29" s="300"/>
      <c r="AT29" s="263"/>
      <c r="AU29" s="95"/>
      <c r="AV29" s="71"/>
      <c r="AW29" s="495">
        <f t="shared" si="10"/>
        <v>0</v>
      </c>
      <c r="AZ29" s="106"/>
      <c r="BA29" s="15"/>
      <c r="BB29" s="92"/>
      <c r="BC29" s="300"/>
      <c r="BD29" s="263"/>
      <c r="BE29" s="95"/>
      <c r="BF29" s="71"/>
      <c r="BG29" s="495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67"/>
      <c r="BQ29" s="508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5">
        <v>0</v>
      </c>
      <c r="CD29" s="106"/>
      <c r="CE29" s="15">
        <v>22</v>
      </c>
      <c r="CF29" s="263"/>
      <c r="CG29" s="779"/>
      <c r="CH29" s="263"/>
      <c r="CI29" s="780"/>
      <c r="CJ29" s="597"/>
      <c r="CK29" s="495">
        <f t="shared" si="14"/>
        <v>0</v>
      </c>
      <c r="CN29" s="525"/>
      <c r="CO29" s="15">
        <v>22</v>
      </c>
      <c r="CP29" s="92"/>
      <c r="CQ29" s="353"/>
      <c r="CR29" s="92"/>
      <c r="CS29" s="355"/>
      <c r="CT29" s="354"/>
      <c r="CU29" s="501">
        <f t="shared" si="48"/>
        <v>0</v>
      </c>
      <c r="CX29" s="106"/>
      <c r="CY29" s="15"/>
      <c r="CZ29" s="92"/>
      <c r="DA29" s="300"/>
      <c r="DB29" s="92"/>
      <c r="DC29" s="95"/>
      <c r="DD29" s="71"/>
      <c r="DE29" s="495">
        <f t="shared" si="15"/>
        <v>0</v>
      </c>
      <c r="DH29" s="106"/>
      <c r="DI29" s="15"/>
      <c r="DJ29" s="92"/>
      <c r="DK29" s="300"/>
      <c r="DL29" s="92"/>
      <c r="DM29" s="95"/>
      <c r="DN29" s="71"/>
      <c r="DO29" s="501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5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5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5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5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5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5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5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5">
        <f>SUM(HA8:HA28)</f>
        <v>0</v>
      </c>
      <c r="HD29" s="106"/>
      <c r="HE29" s="15"/>
      <c r="HF29" s="92"/>
      <c r="HG29" s="300"/>
      <c r="HH29" s="92"/>
      <c r="HI29" s="95"/>
      <c r="HJ29" s="71"/>
      <c r="HK29" s="495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5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5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5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5">
        <f t="shared" si="30"/>
        <v>0</v>
      </c>
      <c r="JL29" s="106"/>
      <c r="JM29" s="15"/>
      <c r="JN29" s="92"/>
      <c r="JO29" s="300"/>
      <c r="JP29" s="92"/>
      <c r="JQ29" s="70"/>
      <c r="JR29" s="71"/>
      <c r="JS29" s="495">
        <f>SUM(JS8:JS28)</f>
        <v>0</v>
      </c>
      <c r="JV29" s="106"/>
      <c r="JW29" s="15"/>
      <c r="JX29" s="69"/>
      <c r="JY29" s="311"/>
      <c r="JZ29" s="69"/>
      <c r="KA29" s="70"/>
      <c r="KB29" s="71"/>
      <c r="KC29" s="495">
        <f>SUM(KC8:KC28)</f>
        <v>0</v>
      </c>
      <c r="KF29" s="106"/>
      <c r="KG29" s="15"/>
      <c r="KH29" s="69"/>
      <c r="KI29" s="311"/>
      <c r="KJ29" s="69"/>
      <c r="KK29" s="70"/>
      <c r="KL29" s="71"/>
      <c r="KM29" s="495">
        <f>SUM(KM8:KM28)</f>
        <v>0</v>
      </c>
      <c r="KP29" s="106"/>
      <c r="KQ29" s="15"/>
      <c r="KR29" s="69"/>
      <c r="KS29" s="311"/>
      <c r="KT29" s="69"/>
      <c r="KU29" s="70"/>
      <c r="KV29" s="71"/>
      <c r="KW29" s="495">
        <f>SUM(KW8:KW28)</f>
        <v>0</v>
      </c>
      <c r="KZ29" s="106"/>
      <c r="LA29" s="15"/>
      <c r="LB29" s="92"/>
      <c r="LC29" s="300"/>
      <c r="LD29" s="92"/>
      <c r="LE29" s="95"/>
      <c r="LF29" s="71"/>
      <c r="LG29" s="495">
        <f>LF29*LD29</f>
        <v>0</v>
      </c>
      <c r="LJ29" s="106"/>
      <c r="LK29" s="15"/>
      <c r="LL29" s="92"/>
      <c r="LM29" s="300"/>
      <c r="LN29" s="263"/>
      <c r="LO29" s="95"/>
      <c r="LP29" s="71"/>
      <c r="LQ29" s="495">
        <f t="shared" si="36"/>
        <v>0</v>
      </c>
      <c r="LT29" s="106"/>
      <c r="LU29" s="15"/>
      <c r="LV29" s="92"/>
      <c r="LW29" s="300"/>
      <c r="LX29" s="92"/>
      <c r="LY29" s="95"/>
      <c r="LZ29" s="71"/>
      <c r="MA29" s="495">
        <f t="shared" si="37"/>
        <v>0</v>
      </c>
      <c r="MB29" s="495"/>
      <c r="MD29" s="106"/>
      <c r="ME29" s="15">
        <v>22</v>
      </c>
      <c r="MF29" s="362"/>
      <c r="MG29" s="300"/>
      <c r="MH29" s="778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5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J30" s="228"/>
      <c r="L30" s="106"/>
      <c r="M30" s="15"/>
      <c r="N30" s="69"/>
      <c r="O30" s="311"/>
      <c r="P30" s="105"/>
      <c r="Q30" s="70"/>
      <c r="R30" s="71"/>
      <c r="S30" s="495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5">
        <f>SUM(AM8:AM29)</f>
        <v>0</v>
      </c>
      <c r="AP30" s="106"/>
      <c r="AQ30" s="15"/>
      <c r="AR30" s="92"/>
      <c r="AS30" s="300"/>
      <c r="AT30" s="92"/>
      <c r="AU30" s="95"/>
      <c r="AV30" s="71"/>
      <c r="AW30" s="495">
        <f>SUM(AW8:AW29)</f>
        <v>0</v>
      </c>
      <c r="AZ30" s="106"/>
      <c r="BA30" s="15"/>
      <c r="BB30" s="92"/>
      <c r="BC30" s="300"/>
      <c r="BD30" s="92"/>
      <c r="BE30" s="95"/>
      <c r="BF30" s="71"/>
      <c r="BG30" s="495">
        <f>SUM(BG8:BG29)</f>
        <v>0</v>
      </c>
      <c r="BJ30" s="106"/>
      <c r="BK30" s="15"/>
      <c r="BL30" s="69"/>
      <c r="BM30" s="135"/>
      <c r="BN30" s="69"/>
      <c r="BO30" s="95"/>
      <c r="BP30" s="71"/>
      <c r="BQ30" s="495">
        <f>SUM(BQ8:BQ29)</f>
        <v>0</v>
      </c>
      <c r="BT30" s="106"/>
      <c r="BU30" s="247"/>
      <c r="BV30" s="248"/>
      <c r="BW30" s="79"/>
      <c r="BX30" s="69"/>
      <c r="BY30" s="95"/>
      <c r="BZ30" s="71"/>
      <c r="CA30" s="495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5">
        <f>SUM(CK8:CK29)</f>
        <v>0</v>
      </c>
      <c r="CN30" s="106"/>
      <c r="CO30" s="15"/>
      <c r="CP30" s="69"/>
      <c r="CQ30" s="300"/>
      <c r="CR30" s="69"/>
      <c r="CS30" s="95"/>
      <c r="CT30" s="71"/>
      <c r="CU30" s="501">
        <f t="shared" si="48"/>
        <v>0</v>
      </c>
      <c r="CX30" s="106"/>
      <c r="CY30" s="15"/>
      <c r="CZ30" s="69"/>
      <c r="DA30" s="300"/>
      <c r="DB30" s="69"/>
      <c r="DC30" s="95"/>
      <c r="DD30" s="71"/>
      <c r="DE30" s="495">
        <f>SUM(DE8:DE29)</f>
        <v>0</v>
      </c>
      <c r="DH30" s="106"/>
      <c r="DI30" s="15"/>
      <c r="DJ30" s="69"/>
      <c r="DK30" s="300"/>
      <c r="DL30" s="69"/>
      <c r="DM30" s="95"/>
      <c r="DN30" s="71"/>
      <c r="DO30" s="495">
        <f>SUM(DO8:DO29)</f>
        <v>0</v>
      </c>
      <c r="DR30" s="106"/>
      <c r="DS30" s="15"/>
      <c r="DT30" s="69"/>
      <c r="DU30" s="300"/>
      <c r="DV30" s="69"/>
      <c r="DW30" s="95"/>
      <c r="DX30" s="71"/>
      <c r="DY30" s="495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5">
        <f>SUM(FC8:FC29)</f>
        <v>0</v>
      </c>
      <c r="FF30" s="94"/>
      <c r="FG30" s="15"/>
      <c r="FH30" s="92"/>
      <c r="FI30" s="300"/>
      <c r="FJ30" s="105"/>
      <c r="FK30" s="70"/>
      <c r="FL30" s="71"/>
      <c r="FM30" s="495">
        <f>SUM(FM18:FM29)</f>
        <v>0</v>
      </c>
      <c r="FP30" s="106"/>
      <c r="FQ30" s="15"/>
      <c r="FR30" s="92"/>
      <c r="FS30" s="300"/>
      <c r="FT30" s="92"/>
      <c r="FU30" s="70"/>
      <c r="FV30" s="71"/>
      <c r="FW30" s="495">
        <f>SUM(FW8:FW29)</f>
        <v>0</v>
      </c>
      <c r="FZ30" s="106"/>
      <c r="GA30" s="15"/>
      <c r="GB30" s="69"/>
      <c r="GC30" s="311"/>
      <c r="GD30" s="105"/>
      <c r="GE30" s="70"/>
      <c r="GF30" s="71"/>
      <c r="GG30" s="495">
        <f>SUM(GG8:GG29)</f>
        <v>0</v>
      </c>
      <c r="GJ30" s="106"/>
      <c r="GK30" s="15"/>
      <c r="GL30" s="429"/>
      <c r="GM30" s="300"/>
      <c r="GN30" s="69"/>
      <c r="GO30" s="95"/>
      <c r="GP30" s="71"/>
      <c r="GQ30" s="495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1"/>
      <c r="HN30" s="106"/>
      <c r="HO30" s="15"/>
      <c r="HP30" s="92"/>
      <c r="HQ30" s="300"/>
      <c r="HR30" s="105"/>
      <c r="HS30" s="70"/>
      <c r="HT30" s="71"/>
      <c r="HU30" s="495">
        <f>SUM(HU8:HU29)</f>
        <v>0</v>
      </c>
      <c r="HX30" s="106"/>
      <c r="HY30" s="15"/>
      <c r="HZ30" s="69"/>
      <c r="IA30" s="311"/>
      <c r="IB30" s="105"/>
      <c r="IC30" s="70"/>
      <c r="ID30" s="71"/>
      <c r="IE30" s="495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5">
        <f>SUM(IO8:IO29)</f>
        <v>0</v>
      </c>
      <c r="IR30" s="106"/>
      <c r="IS30" s="15"/>
      <c r="IT30" s="69"/>
      <c r="IU30" s="79"/>
      <c r="IV30" s="69"/>
      <c r="IW30" s="95"/>
      <c r="IX30" s="71"/>
      <c r="IY30" s="495">
        <f>SUM(IY8:IY29)</f>
        <v>0</v>
      </c>
      <c r="JB30" s="106"/>
      <c r="JC30" s="15"/>
      <c r="JD30" s="69"/>
      <c r="JE30" s="311"/>
      <c r="JF30" s="105"/>
      <c r="JG30" s="70"/>
      <c r="JH30" s="71"/>
      <c r="JI30" s="495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5">
        <f>SUM(LG8:LG29)</f>
        <v>0</v>
      </c>
      <c r="LJ30" s="106"/>
      <c r="LK30" s="15"/>
      <c r="LL30" s="92"/>
      <c r="LM30" s="300"/>
      <c r="LN30" s="92"/>
      <c r="LO30" s="95"/>
      <c r="LP30" s="71"/>
      <c r="LQ30" s="495">
        <f>SUM(LQ8:LQ29)</f>
        <v>0</v>
      </c>
      <c r="LT30" s="106"/>
      <c r="LU30" s="15"/>
      <c r="LV30" s="69"/>
      <c r="LW30" s="300"/>
      <c r="LX30" s="69"/>
      <c r="LY30" s="95"/>
      <c r="LZ30" s="71"/>
      <c r="MA30" s="495">
        <f>SUM(MA8:MA29)</f>
        <v>0</v>
      </c>
      <c r="MB30" s="495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J31" s="228"/>
      <c r="L31" s="184"/>
      <c r="M31" s="37"/>
      <c r="N31" s="366"/>
      <c r="O31" s="367"/>
      <c r="P31" s="205"/>
      <c r="Q31" s="139"/>
      <c r="R31" s="199"/>
      <c r="S31" s="500"/>
      <c r="V31" s="184"/>
      <c r="W31" s="37"/>
      <c r="X31" s="366"/>
      <c r="Y31" s="367"/>
      <c r="Z31" s="205"/>
      <c r="AA31" s="139"/>
      <c r="AB31" s="199"/>
      <c r="AC31" s="500"/>
      <c r="AF31" s="184"/>
      <c r="AG31" s="371"/>
      <c r="AH31" s="366"/>
      <c r="AI31" s="204"/>
      <c r="AJ31" s="366"/>
      <c r="AK31" s="382"/>
      <c r="AL31" s="199"/>
      <c r="AM31" s="500"/>
      <c r="AP31" s="184"/>
      <c r="AQ31" s="37"/>
      <c r="AR31" s="375"/>
      <c r="AS31" s="367"/>
      <c r="AT31" s="375"/>
      <c r="AU31" s="382"/>
      <c r="AV31" s="199"/>
      <c r="AW31" s="500"/>
      <c r="AZ31" s="184"/>
      <c r="BA31" s="37"/>
      <c r="BB31" s="375"/>
      <c r="BC31" s="367"/>
      <c r="BD31" s="375"/>
      <c r="BE31" s="382"/>
      <c r="BF31" s="199"/>
      <c r="BG31" s="500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1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0"/>
      <c r="EL31" s="184"/>
      <c r="EM31" s="37"/>
      <c r="EN31" s="366"/>
      <c r="EO31" s="367"/>
      <c r="EP31" s="205"/>
      <c r="EQ31" s="139"/>
      <c r="ER31" s="199"/>
      <c r="ES31" s="500"/>
      <c r="EV31" s="184"/>
      <c r="EW31" s="37"/>
      <c r="EX31" s="366"/>
      <c r="EY31" s="367"/>
      <c r="EZ31" s="205"/>
      <c r="FA31" s="139"/>
      <c r="FB31" s="199"/>
      <c r="FC31" s="500"/>
      <c r="FF31" s="376"/>
      <c r="FG31" s="37"/>
      <c r="FH31" s="366"/>
      <c r="FI31" s="204"/>
      <c r="FJ31" s="366"/>
      <c r="FK31" s="139"/>
      <c r="FL31" s="199"/>
      <c r="FM31" s="500"/>
      <c r="FP31" s="184"/>
      <c r="FQ31" s="37"/>
      <c r="FR31" s="375"/>
      <c r="FS31" s="367"/>
      <c r="FT31" s="375"/>
      <c r="FU31" s="139"/>
      <c r="FV31" s="199"/>
      <c r="FW31" s="500"/>
      <c r="FZ31" s="184"/>
      <c r="GA31" s="37"/>
      <c r="GB31" s="366"/>
      <c r="GC31" s="367"/>
      <c r="GD31" s="205"/>
      <c r="GE31" s="139"/>
      <c r="GF31" s="199"/>
      <c r="GG31" s="500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3"/>
      <c r="HD31" s="324"/>
      <c r="HE31" s="52"/>
      <c r="HF31" s="377"/>
      <c r="HG31" s="378"/>
      <c r="HH31" s="379"/>
      <c r="HI31" s="380"/>
      <c r="HJ31" s="381"/>
      <c r="HK31" s="503"/>
      <c r="HN31" s="184"/>
      <c r="HO31" s="37"/>
      <c r="HP31" s="375"/>
      <c r="HQ31" s="367"/>
      <c r="HR31" s="205"/>
      <c r="HS31" s="139"/>
      <c r="HT31" s="199"/>
      <c r="HU31" s="500"/>
      <c r="HX31" s="184"/>
      <c r="HY31" s="37"/>
      <c r="HZ31" s="366"/>
      <c r="IA31" s="367"/>
      <c r="IB31" s="205"/>
      <c r="IC31" s="139"/>
      <c r="ID31" s="199"/>
      <c r="IE31" s="500"/>
      <c r="IH31" s="184"/>
      <c r="II31" s="37"/>
      <c r="IJ31" s="366"/>
      <c r="IK31" s="367"/>
      <c r="IL31" s="205"/>
      <c r="IM31" s="139"/>
      <c r="IN31" s="199"/>
      <c r="IO31" s="500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0"/>
      <c r="JL31" s="184"/>
      <c r="JM31" s="37"/>
      <c r="JN31" s="375"/>
      <c r="JO31" s="367"/>
      <c r="JP31" s="205"/>
      <c r="JQ31" s="139"/>
      <c r="JR31" s="199"/>
      <c r="JS31" s="500"/>
      <c r="JV31" s="184"/>
      <c r="JW31" s="37"/>
      <c r="JX31" s="366"/>
      <c r="JY31" s="367"/>
      <c r="JZ31" s="205"/>
      <c r="KA31" s="139"/>
      <c r="KB31" s="199"/>
      <c r="KC31" s="500"/>
      <c r="KF31" s="184"/>
      <c r="KG31" s="37"/>
      <c r="KH31" s="366"/>
      <c r="KI31" s="367"/>
      <c r="KJ31" s="205"/>
      <c r="KK31" s="139"/>
      <c r="KL31" s="199"/>
      <c r="KM31" s="500"/>
      <c r="KP31" s="184"/>
      <c r="KQ31" s="37"/>
      <c r="KR31" s="366"/>
      <c r="KS31" s="367"/>
      <c r="KT31" s="205"/>
      <c r="KU31" s="139"/>
      <c r="KV31" s="199"/>
      <c r="KW31" s="500"/>
      <c r="KZ31" s="184"/>
      <c r="LA31" s="371"/>
      <c r="LB31" s="366"/>
      <c r="LC31" s="204"/>
      <c r="LD31" s="366"/>
      <c r="LE31" s="382"/>
      <c r="LF31" s="199"/>
      <c r="LG31" s="500"/>
      <c r="LJ31" s="184"/>
      <c r="LK31" s="37"/>
      <c r="LL31" s="375"/>
      <c r="LM31" s="367"/>
      <c r="LN31" s="375"/>
      <c r="LO31" s="382"/>
      <c r="LP31" s="199"/>
      <c r="LQ31" s="500"/>
      <c r="LT31" s="184"/>
      <c r="LU31" s="37"/>
      <c r="LV31" s="205"/>
      <c r="LW31" s="204"/>
      <c r="LX31" s="366"/>
      <c r="LY31" s="382"/>
      <c r="LZ31" s="383"/>
      <c r="MA31" s="500"/>
      <c r="MB31" s="500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5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5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5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J32" s="228"/>
      <c r="N32" s="105">
        <f>SUM(N8:N31)</f>
        <v>18968.2</v>
      </c>
      <c r="P32" s="105">
        <f>SUM(P8:P31)</f>
        <v>0</v>
      </c>
      <c r="S32" s="495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5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95"/>
      <c r="MB32" s="49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J33" s="228"/>
      <c r="N33" s="1046" t="s">
        <v>21</v>
      </c>
      <c r="O33" s="1047"/>
      <c r="P33" s="284">
        <f>Q5-P32</f>
        <v>18968.2</v>
      </c>
      <c r="Q33" s="228"/>
      <c r="S33" s="495"/>
      <c r="X33" s="756" t="s">
        <v>21</v>
      </c>
      <c r="Y33" s="757"/>
      <c r="Z33" s="284">
        <f>AA5-Z32</f>
        <v>18971.599999999999</v>
      </c>
      <c r="AA33" s="228"/>
      <c r="AH33" s="756" t="s">
        <v>21</v>
      </c>
      <c r="AI33" s="757"/>
      <c r="AJ33" s="218">
        <f>AK5-AJ32</f>
        <v>19228.599999999999</v>
      </c>
      <c r="AM33" s="495"/>
      <c r="AR33" s="756" t="s">
        <v>21</v>
      </c>
      <c r="AS33" s="757"/>
      <c r="AT33" s="141">
        <f>AU5-AT32</f>
        <v>18731.419999999998</v>
      </c>
      <c r="AZ33" s="75"/>
      <c r="BB33" s="803" t="s">
        <v>21</v>
      </c>
      <c r="BC33" s="804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02" t="s">
        <v>21</v>
      </c>
      <c r="EO33" s="1003"/>
      <c r="EP33" s="141">
        <f>EN32-EP32</f>
        <v>19037.599999999999</v>
      </c>
      <c r="EX33" s="1002" t="s">
        <v>21</v>
      </c>
      <c r="EY33" s="1003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19069.900000000001</v>
      </c>
      <c r="HF33" s="322" t="s">
        <v>21</v>
      </c>
      <c r="HG33" s="323"/>
      <c r="HH33" s="141">
        <f>HF32-HH32</f>
        <v>18708.5</v>
      </c>
      <c r="HP33" s="322" t="s">
        <v>21</v>
      </c>
      <c r="HQ33" s="323"/>
      <c r="HR33" s="141">
        <f>HP32-HR32</f>
        <v>18207.09</v>
      </c>
      <c r="HZ33" s="601" t="s">
        <v>21</v>
      </c>
      <c r="IA33" s="602"/>
      <c r="IB33" s="284">
        <f>IC5-IB32</f>
        <v>18329.09</v>
      </c>
      <c r="IC33" s="228"/>
      <c r="IJ33" s="601" t="s">
        <v>21</v>
      </c>
      <c r="IK33" s="602"/>
      <c r="IL33" s="141">
        <f>IJ32-IL32</f>
        <v>19098.399999999998</v>
      </c>
      <c r="IT33" s="601" t="s">
        <v>21</v>
      </c>
      <c r="IU33" s="602"/>
      <c r="IV33" s="141">
        <f>IT32-IV32</f>
        <v>18727.600000000002</v>
      </c>
      <c r="JD33" s="601" t="s">
        <v>21</v>
      </c>
      <c r="JE33" s="602"/>
      <c r="JF33" s="141">
        <f>JD32-JF32</f>
        <v>19005.7</v>
      </c>
      <c r="JN33" s="601" t="s">
        <v>21</v>
      </c>
      <c r="JO33" s="602"/>
      <c r="JP33" s="141">
        <f>JN32-JP32</f>
        <v>18908.36</v>
      </c>
      <c r="JX33" s="601" t="s">
        <v>21</v>
      </c>
      <c r="JY33" s="602"/>
      <c r="JZ33" s="284">
        <f>KA5-JZ32</f>
        <v>19087.400000000001</v>
      </c>
      <c r="KA33" s="228"/>
      <c r="KH33" s="601" t="s">
        <v>21</v>
      </c>
      <c r="KI33" s="602"/>
      <c r="KJ33" s="284">
        <f>KK5-KJ32</f>
        <v>19038</v>
      </c>
      <c r="KK33" s="228"/>
      <c r="KR33" s="601" t="s">
        <v>21</v>
      </c>
      <c r="KS33" s="602"/>
      <c r="KT33" s="284">
        <f>KU5-KT32</f>
        <v>18894.599999999999</v>
      </c>
      <c r="KU33" s="228"/>
      <c r="LB33" s="510" t="s">
        <v>21</v>
      </c>
      <c r="LC33" s="511"/>
      <c r="LD33" s="218">
        <f>LE5-LD32</f>
        <v>18753.669999999998</v>
      </c>
      <c r="LL33" s="510" t="s">
        <v>21</v>
      </c>
      <c r="LM33" s="511"/>
      <c r="LN33" s="141">
        <f>LO5-LN32</f>
        <v>18950.900000000001</v>
      </c>
      <c r="MA33" s="495"/>
      <c r="MB33" s="495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2" t="s">
        <v>21</v>
      </c>
      <c r="NA33" s="663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80" t="s">
        <v>21</v>
      </c>
      <c r="RU33" s="1281"/>
      <c r="RV33" s="141">
        <f>SUM(RW5-RV32)</f>
        <v>0</v>
      </c>
      <c r="SC33" s="1280" t="s">
        <v>21</v>
      </c>
      <c r="SD33" s="1281"/>
      <c r="SE33" s="141">
        <f>SUM(SF5-SE32)</f>
        <v>0</v>
      </c>
      <c r="SL33" s="1280" t="s">
        <v>21</v>
      </c>
      <c r="SM33" s="1281"/>
      <c r="SN33" s="218">
        <f>SUM(SO5-SN32)</f>
        <v>0</v>
      </c>
      <c r="SU33" s="1280" t="s">
        <v>21</v>
      </c>
      <c r="SV33" s="1281"/>
      <c r="SW33" s="141">
        <f>SUM(SX5-SW32)</f>
        <v>0</v>
      </c>
      <c r="TD33" s="1280" t="s">
        <v>21</v>
      </c>
      <c r="TE33" s="1281"/>
      <c r="TF33" s="141">
        <f>SUM(TG5-TF32)</f>
        <v>0</v>
      </c>
      <c r="TM33" s="1280" t="s">
        <v>21</v>
      </c>
      <c r="TN33" s="1281"/>
      <c r="TO33" s="141">
        <f>SUM(TP5-TO32)</f>
        <v>0</v>
      </c>
      <c r="TV33" s="1280" t="s">
        <v>21</v>
      </c>
      <c r="TW33" s="1281"/>
      <c r="TX33" s="141">
        <f>SUM(TY5-TX32)</f>
        <v>0</v>
      </c>
      <c r="UE33" s="1280" t="s">
        <v>21</v>
      </c>
      <c r="UF33" s="1281"/>
      <c r="UG33" s="141">
        <f>SUM(UH5-UG32)</f>
        <v>0</v>
      </c>
      <c r="UN33" s="1280" t="s">
        <v>21</v>
      </c>
      <c r="UO33" s="1281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80" t="s">
        <v>21</v>
      </c>
      <c r="VP33" s="1281"/>
      <c r="VQ33" s="141">
        <f>VR5-VQ32</f>
        <v>-22</v>
      </c>
      <c r="VX33" s="1280" t="s">
        <v>21</v>
      </c>
      <c r="VY33" s="1281"/>
      <c r="VZ33" s="141">
        <f>WA5-VZ32</f>
        <v>-22</v>
      </c>
      <c r="WG33" s="1280" t="s">
        <v>21</v>
      </c>
      <c r="WH33" s="1281"/>
      <c r="WI33" s="141">
        <f>WJ5-WI32</f>
        <v>-22</v>
      </c>
      <c r="WP33" s="1280" t="s">
        <v>21</v>
      </c>
      <c r="WQ33" s="1281"/>
      <c r="WR33" s="141">
        <f>WS5-WR32</f>
        <v>-22</v>
      </c>
      <c r="WY33" s="1280" t="s">
        <v>21</v>
      </c>
      <c r="WZ33" s="1281"/>
      <c r="XA33" s="141">
        <f>XB5-XA32</f>
        <v>-22</v>
      </c>
      <c r="XH33" s="1280" t="s">
        <v>21</v>
      </c>
      <c r="XI33" s="1281"/>
      <c r="XJ33" s="141">
        <f>XK5-XJ32</f>
        <v>-22</v>
      </c>
      <c r="XQ33" s="1280" t="s">
        <v>21</v>
      </c>
      <c r="XR33" s="1281"/>
      <c r="XS33" s="141">
        <f>XT5-XS32</f>
        <v>-22</v>
      </c>
      <c r="XZ33" s="1280" t="s">
        <v>21</v>
      </c>
      <c r="YA33" s="1281"/>
      <c r="YB33" s="141">
        <f>YC5-YB32</f>
        <v>-22</v>
      </c>
      <c r="YI33" s="1280" t="s">
        <v>21</v>
      </c>
      <c r="YJ33" s="1281"/>
      <c r="YK33" s="141">
        <f>YL5-YK32</f>
        <v>-22</v>
      </c>
      <c r="YR33" s="1280" t="s">
        <v>21</v>
      </c>
      <c r="YS33" s="1281"/>
      <c r="YT33" s="141">
        <f>YU5-YT32</f>
        <v>-22</v>
      </c>
      <c r="ZA33" s="1280" t="s">
        <v>21</v>
      </c>
      <c r="ZB33" s="1281"/>
      <c r="ZC33" s="141">
        <f>ZD5-ZC32</f>
        <v>-22</v>
      </c>
      <c r="ZJ33" s="1280" t="s">
        <v>21</v>
      </c>
      <c r="ZK33" s="1281"/>
      <c r="ZL33" s="141">
        <f>ZM5-ZL32</f>
        <v>-22</v>
      </c>
      <c r="ZS33" s="1280" t="s">
        <v>21</v>
      </c>
      <c r="ZT33" s="1281"/>
      <c r="ZU33" s="141">
        <f>ZV5-ZU32</f>
        <v>-22</v>
      </c>
      <c r="AAB33" s="1280" t="s">
        <v>21</v>
      </c>
      <c r="AAC33" s="1281"/>
      <c r="AAD33" s="141">
        <f>AAE5-AAD32</f>
        <v>-22</v>
      </c>
      <c r="AAK33" s="1280" t="s">
        <v>21</v>
      </c>
      <c r="AAL33" s="1281"/>
      <c r="AAM33" s="141">
        <f>AAN5-AAM32</f>
        <v>-22</v>
      </c>
      <c r="AAT33" s="1280" t="s">
        <v>21</v>
      </c>
      <c r="AAU33" s="1281"/>
      <c r="AAV33" s="141">
        <f>AAV32-AAT32</f>
        <v>22</v>
      </c>
      <c r="ABC33" s="1280" t="s">
        <v>21</v>
      </c>
      <c r="ABD33" s="1281"/>
      <c r="ABE33" s="141">
        <f>ABF5-ABE32</f>
        <v>-22</v>
      </c>
      <c r="ABL33" s="1280" t="s">
        <v>21</v>
      </c>
      <c r="ABM33" s="1281"/>
      <c r="ABN33" s="141">
        <f>ABO5-ABN32</f>
        <v>-22</v>
      </c>
      <c r="ABU33" s="1280" t="s">
        <v>21</v>
      </c>
      <c r="ABV33" s="1281"/>
      <c r="ABW33" s="141">
        <f>ABX5-ABW32</f>
        <v>-22</v>
      </c>
      <c r="ACD33" s="1280" t="s">
        <v>21</v>
      </c>
      <c r="ACE33" s="1281"/>
      <c r="ACF33" s="141">
        <f>ACG5-ACF32</f>
        <v>-22</v>
      </c>
      <c r="ACM33" s="1280" t="s">
        <v>21</v>
      </c>
      <c r="ACN33" s="1281"/>
      <c r="ACO33" s="141">
        <f>ACP5-ACO32</f>
        <v>-22</v>
      </c>
      <c r="ACV33" s="1280" t="s">
        <v>21</v>
      </c>
      <c r="ACW33" s="1281"/>
      <c r="ACX33" s="141">
        <f>ACY5-ACX32</f>
        <v>-22</v>
      </c>
      <c r="ADE33" s="1280" t="s">
        <v>21</v>
      </c>
      <c r="ADF33" s="1281"/>
      <c r="ADG33" s="141">
        <f>ADH5-ADG32</f>
        <v>-22</v>
      </c>
      <c r="ADN33" s="1280" t="s">
        <v>21</v>
      </c>
      <c r="ADO33" s="1281"/>
      <c r="ADP33" s="141">
        <f>ADQ5-ADP32</f>
        <v>-22</v>
      </c>
      <c r="ADW33" s="1280" t="s">
        <v>21</v>
      </c>
      <c r="ADX33" s="1281"/>
      <c r="ADY33" s="141">
        <f>ADZ5-ADY32</f>
        <v>-22</v>
      </c>
      <c r="AEF33" s="1280" t="s">
        <v>21</v>
      </c>
      <c r="AEG33" s="1281"/>
      <c r="AEH33" s="141">
        <f>AEI5-AEH32</f>
        <v>-22</v>
      </c>
      <c r="AEO33" s="1280" t="s">
        <v>21</v>
      </c>
      <c r="AEP33" s="128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J34" s="228"/>
      <c r="N34" s="1048" t="s">
        <v>4</v>
      </c>
      <c r="O34" s="1049"/>
      <c r="P34" s="49"/>
      <c r="S34" s="495"/>
      <c r="X34" s="758" t="s">
        <v>4</v>
      </c>
      <c r="Y34" s="759"/>
      <c r="Z34" s="49"/>
      <c r="AH34" s="758" t="s">
        <v>4</v>
      </c>
      <c r="AI34" s="759"/>
      <c r="AJ34" s="49"/>
      <c r="AM34" s="495"/>
      <c r="AR34" s="758" t="s">
        <v>4</v>
      </c>
      <c r="AS34" s="759"/>
      <c r="AT34" s="49"/>
      <c r="AZ34" s="75"/>
      <c r="BB34" s="805" t="s">
        <v>4</v>
      </c>
      <c r="BC34" s="806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04" t="s">
        <v>4</v>
      </c>
      <c r="EO34" s="1005"/>
      <c r="EP34" s="49"/>
      <c r="EX34" s="1004" t="s">
        <v>4</v>
      </c>
      <c r="EY34" s="1005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3" t="s">
        <v>4</v>
      </c>
      <c r="IA34" s="604"/>
      <c r="IB34" s="49"/>
      <c r="IJ34" s="603" t="s">
        <v>4</v>
      </c>
      <c r="IK34" s="604"/>
      <c r="IL34" s="49"/>
      <c r="IT34" s="603" t="s">
        <v>4</v>
      </c>
      <c r="IU34" s="604"/>
      <c r="IV34" s="49"/>
      <c r="JD34" s="603" t="s">
        <v>4</v>
      </c>
      <c r="JE34" s="604"/>
      <c r="JF34" s="49"/>
      <c r="JN34" s="603" t="s">
        <v>4</v>
      </c>
      <c r="JO34" s="604"/>
      <c r="JP34" s="49">
        <v>0</v>
      </c>
      <c r="JX34" s="603" t="s">
        <v>4</v>
      </c>
      <c r="JY34" s="604"/>
      <c r="JZ34" s="49"/>
      <c r="KH34" s="603" t="s">
        <v>4</v>
      </c>
      <c r="KI34" s="604"/>
      <c r="KJ34" s="49"/>
      <c r="KR34" s="603" t="s">
        <v>4</v>
      </c>
      <c r="KS34" s="604"/>
      <c r="KT34" s="49"/>
      <c r="LB34" s="512" t="s">
        <v>4</v>
      </c>
      <c r="LC34" s="513"/>
      <c r="LD34" s="49"/>
      <c r="LL34" s="512" t="s">
        <v>4</v>
      </c>
      <c r="LM34" s="513"/>
      <c r="LN34" s="49"/>
      <c r="LV34" s="510" t="s">
        <v>21</v>
      </c>
      <c r="LW34" s="511"/>
      <c r="LX34" s="141">
        <f>LY5-LX32</f>
        <v>18860.2</v>
      </c>
      <c r="MA34" s="495"/>
      <c r="MB34" s="495"/>
      <c r="MF34" s="324" t="s">
        <v>4</v>
      </c>
      <c r="MG34" s="325"/>
      <c r="MH34" s="49"/>
      <c r="MP34" s="324" t="s">
        <v>4</v>
      </c>
      <c r="MQ34" s="325"/>
      <c r="MR34" s="49"/>
      <c r="MZ34" s="664" t="s">
        <v>4</v>
      </c>
      <c r="NA34" s="665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82" t="s">
        <v>4</v>
      </c>
      <c r="RU34" s="1283"/>
      <c r="RV34" s="49"/>
      <c r="SC34" s="1282" t="s">
        <v>4</v>
      </c>
      <c r="SD34" s="1283"/>
      <c r="SE34" s="49"/>
      <c r="SL34" s="1282" t="s">
        <v>4</v>
      </c>
      <c r="SM34" s="1283"/>
      <c r="SN34" s="49"/>
      <c r="SU34" s="1282" t="s">
        <v>4</v>
      </c>
      <c r="SV34" s="1283"/>
      <c r="SW34" s="49"/>
      <c r="TD34" s="1282" t="s">
        <v>4</v>
      </c>
      <c r="TE34" s="1283"/>
      <c r="TF34" s="49"/>
      <c r="TM34" s="1282" t="s">
        <v>4</v>
      </c>
      <c r="TN34" s="1283"/>
      <c r="TO34" s="49"/>
      <c r="TV34" s="1282" t="s">
        <v>4</v>
      </c>
      <c r="TW34" s="1283"/>
      <c r="TX34" s="49"/>
      <c r="UE34" s="1282" t="s">
        <v>4</v>
      </c>
      <c r="UF34" s="1283"/>
      <c r="UG34" s="49"/>
      <c r="UN34" s="1282" t="s">
        <v>4</v>
      </c>
      <c r="UO34" s="1283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82" t="s">
        <v>4</v>
      </c>
      <c r="VP34" s="1283"/>
      <c r="VQ34" s="49"/>
      <c r="VX34" s="1282" t="s">
        <v>4</v>
      </c>
      <c r="VY34" s="1283"/>
      <c r="VZ34" s="49"/>
      <c r="WG34" s="1282" t="s">
        <v>4</v>
      </c>
      <c r="WH34" s="1283"/>
      <c r="WI34" s="49"/>
      <c r="WP34" s="1282" t="s">
        <v>4</v>
      </c>
      <c r="WQ34" s="1283"/>
      <c r="WR34" s="49"/>
      <c r="WY34" s="1282" t="s">
        <v>4</v>
      </c>
      <c r="WZ34" s="1283"/>
      <c r="XA34" s="49"/>
      <c r="XH34" s="1282" t="s">
        <v>4</v>
      </c>
      <c r="XI34" s="1283"/>
      <c r="XJ34" s="49"/>
      <c r="XQ34" s="1282" t="s">
        <v>4</v>
      </c>
      <c r="XR34" s="1283"/>
      <c r="XS34" s="49"/>
      <c r="XZ34" s="1282" t="s">
        <v>4</v>
      </c>
      <c r="YA34" s="1283"/>
      <c r="YB34" s="49"/>
      <c r="YI34" s="1282" t="s">
        <v>4</v>
      </c>
      <c r="YJ34" s="1283"/>
      <c r="YK34" s="49"/>
      <c r="YR34" s="1282" t="s">
        <v>4</v>
      </c>
      <c r="YS34" s="1283"/>
      <c r="YT34" s="49"/>
      <c r="ZA34" s="1282" t="s">
        <v>4</v>
      </c>
      <c r="ZB34" s="1283"/>
      <c r="ZC34" s="49"/>
      <c r="ZJ34" s="1282" t="s">
        <v>4</v>
      </c>
      <c r="ZK34" s="1283"/>
      <c r="ZL34" s="49"/>
      <c r="ZS34" s="1282" t="s">
        <v>4</v>
      </c>
      <c r="ZT34" s="1283"/>
      <c r="ZU34" s="49"/>
      <c r="AAB34" s="1282" t="s">
        <v>4</v>
      </c>
      <c r="AAC34" s="1283"/>
      <c r="AAD34" s="49"/>
      <c r="AAK34" s="1282" t="s">
        <v>4</v>
      </c>
      <c r="AAL34" s="1283"/>
      <c r="AAM34" s="49"/>
      <c r="AAT34" s="1282" t="s">
        <v>4</v>
      </c>
      <c r="AAU34" s="1283"/>
      <c r="AAV34" s="49"/>
      <c r="ABC34" s="1282" t="s">
        <v>4</v>
      </c>
      <c r="ABD34" s="1283"/>
      <c r="ABE34" s="49"/>
      <c r="ABL34" s="1282" t="s">
        <v>4</v>
      </c>
      <c r="ABM34" s="1283"/>
      <c r="ABN34" s="49"/>
      <c r="ABU34" s="1282" t="s">
        <v>4</v>
      </c>
      <c r="ABV34" s="1283"/>
      <c r="ABW34" s="49"/>
      <c r="ACD34" s="1282" t="s">
        <v>4</v>
      </c>
      <c r="ACE34" s="1283"/>
      <c r="ACF34" s="49"/>
      <c r="ACM34" s="1282" t="s">
        <v>4</v>
      </c>
      <c r="ACN34" s="1283"/>
      <c r="ACO34" s="49"/>
      <c r="ACV34" s="1282" t="s">
        <v>4</v>
      </c>
      <c r="ACW34" s="1283"/>
      <c r="ACX34" s="49"/>
      <c r="ADE34" s="1282" t="s">
        <v>4</v>
      </c>
      <c r="ADF34" s="1283"/>
      <c r="ADG34" s="49"/>
      <c r="ADN34" s="1282" t="s">
        <v>4</v>
      </c>
      <c r="ADO34" s="1283"/>
      <c r="ADP34" s="49"/>
      <c r="ADW34" s="1282" t="s">
        <v>4</v>
      </c>
      <c r="ADX34" s="1283"/>
      <c r="ADY34" s="49"/>
      <c r="AEF34" s="1282" t="s">
        <v>4</v>
      </c>
      <c r="AEG34" s="1283"/>
      <c r="AEH34" s="49"/>
      <c r="AEO34" s="1282" t="s">
        <v>4</v>
      </c>
      <c r="AEP34" s="1283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J35" s="228"/>
      <c r="S35" s="495"/>
      <c r="AM35" s="495"/>
      <c r="AZ35" s="75"/>
      <c r="CP35" s="75" t="s">
        <v>41</v>
      </c>
      <c r="LV35" s="512" t="s">
        <v>4</v>
      </c>
      <c r="LW35" s="513"/>
      <c r="LX35" s="49"/>
      <c r="MA35" s="495"/>
      <c r="MB35" s="49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J36" s="228"/>
      <c r="S36" s="495"/>
      <c r="AM36" s="495"/>
      <c r="AZ36" s="75"/>
      <c r="MA36" s="495"/>
      <c r="MB36" s="49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5"/>
      <c r="AM37" s="495"/>
      <c r="AZ37" s="75"/>
      <c r="MA37" s="495"/>
      <c r="MB37" s="49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5"/>
      <c r="AM38" s="495"/>
      <c r="AZ38" s="75"/>
      <c r="MA38" s="495"/>
      <c r="MB38" s="49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5"/>
      <c r="MB39" s="49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5"/>
      <c r="MB40" s="49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5"/>
      <c r="MB41" s="49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5"/>
      <c r="MB42" s="49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5"/>
      <c r="MB43" s="49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5"/>
      <c r="MB44" s="49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4"/>
      <c r="B1" s="1284"/>
      <c r="C1" s="1284"/>
      <c r="D1" s="1284"/>
      <c r="E1" s="1284"/>
      <c r="F1" s="1284"/>
      <c r="G1" s="1284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/>
      <c r="B3" s="659" t="s">
        <v>1</v>
      </c>
      <c r="C3" s="72"/>
      <c r="D3" s="72"/>
      <c r="E3" s="72"/>
      <c r="F3" s="72"/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819"/>
      <c r="C4" s="299"/>
      <c r="D4" s="234"/>
      <c r="E4" s="468"/>
      <c r="F4" s="229"/>
      <c r="G4" s="808"/>
      <c r="H4" s="148"/>
      <c r="I4" s="502"/>
    </row>
    <row r="5" spans="1:10" ht="14.25" customHeight="1" x14ac:dyDescent="0.25">
      <c r="A5" s="1287"/>
      <c r="B5" s="1314" t="s">
        <v>99</v>
      </c>
      <c r="C5" s="492"/>
      <c r="D5" s="234"/>
      <c r="E5" s="232"/>
      <c r="F5" s="229"/>
      <c r="G5" s="227">
        <f>F30</f>
        <v>0</v>
      </c>
      <c r="H5" s="138">
        <f>E5-G5+E4+E6+E7</f>
        <v>0</v>
      </c>
      <c r="I5" s="499"/>
    </row>
    <row r="6" spans="1:10" x14ac:dyDescent="0.25">
      <c r="A6" s="1287"/>
      <c r="B6" s="1314"/>
      <c r="C6" s="495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88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88"/>
      <c r="F25" s="263">
        <f t="shared" si="0"/>
        <v>0</v>
      </c>
      <c r="G25" s="785"/>
      <c r="H25" s="786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88"/>
      <c r="F26" s="263">
        <f t="shared" si="0"/>
        <v>0</v>
      </c>
      <c r="G26" s="785"/>
      <c r="H26" s="786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88"/>
      <c r="F27" s="263">
        <f t="shared" si="0"/>
        <v>0</v>
      </c>
      <c r="G27" s="785"/>
      <c r="H27" s="786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80" t="s">
        <v>21</v>
      </c>
      <c r="E32" s="1281"/>
      <c r="F32" s="141">
        <f>G5-F30</f>
        <v>0</v>
      </c>
    </row>
    <row r="33" spans="1:6" ht="15.75" thickBot="1" x14ac:dyDescent="0.3">
      <c r="A33" s="125"/>
      <c r="D33" s="805" t="s">
        <v>4</v>
      </c>
      <c r="E33" s="806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0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47" t="s">
        <v>76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1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49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0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0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0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0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0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0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0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0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0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0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0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0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0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0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0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0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0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0">
        <f t="shared" si="3"/>
        <v>0</v>
      </c>
      <c r="C26" s="37"/>
      <c r="D26" s="248">
        <v>0</v>
      </c>
      <c r="E26" s="204"/>
      <c r="F26" s="259">
        <f t="shared" si="0"/>
        <v>0</v>
      </c>
      <c r="G26" s="563"/>
      <c r="H26" s="564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80" t="s">
        <v>21</v>
      </c>
      <c r="E29" s="1281"/>
      <c r="F29" s="141">
        <f>E5+E6-F27+E7+E4</f>
        <v>0</v>
      </c>
    </row>
    <row r="30" spans="1:9" ht="15.75" thickBot="1" x14ac:dyDescent="0.3">
      <c r="A30" s="125"/>
      <c r="D30" s="742" t="s">
        <v>4</v>
      </c>
      <c r="E30" s="74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133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6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4" t="s">
        <v>7</v>
      </c>
      <c r="C8" s="535" t="s">
        <v>8</v>
      </c>
      <c r="D8" s="536" t="s">
        <v>17</v>
      </c>
      <c r="E8" s="537" t="s">
        <v>2</v>
      </c>
      <c r="F8" s="538" t="s">
        <v>18</v>
      </c>
      <c r="G8" s="533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39"/>
      <c r="D9" s="540"/>
      <c r="E9" s="541"/>
      <c r="F9" s="542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6"/>
      <c r="E10" s="623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6"/>
      <c r="E11" s="623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6">
        <v>0</v>
      </c>
      <c r="E12" s="623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6">
        <v>0</v>
      </c>
      <c r="E13" s="623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6">
        <v>0</v>
      </c>
      <c r="E14" s="623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6">
        <v>0</v>
      </c>
      <c r="E15" s="623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6">
        <v>0</v>
      </c>
      <c r="E16" s="623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6">
        <v>0</v>
      </c>
      <c r="E17" s="623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6">
        <v>0</v>
      </c>
      <c r="E18" s="623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6">
        <v>0</v>
      </c>
      <c r="E19" s="623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6">
        <v>0</v>
      </c>
      <c r="E20" s="424"/>
      <c r="F20" s="496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6">
        <v>0</v>
      </c>
      <c r="E21" s="424"/>
      <c r="F21" s="496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6">
        <v>0</v>
      </c>
      <c r="E22" s="424"/>
      <c r="F22" s="496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6">
        <v>0</v>
      </c>
      <c r="E23" s="424"/>
      <c r="F23" s="496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6">
        <v>0</v>
      </c>
      <c r="E24" s="424"/>
      <c r="F24" s="496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6">
        <v>0</v>
      </c>
      <c r="E25" s="424"/>
      <c r="F25" s="496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6">
        <v>0</v>
      </c>
      <c r="E26" s="424"/>
      <c r="F26" s="496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6">
        <f t="shared" ref="D27:D28" si="3">C27*B27</f>
        <v>0</v>
      </c>
      <c r="E27" s="424"/>
      <c r="F27" s="496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6">
        <f t="shared" si="3"/>
        <v>0</v>
      </c>
      <c r="E28" s="424"/>
      <c r="F28" s="496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3"/>
      <c r="D29" s="544">
        <f>B29*C29</f>
        <v>0</v>
      </c>
      <c r="E29" s="545"/>
      <c r="F29" s="496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80" t="s">
        <v>21</v>
      </c>
      <c r="E32" s="1281"/>
      <c r="F32" s="141">
        <f>E5-F30+E6+E7</f>
        <v>2818.62</v>
      </c>
    </row>
    <row r="33" spans="1:6" ht="15.75" thickBot="1" x14ac:dyDescent="0.3">
      <c r="A33" s="125"/>
      <c r="D33" s="621" t="s">
        <v>4</v>
      </c>
      <c r="E33" s="62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91" t="s">
        <v>284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0"/>
      <c r="F4" s="433"/>
      <c r="G4" s="293"/>
      <c r="H4" s="293"/>
    </row>
    <row r="5" spans="1:9" ht="15" customHeight="1" x14ac:dyDescent="0.25">
      <c r="A5" s="1315" t="s">
        <v>100</v>
      </c>
      <c r="B5" s="1304" t="s">
        <v>101</v>
      </c>
      <c r="C5" s="66">
        <v>59</v>
      </c>
      <c r="D5" s="234">
        <v>44786</v>
      </c>
      <c r="E5" s="232">
        <v>1019.43</v>
      </c>
      <c r="F5" s="229">
        <v>33</v>
      </c>
      <c r="G5" s="1006"/>
    </row>
    <row r="6" spans="1:9" ht="15.75" customHeight="1" x14ac:dyDescent="0.25">
      <c r="A6" s="1315"/>
      <c r="B6" s="1304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1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49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0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224</v>
      </c>
      <c r="H9" s="250">
        <v>61</v>
      </c>
      <c r="I9" s="132">
        <f>E5+E6+E7-F9+E4</f>
        <v>814.18999999999994</v>
      </c>
    </row>
    <row r="10" spans="1:9" x14ac:dyDescent="0.25">
      <c r="B10" s="530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225</v>
      </c>
      <c r="H10" s="250">
        <v>61</v>
      </c>
      <c r="I10" s="254">
        <f>I9-F10</f>
        <v>786.68</v>
      </c>
    </row>
    <row r="11" spans="1:9" x14ac:dyDescent="0.25">
      <c r="B11" s="530">
        <f>B10-C11</f>
        <v>24</v>
      </c>
      <c r="C11" s="229">
        <v>1</v>
      </c>
      <c r="D11" s="286">
        <v>29.71</v>
      </c>
      <c r="E11" s="779">
        <v>44795</v>
      </c>
      <c r="F11" s="595">
        <f t="shared" si="0"/>
        <v>29.71</v>
      </c>
      <c r="G11" s="596" t="s">
        <v>253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0">
        <f t="shared" ref="B12:B14" si="2">B11-C12</f>
        <v>24</v>
      </c>
      <c r="C12" s="229"/>
      <c r="D12" s="946">
        <v>0</v>
      </c>
      <c r="E12" s="951"/>
      <c r="F12" s="952">
        <f t="shared" si="0"/>
        <v>0</v>
      </c>
      <c r="G12" s="948"/>
      <c r="H12" s="474"/>
      <c r="I12" s="254">
        <f t="shared" si="1"/>
        <v>756.96999999999991</v>
      </c>
    </row>
    <row r="13" spans="1:9" x14ac:dyDescent="0.25">
      <c r="B13" s="530">
        <f t="shared" si="2"/>
        <v>24</v>
      </c>
      <c r="C13" s="229"/>
      <c r="D13" s="946">
        <v>0</v>
      </c>
      <c r="E13" s="951"/>
      <c r="F13" s="952">
        <f t="shared" si="0"/>
        <v>0</v>
      </c>
      <c r="G13" s="948"/>
      <c r="H13" s="474"/>
      <c r="I13" s="254">
        <f t="shared" si="1"/>
        <v>756.96999999999991</v>
      </c>
    </row>
    <row r="14" spans="1:9" x14ac:dyDescent="0.25">
      <c r="A14" s="19"/>
      <c r="B14" s="530">
        <f t="shared" si="2"/>
        <v>24</v>
      </c>
      <c r="C14" s="229"/>
      <c r="D14" s="946">
        <v>0</v>
      </c>
      <c r="E14" s="951"/>
      <c r="F14" s="952">
        <f t="shared" si="0"/>
        <v>0</v>
      </c>
      <c r="G14" s="948"/>
      <c r="H14" s="474"/>
      <c r="I14" s="254">
        <f t="shared" si="1"/>
        <v>756.96999999999991</v>
      </c>
    </row>
    <row r="15" spans="1:9" x14ac:dyDescent="0.25">
      <c r="B15" s="530">
        <f>B14-C15</f>
        <v>24</v>
      </c>
      <c r="C15" s="229"/>
      <c r="D15" s="946">
        <v>0</v>
      </c>
      <c r="E15" s="951"/>
      <c r="F15" s="952">
        <f t="shared" si="0"/>
        <v>0</v>
      </c>
      <c r="G15" s="948"/>
      <c r="H15" s="474"/>
      <c r="I15" s="254">
        <f t="shared" si="1"/>
        <v>756.96999999999991</v>
      </c>
    </row>
    <row r="16" spans="1:9" x14ac:dyDescent="0.25">
      <c r="B16" s="530">
        <f t="shared" ref="B16:B26" si="3">B15-C16</f>
        <v>24</v>
      </c>
      <c r="C16" s="229"/>
      <c r="D16" s="946">
        <v>0</v>
      </c>
      <c r="E16" s="951"/>
      <c r="F16" s="952">
        <f t="shared" si="0"/>
        <v>0</v>
      </c>
      <c r="G16" s="948"/>
      <c r="H16" s="474"/>
      <c r="I16" s="254">
        <f t="shared" si="1"/>
        <v>756.96999999999991</v>
      </c>
    </row>
    <row r="17" spans="1:9" x14ac:dyDescent="0.25">
      <c r="B17" s="530">
        <f t="shared" si="3"/>
        <v>24</v>
      </c>
      <c r="C17" s="229"/>
      <c r="D17" s="946">
        <v>0</v>
      </c>
      <c r="E17" s="951"/>
      <c r="F17" s="952">
        <f t="shared" si="0"/>
        <v>0</v>
      </c>
      <c r="G17" s="948"/>
      <c r="H17" s="474"/>
      <c r="I17" s="254">
        <f t="shared" si="1"/>
        <v>756.96999999999991</v>
      </c>
    </row>
    <row r="18" spans="1:9" x14ac:dyDescent="0.25">
      <c r="B18" s="530">
        <f t="shared" si="3"/>
        <v>24</v>
      </c>
      <c r="C18" s="229"/>
      <c r="D18" s="946">
        <v>0</v>
      </c>
      <c r="E18" s="951"/>
      <c r="F18" s="952">
        <f t="shared" si="0"/>
        <v>0</v>
      </c>
      <c r="G18" s="948"/>
      <c r="H18" s="474"/>
      <c r="I18" s="254">
        <f t="shared" si="1"/>
        <v>756.96999999999991</v>
      </c>
    </row>
    <row r="19" spans="1:9" x14ac:dyDescent="0.25">
      <c r="B19" s="530">
        <f t="shared" si="3"/>
        <v>24</v>
      </c>
      <c r="C19" s="229"/>
      <c r="D19" s="946">
        <v>0</v>
      </c>
      <c r="E19" s="951"/>
      <c r="F19" s="952">
        <f t="shared" si="0"/>
        <v>0</v>
      </c>
      <c r="G19" s="948"/>
      <c r="H19" s="474"/>
      <c r="I19" s="254">
        <f t="shared" si="1"/>
        <v>756.96999999999991</v>
      </c>
    </row>
    <row r="20" spans="1:9" x14ac:dyDescent="0.25">
      <c r="B20" s="530">
        <f t="shared" si="3"/>
        <v>24</v>
      </c>
      <c r="C20" s="229"/>
      <c r="D20" s="946">
        <v>0</v>
      </c>
      <c r="E20" s="951"/>
      <c r="F20" s="952">
        <f t="shared" si="0"/>
        <v>0</v>
      </c>
      <c r="G20" s="948"/>
      <c r="H20" s="474"/>
      <c r="I20" s="132">
        <f t="shared" si="1"/>
        <v>756.96999999999991</v>
      </c>
    </row>
    <row r="21" spans="1:9" x14ac:dyDescent="0.25">
      <c r="B21" s="530">
        <f t="shared" si="3"/>
        <v>24</v>
      </c>
      <c r="C21" s="229"/>
      <c r="D21" s="946">
        <v>0</v>
      </c>
      <c r="E21" s="951"/>
      <c r="F21" s="952">
        <f t="shared" si="0"/>
        <v>0</v>
      </c>
      <c r="G21" s="948"/>
      <c r="H21" s="474"/>
      <c r="I21" s="132">
        <f t="shared" si="1"/>
        <v>756.96999999999991</v>
      </c>
    </row>
    <row r="22" spans="1:9" x14ac:dyDescent="0.25">
      <c r="B22" s="530">
        <f t="shared" si="3"/>
        <v>24</v>
      </c>
      <c r="C22" s="229"/>
      <c r="D22" s="946">
        <v>0</v>
      </c>
      <c r="E22" s="951"/>
      <c r="F22" s="952">
        <f t="shared" si="0"/>
        <v>0</v>
      </c>
      <c r="G22" s="948"/>
      <c r="H22" s="474"/>
      <c r="I22" s="132">
        <f t="shared" si="1"/>
        <v>756.96999999999991</v>
      </c>
    </row>
    <row r="23" spans="1:9" x14ac:dyDescent="0.25">
      <c r="B23" s="530">
        <f t="shared" si="3"/>
        <v>24</v>
      </c>
      <c r="C23" s="247"/>
      <c r="D23" s="946">
        <v>0</v>
      </c>
      <c r="E23" s="951"/>
      <c r="F23" s="952">
        <f t="shared" si="0"/>
        <v>0</v>
      </c>
      <c r="G23" s="948"/>
      <c r="H23" s="474"/>
      <c r="I23" s="132">
        <f t="shared" si="1"/>
        <v>756.96999999999991</v>
      </c>
    </row>
    <row r="24" spans="1:9" x14ac:dyDescent="0.25">
      <c r="B24" s="530">
        <f t="shared" si="3"/>
        <v>24</v>
      </c>
      <c r="C24" s="15"/>
      <c r="D24" s="946">
        <v>0</v>
      </c>
      <c r="E24" s="951"/>
      <c r="F24" s="952">
        <f t="shared" si="0"/>
        <v>0</v>
      </c>
      <c r="G24" s="948"/>
      <c r="H24" s="474"/>
      <c r="I24" s="254">
        <f t="shared" si="1"/>
        <v>756.96999999999991</v>
      </c>
    </row>
    <row r="25" spans="1:9" x14ac:dyDescent="0.25">
      <c r="B25" s="530">
        <f t="shared" si="3"/>
        <v>24</v>
      </c>
      <c r="C25" s="15"/>
      <c r="D25" s="946">
        <v>0</v>
      </c>
      <c r="E25" s="953"/>
      <c r="F25" s="952">
        <f t="shared" si="0"/>
        <v>0</v>
      </c>
      <c r="G25" s="948"/>
      <c r="H25" s="474"/>
      <c r="I25" s="254">
        <f t="shared" si="1"/>
        <v>756.96999999999991</v>
      </c>
    </row>
    <row r="26" spans="1:9" ht="15.75" thickBot="1" x14ac:dyDescent="0.3">
      <c r="A26" s="121"/>
      <c r="B26" s="530">
        <f t="shared" si="3"/>
        <v>24</v>
      </c>
      <c r="C26" s="37"/>
      <c r="D26" s="286">
        <v>0</v>
      </c>
      <c r="E26" s="1007"/>
      <c r="F26" s="595">
        <f t="shared" si="0"/>
        <v>0</v>
      </c>
      <c r="G26" s="1008"/>
      <c r="H26" s="954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80" t="s">
        <v>21</v>
      </c>
      <c r="E29" s="1281"/>
      <c r="F29" s="141">
        <f>E5+E6-F27+E7+E4</f>
        <v>756.97</v>
      </c>
    </row>
    <row r="30" spans="1:9" ht="15.75" thickBot="1" x14ac:dyDescent="0.3">
      <c r="A30" s="125"/>
      <c r="D30" s="1004" t="s">
        <v>4</v>
      </c>
      <c r="E30" s="1005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18"/>
    </row>
    <row r="6" spans="1:9" ht="15.75" customHeight="1" thickTop="1" x14ac:dyDescent="0.25">
      <c r="A6" s="1288"/>
      <c r="B6" s="1316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88"/>
      <c r="B7" s="1317"/>
      <c r="C7" s="450"/>
      <c r="D7" s="288"/>
      <c r="E7" s="436"/>
      <c r="F7" s="229"/>
      <c r="G7" s="5">
        <f>D28</f>
        <v>320</v>
      </c>
      <c r="H7" s="671">
        <f>E7-G7</f>
        <v>-320</v>
      </c>
    </row>
    <row r="8" spans="1:9" ht="16.5" customHeight="1" thickBot="1" x14ac:dyDescent="0.3">
      <c r="A8" s="752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4"/>
      <c r="F10" s="595">
        <f>D10</f>
        <v>0</v>
      </c>
      <c r="G10" s="596"/>
      <c r="H10" s="597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56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56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55"/>
      <c r="F16" s="259">
        <f t="shared" si="1"/>
        <v>20</v>
      </c>
      <c r="G16" s="948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55"/>
      <c r="F17" s="259">
        <f t="shared" si="1"/>
        <v>20</v>
      </c>
      <c r="G17" s="948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55"/>
      <c r="F18" s="259">
        <f t="shared" si="1"/>
        <v>20</v>
      </c>
      <c r="G18" s="948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55"/>
      <c r="F19" s="259">
        <f t="shared" si="1"/>
        <v>20</v>
      </c>
      <c r="G19" s="948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55"/>
      <c r="F20" s="259">
        <f t="shared" si="1"/>
        <v>20</v>
      </c>
      <c r="G20" s="948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56"/>
      <c r="F21" s="259">
        <f t="shared" si="1"/>
        <v>20</v>
      </c>
      <c r="G21" s="948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56"/>
      <c r="F22" s="259">
        <f t="shared" si="1"/>
        <v>20</v>
      </c>
      <c r="G22" s="948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56"/>
      <c r="F23" s="259">
        <f t="shared" si="1"/>
        <v>20</v>
      </c>
      <c r="G23" s="948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56"/>
      <c r="F24" s="259">
        <f t="shared" si="1"/>
        <v>20</v>
      </c>
      <c r="G24" s="948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56"/>
      <c r="F25" s="259">
        <f t="shared" si="1"/>
        <v>20</v>
      </c>
      <c r="G25" s="948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80" t="s">
        <v>21</v>
      </c>
      <c r="E30" s="1281"/>
      <c r="F30" s="141">
        <f>E5+E6-F28+E7+E4+E8</f>
        <v>-320</v>
      </c>
    </row>
    <row r="31" spans="1:9" ht="15.75" thickBot="1" x14ac:dyDescent="0.3">
      <c r="A31" s="125"/>
      <c r="D31" s="750" t="s">
        <v>4</v>
      </c>
      <c r="E31" s="751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318" t="s">
        <v>285</v>
      </c>
      <c r="B1" s="1318"/>
      <c r="C1" s="1318"/>
      <c r="D1" s="1318"/>
      <c r="E1" s="1318"/>
      <c r="F1" s="1318"/>
      <c r="G1" s="1318"/>
      <c r="H1" s="1318"/>
      <c r="I1" s="1318"/>
      <c r="J1" s="1318"/>
      <c r="K1" s="624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28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319" t="s">
        <v>100</v>
      </c>
      <c r="B5" s="73" t="s">
        <v>48</v>
      </c>
      <c r="C5" s="748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37016.479999999996</v>
      </c>
    </row>
    <row r="6" spans="1:12" ht="15.75" customHeight="1" x14ac:dyDescent="0.25">
      <c r="A6" s="1320"/>
      <c r="B6" s="1027" t="s">
        <v>296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2" ht="15.75" customHeight="1" thickBot="1" x14ac:dyDescent="0.3">
      <c r="A7" s="764"/>
      <c r="B7" s="158"/>
      <c r="C7" s="695"/>
      <c r="D7" s="696"/>
      <c r="E7" s="697"/>
      <c r="F7" s="626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48" t="s">
        <v>59</v>
      </c>
      <c r="I8" s="549" t="s">
        <v>60</v>
      </c>
      <c r="J8" s="549" t="s">
        <v>61</v>
      </c>
      <c r="K8" s="550" t="s">
        <v>62</v>
      </c>
    </row>
    <row r="9" spans="1:12" ht="15.75" thickTop="1" x14ac:dyDescent="0.25">
      <c r="A9" s="765" t="s">
        <v>32</v>
      </c>
      <c r="B9" s="1035">
        <v>27.22</v>
      </c>
      <c r="C9" s="247"/>
      <c r="D9" s="778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1">
        <f>E5-F9+E4+E6+E7</f>
        <v>37016.479999999996</v>
      </c>
      <c r="J9" s="552">
        <f>F5-C9+F4+F6+F7</f>
        <v>1360</v>
      </c>
      <c r="K9" s="553">
        <f>F9*H9</f>
        <v>0</v>
      </c>
    </row>
    <row r="10" spans="1:12" x14ac:dyDescent="0.25">
      <c r="A10" s="766"/>
      <c r="B10" s="1035">
        <v>27.22</v>
      </c>
      <c r="C10" s="247"/>
      <c r="D10" s="778">
        <f t="shared" si="0"/>
        <v>0</v>
      </c>
      <c r="E10" s="304"/>
      <c r="F10" s="248">
        <f t="shared" si="1"/>
        <v>0</v>
      </c>
      <c r="G10" s="249"/>
      <c r="H10" s="250"/>
      <c r="I10" s="554">
        <f>I9-F10</f>
        <v>37016.479999999996</v>
      </c>
      <c r="J10" s="555">
        <f>J9-C10</f>
        <v>1360</v>
      </c>
      <c r="K10" s="556">
        <f t="shared" ref="K10:K73" si="2">F10*H10</f>
        <v>0</v>
      </c>
    </row>
    <row r="11" spans="1:12" x14ac:dyDescent="0.25">
      <c r="A11" s="767"/>
      <c r="B11" s="1035">
        <v>27.22</v>
      </c>
      <c r="C11" s="247"/>
      <c r="D11" s="778">
        <f t="shared" si="0"/>
        <v>0</v>
      </c>
      <c r="E11" s="837"/>
      <c r="F11" s="248">
        <f t="shared" si="1"/>
        <v>0</v>
      </c>
      <c r="G11" s="249"/>
      <c r="H11" s="250"/>
      <c r="I11" s="554">
        <f t="shared" ref="I11:I74" si="3">I10-F11</f>
        <v>37016.479999999996</v>
      </c>
      <c r="J11" s="555">
        <f t="shared" ref="J11" si="4">J10-C11</f>
        <v>1360</v>
      </c>
      <c r="K11" s="556">
        <f t="shared" si="2"/>
        <v>0</v>
      </c>
    </row>
    <row r="12" spans="1:12" x14ac:dyDescent="0.25">
      <c r="A12" s="765" t="s">
        <v>33</v>
      </c>
      <c r="B12" s="1035">
        <v>27.22</v>
      </c>
      <c r="C12" s="247"/>
      <c r="D12" s="778">
        <f t="shared" si="0"/>
        <v>0</v>
      </c>
      <c r="E12" s="304"/>
      <c r="F12" s="248">
        <f t="shared" si="1"/>
        <v>0</v>
      </c>
      <c r="G12" s="249"/>
      <c r="H12" s="250"/>
      <c r="I12" s="554">
        <f t="shared" si="3"/>
        <v>37016.479999999996</v>
      </c>
      <c r="J12" s="555">
        <f>J11-C12</f>
        <v>1360</v>
      </c>
      <c r="K12" s="556">
        <f t="shared" si="2"/>
        <v>0</v>
      </c>
    </row>
    <row r="13" spans="1:12" ht="15" customHeight="1" x14ac:dyDescent="0.25">
      <c r="A13" s="527"/>
      <c r="B13" s="1035">
        <v>27.22</v>
      </c>
      <c r="C13" s="247"/>
      <c r="D13" s="778">
        <f t="shared" si="0"/>
        <v>0</v>
      </c>
      <c r="E13" s="837"/>
      <c r="F13" s="248">
        <f t="shared" si="1"/>
        <v>0</v>
      </c>
      <c r="G13" s="249"/>
      <c r="H13" s="250"/>
      <c r="I13" s="554">
        <f t="shared" si="3"/>
        <v>37016.479999999996</v>
      </c>
      <c r="J13" s="555">
        <f t="shared" ref="J13:J76" si="5">J12-C13</f>
        <v>1360</v>
      </c>
      <c r="K13" s="556">
        <f t="shared" si="2"/>
        <v>0</v>
      </c>
    </row>
    <row r="14" spans="1:12" x14ac:dyDescent="0.25">
      <c r="A14" s="527"/>
      <c r="B14" s="1035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73">
        <f t="shared" si="3"/>
        <v>37016.479999999996</v>
      </c>
      <c r="J14" s="557">
        <f t="shared" si="5"/>
        <v>1360</v>
      </c>
      <c r="K14" s="1074">
        <f t="shared" si="2"/>
        <v>0</v>
      </c>
      <c r="L14" s="226"/>
    </row>
    <row r="15" spans="1:12" x14ac:dyDescent="0.25">
      <c r="A15" s="527"/>
      <c r="B15" s="1035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73">
        <f t="shared" si="3"/>
        <v>37016.479999999996</v>
      </c>
      <c r="J15" s="557">
        <f t="shared" si="5"/>
        <v>1360</v>
      </c>
      <c r="K15" s="1074">
        <f t="shared" si="2"/>
        <v>0</v>
      </c>
      <c r="L15" s="226"/>
    </row>
    <row r="16" spans="1:12" x14ac:dyDescent="0.25">
      <c r="A16" s="527"/>
      <c r="B16" s="1035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73">
        <f t="shared" si="3"/>
        <v>37016.479999999996</v>
      </c>
      <c r="J16" s="557">
        <f t="shared" si="5"/>
        <v>1360</v>
      </c>
      <c r="K16" s="1074">
        <f t="shared" si="2"/>
        <v>0</v>
      </c>
      <c r="L16" s="226"/>
    </row>
    <row r="17" spans="1:12" x14ac:dyDescent="0.25">
      <c r="A17" s="527"/>
      <c r="B17" s="1035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73">
        <f t="shared" si="3"/>
        <v>37016.479999999996</v>
      </c>
      <c r="J17" s="557">
        <f t="shared" si="5"/>
        <v>1360</v>
      </c>
      <c r="K17" s="1074">
        <f t="shared" si="2"/>
        <v>0</v>
      </c>
      <c r="L17" s="226"/>
    </row>
    <row r="18" spans="1:12" x14ac:dyDescent="0.25">
      <c r="A18" s="226"/>
      <c r="B18" s="1035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73">
        <f t="shared" si="3"/>
        <v>37016.479999999996</v>
      </c>
      <c r="J18" s="557">
        <f t="shared" si="5"/>
        <v>1360</v>
      </c>
      <c r="K18" s="1074">
        <f t="shared" si="2"/>
        <v>0</v>
      </c>
      <c r="L18" s="226"/>
    </row>
    <row r="19" spans="1:12" x14ac:dyDescent="0.25">
      <c r="A19" s="226"/>
      <c r="B19" s="1035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73">
        <f t="shared" si="3"/>
        <v>37016.479999999996</v>
      </c>
      <c r="J19" s="557">
        <f t="shared" si="5"/>
        <v>1360</v>
      </c>
      <c r="K19" s="1074">
        <f t="shared" si="2"/>
        <v>0</v>
      </c>
      <c r="L19" s="226"/>
    </row>
    <row r="20" spans="1:12" x14ac:dyDescent="0.25">
      <c r="A20" s="226"/>
      <c r="B20" s="1035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73">
        <f t="shared" si="3"/>
        <v>37016.479999999996</v>
      </c>
      <c r="J20" s="557">
        <f t="shared" si="5"/>
        <v>1360</v>
      </c>
      <c r="K20" s="1074">
        <f t="shared" si="2"/>
        <v>0</v>
      </c>
      <c r="L20" s="226"/>
    </row>
    <row r="21" spans="1:12" x14ac:dyDescent="0.25">
      <c r="A21" s="226"/>
      <c r="B21" s="1035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73">
        <f t="shared" si="3"/>
        <v>37016.479999999996</v>
      </c>
      <c r="J21" s="557">
        <f t="shared" si="5"/>
        <v>1360</v>
      </c>
      <c r="K21" s="1074">
        <f t="shared" si="2"/>
        <v>0</v>
      </c>
      <c r="L21" s="226"/>
    </row>
    <row r="22" spans="1:12" x14ac:dyDescent="0.25">
      <c r="A22" s="226" t="s">
        <v>22</v>
      </c>
      <c r="B22" s="1035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73">
        <f t="shared" si="3"/>
        <v>37016.479999999996</v>
      </c>
      <c r="J22" s="557">
        <f t="shared" si="5"/>
        <v>1360</v>
      </c>
      <c r="K22" s="1074">
        <f t="shared" si="2"/>
        <v>0</v>
      </c>
      <c r="L22" s="226"/>
    </row>
    <row r="23" spans="1:12" x14ac:dyDescent="0.25">
      <c r="A23" s="226"/>
      <c r="B23" s="1035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73">
        <f t="shared" si="3"/>
        <v>37016.479999999996</v>
      </c>
      <c r="J23" s="557">
        <f t="shared" si="5"/>
        <v>1360</v>
      </c>
      <c r="K23" s="1074">
        <f t="shared" si="2"/>
        <v>0</v>
      </c>
      <c r="L23" s="226"/>
    </row>
    <row r="24" spans="1:12" x14ac:dyDescent="0.25">
      <c r="A24" s="226"/>
      <c r="B24" s="1035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73">
        <f t="shared" si="3"/>
        <v>37016.479999999996</v>
      </c>
      <c r="J24" s="557">
        <f t="shared" si="5"/>
        <v>1360</v>
      </c>
      <c r="K24" s="1074">
        <f t="shared" si="2"/>
        <v>0</v>
      </c>
      <c r="L24" s="226"/>
    </row>
    <row r="25" spans="1:12" x14ac:dyDescent="0.25">
      <c r="A25" s="226"/>
      <c r="B25" s="1035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73">
        <f t="shared" si="3"/>
        <v>37016.479999999996</v>
      </c>
      <c r="J25" s="557">
        <f t="shared" si="5"/>
        <v>1360</v>
      </c>
      <c r="K25" s="1074">
        <f t="shared" si="2"/>
        <v>0</v>
      </c>
      <c r="L25" s="226"/>
    </row>
    <row r="26" spans="1:12" x14ac:dyDescent="0.25">
      <c r="A26" s="226"/>
      <c r="B26" s="1035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73">
        <f t="shared" si="3"/>
        <v>37016.479999999996</v>
      </c>
      <c r="J26" s="557">
        <f t="shared" si="5"/>
        <v>1360</v>
      </c>
      <c r="K26" s="1074">
        <f t="shared" si="2"/>
        <v>0</v>
      </c>
      <c r="L26" s="226"/>
    </row>
    <row r="27" spans="1:12" x14ac:dyDescent="0.25">
      <c r="A27" s="226"/>
      <c r="B27" s="1035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4">
        <f t="shared" si="3"/>
        <v>37016.479999999996</v>
      </c>
      <c r="J27" s="555">
        <f t="shared" si="5"/>
        <v>1360</v>
      </c>
      <c r="K27" s="556">
        <f t="shared" si="2"/>
        <v>0</v>
      </c>
    </row>
    <row r="28" spans="1:12" x14ac:dyDescent="0.25">
      <c r="A28" s="226"/>
      <c r="B28" s="1035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4">
        <f t="shared" si="3"/>
        <v>37016.479999999996</v>
      </c>
      <c r="J28" s="555">
        <f t="shared" si="5"/>
        <v>1360</v>
      </c>
      <c r="K28" s="556">
        <f t="shared" si="2"/>
        <v>0</v>
      </c>
    </row>
    <row r="29" spans="1:12" x14ac:dyDescent="0.25">
      <c r="A29" s="226"/>
      <c r="B29" s="1035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4">
        <f t="shared" si="3"/>
        <v>37016.479999999996</v>
      </c>
      <c r="J29" s="557">
        <f t="shared" si="5"/>
        <v>1360</v>
      </c>
      <c r="K29" s="556">
        <f t="shared" si="2"/>
        <v>0</v>
      </c>
    </row>
    <row r="30" spans="1:12" x14ac:dyDescent="0.25">
      <c r="A30" s="226"/>
      <c r="B30" s="1035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4">
        <f t="shared" si="3"/>
        <v>37016.479999999996</v>
      </c>
      <c r="J30" s="557">
        <f t="shared" si="5"/>
        <v>1360</v>
      </c>
      <c r="K30" s="556">
        <f t="shared" si="2"/>
        <v>0</v>
      </c>
    </row>
    <row r="31" spans="1:12" x14ac:dyDescent="0.25">
      <c r="A31" s="226"/>
      <c r="B31" s="1035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4">
        <f t="shared" si="3"/>
        <v>37016.479999999996</v>
      </c>
      <c r="J31" s="557">
        <f t="shared" si="5"/>
        <v>1360</v>
      </c>
      <c r="K31" s="556">
        <f t="shared" si="2"/>
        <v>0</v>
      </c>
    </row>
    <row r="32" spans="1:12" x14ac:dyDescent="0.25">
      <c r="B32" s="1035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4">
        <f t="shared" si="3"/>
        <v>37016.479999999996</v>
      </c>
      <c r="J32" s="557">
        <f t="shared" si="5"/>
        <v>1360</v>
      </c>
      <c r="K32" s="556">
        <f t="shared" si="2"/>
        <v>0</v>
      </c>
    </row>
    <row r="33" spans="2:11" x14ac:dyDescent="0.25">
      <c r="B33" s="1035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4">
        <f t="shared" si="3"/>
        <v>37016.479999999996</v>
      </c>
      <c r="J33" s="557">
        <f t="shared" si="5"/>
        <v>1360</v>
      </c>
      <c r="K33" s="556">
        <f t="shared" si="2"/>
        <v>0</v>
      </c>
    </row>
    <row r="34" spans="2:11" x14ac:dyDescent="0.25">
      <c r="B34" s="1035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4">
        <f t="shared" si="3"/>
        <v>37016.479999999996</v>
      </c>
      <c r="J34" s="555">
        <f t="shared" si="5"/>
        <v>1360</v>
      </c>
      <c r="K34" s="556">
        <f t="shared" si="2"/>
        <v>0</v>
      </c>
    </row>
    <row r="35" spans="2:11" x14ac:dyDescent="0.25">
      <c r="B35" s="1035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4">
        <f t="shared" si="3"/>
        <v>37016.479999999996</v>
      </c>
      <c r="J35" s="555">
        <f t="shared" si="5"/>
        <v>1360</v>
      </c>
      <c r="K35" s="556">
        <f t="shared" si="2"/>
        <v>0</v>
      </c>
    </row>
    <row r="36" spans="2:11" x14ac:dyDescent="0.25">
      <c r="B36" s="1035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4">
        <f t="shared" si="3"/>
        <v>37016.479999999996</v>
      </c>
      <c r="J36" s="555">
        <f t="shared" si="5"/>
        <v>1360</v>
      </c>
      <c r="K36" s="556">
        <f t="shared" si="2"/>
        <v>0</v>
      </c>
    </row>
    <row r="37" spans="2:11" x14ac:dyDescent="0.25">
      <c r="B37" s="1035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4">
        <f t="shared" si="3"/>
        <v>37016.479999999996</v>
      </c>
      <c r="J37" s="555">
        <f t="shared" si="5"/>
        <v>1360</v>
      </c>
      <c r="K37" s="556">
        <f t="shared" si="2"/>
        <v>0</v>
      </c>
    </row>
    <row r="38" spans="2:11" x14ac:dyDescent="0.25">
      <c r="B38" s="1035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4">
        <f t="shared" si="3"/>
        <v>37016.479999999996</v>
      </c>
      <c r="J38" s="555">
        <f t="shared" si="5"/>
        <v>1360</v>
      </c>
      <c r="K38" s="556">
        <f t="shared" si="2"/>
        <v>0</v>
      </c>
    </row>
    <row r="39" spans="2:11" x14ac:dyDescent="0.25">
      <c r="B39" s="1035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4">
        <f t="shared" si="3"/>
        <v>37016.479999999996</v>
      </c>
      <c r="J39" s="555">
        <f t="shared" si="5"/>
        <v>1360</v>
      </c>
      <c r="K39" s="556">
        <f t="shared" si="2"/>
        <v>0</v>
      </c>
    </row>
    <row r="40" spans="2:11" x14ac:dyDescent="0.25">
      <c r="B40" s="1035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4">
        <f t="shared" si="3"/>
        <v>37016.479999999996</v>
      </c>
      <c r="J40" s="555">
        <f t="shared" si="5"/>
        <v>1360</v>
      </c>
      <c r="K40" s="556">
        <f t="shared" si="2"/>
        <v>0</v>
      </c>
    </row>
    <row r="41" spans="2:11" x14ac:dyDescent="0.25">
      <c r="B41" s="1035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4">
        <f t="shared" si="3"/>
        <v>37016.479999999996</v>
      </c>
      <c r="J41" s="555">
        <f t="shared" si="5"/>
        <v>1360</v>
      </c>
      <c r="K41" s="556">
        <f t="shared" si="2"/>
        <v>0</v>
      </c>
    </row>
    <row r="42" spans="2:11" x14ac:dyDescent="0.25">
      <c r="B42" s="1035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4">
        <f t="shared" si="3"/>
        <v>37016.479999999996</v>
      </c>
      <c r="J42" s="555">
        <f t="shared" si="5"/>
        <v>1360</v>
      </c>
      <c r="K42" s="556">
        <f t="shared" si="2"/>
        <v>0</v>
      </c>
    </row>
    <row r="43" spans="2:11" x14ac:dyDescent="0.25">
      <c r="B43" s="1035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4">
        <f t="shared" si="3"/>
        <v>37016.479999999996</v>
      </c>
      <c r="J43" s="555">
        <f t="shared" si="5"/>
        <v>1360</v>
      </c>
      <c r="K43" s="556">
        <f t="shared" si="2"/>
        <v>0</v>
      </c>
    </row>
    <row r="44" spans="2:11" x14ac:dyDescent="0.25">
      <c r="B44" s="1035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4">
        <f t="shared" si="3"/>
        <v>37016.479999999996</v>
      </c>
      <c r="J44" s="555">
        <f t="shared" si="5"/>
        <v>1360</v>
      </c>
      <c r="K44" s="556">
        <f t="shared" si="2"/>
        <v>0</v>
      </c>
    </row>
    <row r="45" spans="2:11" x14ac:dyDescent="0.25">
      <c r="B45" s="1035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4">
        <f t="shared" si="3"/>
        <v>37016.479999999996</v>
      </c>
      <c r="J45" s="555">
        <f t="shared" si="5"/>
        <v>1360</v>
      </c>
      <c r="K45" s="556">
        <f t="shared" si="2"/>
        <v>0</v>
      </c>
    </row>
    <row r="46" spans="2:11" x14ac:dyDescent="0.25">
      <c r="B46" s="1035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4">
        <f t="shared" si="3"/>
        <v>37016.479999999996</v>
      </c>
      <c r="J46" s="555">
        <f t="shared" si="5"/>
        <v>1360</v>
      </c>
      <c r="K46" s="556">
        <f t="shared" si="2"/>
        <v>0</v>
      </c>
    </row>
    <row r="47" spans="2:11" x14ac:dyDescent="0.25">
      <c r="B47" s="1035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4">
        <f t="shared" si="3"/>
        <v>37016.479999999996</v>
      </c>
      <c r="J47" s="555">
        <f t="shared" si="5"/>
        <v>1360</v>
      </c>
      <c r="K47" s="556">
        <f t="shared" si="2"/>
        <v>0</v>
      </c>
    </row>
    <row r="48" spans="2:11" x14ac:dyDescent="0.25">
      <c r="B48" s="1035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4">
        <f t="shared" si="3"/>
        <v>37016.479999999996</v>
      </c>
      <c r="J48" s="555">
        <f t="shared" si="5"/>
        <v>1360</v>
      </c>
      <c r="K48" s="556">
        <f t="shared" si="2"/>
        <v>0</v>
      </c>
    </row>
    <row r="49" spans="1:11" x14ac:dyDescent="0.25">
      <c r="B49" s="1035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4">
        <f t="shared" si="3"/>
        <v>37016.479999999996</v>
      </c>
      <c r="J49" s="555">
        <f t="shared" si="5"/>
        <v>1360</v>
      </c>
      <c r="K49" s="556">
        <f t="shared" si="2"/>
        <v>0</v>
      </c>
    </row>
    <row r="50" spans="1:11" x14ac:dyDescent="0.25">
      <c r="B50" s="1035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4">
        <f t="shared" si="3"/>
        <v>37016.479999999996</v>
      </c>
      <c r="J50" s="555">
        <f t="shared" si="5"/>
        <v>1360</v>
      </c>
      <c r="K50" s="556">
        <f t="shared" si="2"/>
        <v>0</v>
      </c>
    </row>
    <row r="51" spans="1:11" x14ac:dyDescent="0.25">
      <c r="B51" s="1035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4">
        <f t="shared" si="3"/>
        <v>37016.479999999996</v>
      </c>
      <c r="J51" s="555">
        <f t="shared" si="5"/>
        <v>1360</v>
      </c>
      <c r="K51" s="556">
        <f t="shared" si="2"/>
        <v>0</v>
      </c>
    </row>
    <row r="52" spans="1:11" x14ac:dyDescent="0.25">
      <c r="B52" s="1035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4">
        <f t="shared" si="3"/>
        <v>37016.479999999996</v>
      </c>
      <c r="J52" s="555">
        <f t="shared" si="5"/>
        <v>1360</v>
      </c>
      <c r="K52" s="556">
        <f t="shared" si="2"/>
        <v>0</v>
      </c>
    </row>
    <row r="53" spans="1:11" x14ac:dyDescent="0.25">
      <c r="B53" s="1035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4">
        <f t="shared" si="3"/>
        <v>37016.479999999996</v>
      </c>
      <c r="J53" s="555">
        <f t="shared" si="5"/>
        <v>1360</v>
      </c>
      <c r="K53" s="556">
        <f t="shared" si="2"/>
        <v>0</v>
      </c>
    </row>
    <row r="54" spans="1:11" x14ac:dyDescent="0.25">
      <c r="B54" s="1035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4">
        <f t="shared" si="3"/>
        <v>37016.479999999996</v>
      </c>
      <c r="J54" s="555">
        <f t="shared" si="5"/>
        <v>1360</v>
      </c>
      <c r="K54" s="556">
        <f t="shared" si="2"/>
        <v>0</v>
      </c>
    </row>
    <row r="55" spans="1:11" x14ac:dyDescent="0.25">
      <c r="B55" s="1035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4">
        <f t="shared" si="3"/>
        <v>37016.479999999996</v>
      </c>
      <c r="J55" s="555">
        <f t="shared" si="5"/>
        <v>1360</v>
      </c>
      <c r="K55" s="556">
        <f t="shared" si="2"/>
        <v>0</v>
      </c>
    </row>
    <row r="56" spans="1:11" x14ac:dyDescent="0.25">
      <c r="B56" s="1035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4">
        <f t="shared" si="3"/>
        <v>37016.479999999996</v>
      </c>
      <c r="J56" s="555">
        <f t="shared" si="5"/>
        <v>1360</v>
      </c>
      <c r="K56" s="556">
        <f t="shared" si="2"/>
        <v>0</v>
      </c>
    </row>
    <row r="57" spans="1:11" x14ac:dyDescent="0.25">
      <c r="B57" s="1035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4">
        <f t="shared" si="3"/>
        <v>37016.479999999996</v>
      </c>
      <c r="J57" s="555">
        <f t="shared" si="5"/>
        <v>1360</v>
      </c>
      <c r="K57" s="556">
        <f t="shared" si="2"/>
        <v>0</v>
      </c>
    </row>
    <row r="58" spans="1:11" x14ac:dyDescent="0.25">
      <c r="B58" s="1035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4">
        <f t="shared" si="3"/>
        <v>37016.479999999996</v>
      </c>
      <c r="J58" s="555">
        <f t="shared" si="5"/>
        <v>1360</v>
      </c>
      <c r="K58" s="556">
        <f t="shared" si="2"/>
        <v>0</v>
      </c>
    </row>
    <row r="59" spans="1:11" x14ac:dyDescent="0.25">
      <c r="B59" s="1035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4">
        <f t="shared" si="3"/>
        <v>37016.479999999996</v>
      </c>
      <c r="J59" s="555">
        <f t="shared" si="5"/>
        <v>1360</v>
      </c>
      <c r="K59" s="556">
        <f t="shared" si="2"/>
        <v>0</v>
      </c>
    </row>
    <row r="60" spans="1:11" ht="15.75" thickBot="1" x14ac:dyDescent="0.3">
      <c r="A60" s="120"/>
      <c r="B60" s="1035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4">
        <f t="shared" si="3"/>
        <v>37016.479999999996</v>
      </c>
      <c r="J60" s="555">
        <f t="shared" si="5"/>
        <v>1360</v>
      </c>
      <c r="K60" s="556">
        <f t="shared" si="2"/>
        <v>0</v>
      </c>
    </row>
    <row r="61" spans="1:11" ht="15.75" thickTop="1" x14ac:dyDescent="0.25">
      <c r="A61" s="294"/>
      <c r="B61" s="1035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4">
        <f t="shared" si="3"/>
        <v>37016.479999999996</v>
      </c>
      <c r="J61" s="555">
        <f t="shared" si="5"/>
        <v>1360</v>
      </c>
      <c r="K61" s="556">
        <f t="shared" si="2"/>
        <v>0</v>
      </c>
    </row>
    <row r="62" spans="1:11" x14ac:dyDescent="0.25">
      <c r="A62" s="294"/>
      <c r="B62" s="1035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4">
        <f t="shared" si="3"/>
        <v>37016.479999999996</v>
      </c>
      <c r="J62" s="555">
        <f t="shared" si="5"/>
        <v>1360</v>
      </c>
      <c r="K62" s="556">
        <f t="shared" si="2"/>
        <v>0</v>
      </c>
    </row>
    <row r="63" spans="1:11" x14ac:dyDescent="0.25">
      <c r="A63" s="294"/>
      <c r="B63" s="1035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4">
        <f t="shared" si="3"/>
        <v>37016.479999999996</v>
      </c>
      <c r="J63" s="555">
        <f t="shared" si="5"/>
        <v>1360</v>
      </c>
      <c r="K63" s="556">
        <f t="shared" si="2"/>
        <v>0</v>
      </c>
    </row>
    <row r="64" spans="1:11" x14ac:dyDescent="0.25">
      <c r="A64" s="294"/>
      <c r="B64" s="1035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4">
        <f t="shared" si="3"/>
        <v>37016.479999999996</v>
      </c>
      <c r="J64" s="555">
        <f t="shared" si="5"/>
        <v>1360</v>
      </c>
      <c r="K64" s="556">
        <f t="shared" si="2"/>
        <v>0</v>
      </c>
    </row>
    <row r="65" spans="1:11" x14ac:dyDescent="0.25">
      <c r="A65" s="294"/>
      <c r="B65" s="1035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4">
        <f t="shared" si="3"/>
        <v>37016.479999999996</v>
      </c>
      <c r="J65" s="555">
        <f t="shared" si="5"/>
        <v>1360</v>
      </c>
      <c r="K65" s="556">
        <f t="shared" si="2"/>
        <v>0</v>
      </c>
    </row>
    <row r="66" spans="1:11" x14ac:dyDescent="0.25">
      <c r="A66" s="294"/>
      <c r="B66" s="1035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4">
        <f t="shared" si="3"/>
        <v>37016.479999999996</v>
      </c>
      <c r="J66" s="555">
        <f t="shared" si="5"/>
        <v>1360</v>
      </c>
      <c r="K66" s="556">
        <f t="shared" si="2"/>
        <v>0</v>
      </c>
    </row>
    <row r="67" spans="1:11" x14ac:dyDescent="0.25">
      <c r="A67" s="294"/>
      <c r="B67" s="1035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4">
        <f t="shared" si="3"/>
        <v>37016.479999999996</v>
      </c>
      <c r="J67" s="555">
        <f t="shared" si="5"/>
        <v>1360</v>
      </c>
      <c r="K67" s="556">
        <f t="shared" si="2"/>
        <v>0</v>
      </c>
    </row>
    <row r="68" spans="1:11" x14ac:dyDescent="0.25">
      <c r="A68" s="294"/>
      <c r="B68" s="1035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4">
        <f t="shared" si="3"/>
        <v>37016.479999999996</v>
      </c>
      <c r="J68" s="555">
        <f t="shared" si="5"/>
        <v>1360</v>
      </c>
      <c r="K68" s="556">
        <f t="shared" si="2"/>
        <v>0</v>
      </c>
    </row>
    <row r="69" spans="1:11" x14ac:dyDescent="0.25">
      <c r="A69" s="294"/>
      <c r="B69" s="1035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4">
        <f t="shared" si="3"/>
        <v>37016.479999999996</v>
      </c>
      <c r="J69" s="555">
        <f t="shared" si="5"/>
        <v>1360</v>
      </c>
      <c r="K69" s="556">
        <f t="shared" si="2"/>
        <v>0</v>
      </c>
    </row>
    <row r="70" spans="1:11" x14ac:dyDescent="0.25">
      <c r="A70" s="294"/>
      <c r="B70" s="1035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4">
        <f t="shared" si="3"/>
        <v>37016.479999999996</v>
      </c>
      <c r="J70" s="557">
        <f t="shared" si="5"/>
        <v>1360</v>
      </c>
      <c r="K70" s="556">
        <f t="shared" si="2"/>
        <v>0</v>
      </c>
    </row>
    <row r="71" spans="1:11" x14ac:dyDescent="0.25">
      <c r="A71" s="294"/>
      <c r="B71" s="1035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4">
        <f t="shared" si="3"/>
        <v>37016.479999999996</v>
      </c>
      <c r="J71" s="557">
        <f t="shared" si="5"/>
        <v>1360</v>
      </c>
      <c r="K71" s="556">
        <f t="shared" si="2"/>
        <v>0</v>
      </c>
    </row>
    <row r="72" spans="1:11" x14ac:dyDescent="0.25">
      <c r="A72" s="294"/>
      <c r="B72" s="1035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4">
        <f t="shared" si="3"/>
        <v>37016.479999999996</v>
      </c>
      <c r="J72" s="557">
        <f t="shared" si="5"/>
        <v>1360</v>
      </c>
      <c r="K72" s="556">
        <f t="shared" si="2"/>
        <v>0</v>
      </c>
    </row>
    <row r="73" spans="1:11" x14ac:dyDescent="0.25">
      <c r="A73" s="294"/>
      <c r="B73" s="1035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4">
        <f t="shared" si="3"/>
        <v>37016.479999999996</v>
      </c>
      <c r="J73" s="557">
        <f t="shared" si="5"/>
        <v>1360</v>
      </c>
      <c r="K73" s="556">
        <f t="shared" si="2"/>
        <v>0</v>
      </c>
    </row>
    <row r="74" spans="1:11" x14ac:dyDescent="0.25">
      <c r="A74" s="294"/>
      <c r="B74" s="1035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4">
        <f t="shared" si="3"/>
        <v>37016.479999999996</v>
      </c>
      <c r="J74" s="557">
        <f t="shared" si="5"/>
        <v>1360</v>
      </c>
      <c r="K74" s="556">
        <f t="shared" ref="K74:K114" si="10">F74*H74</f>
        <v>0</v>
      </c>
    </row>
    <row r="75" spans="1:11" x14ac:dyDescent="0.25">
      <c r="A75" s="294"/>
      <c r="B75" s="1035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4">
        <f t="shared" ref="I75:I113" si="11">I74-F75</f>
        <v>37016.479999999996</v>
      </c>
      <c r="J75" s="557">
        <f t="shared" si="5"/>
        <v>1360</v>
      </c>
      <c r="K75" s="556">
        <f t="shared" si="10"/>
        <v>0</v>
      </c>
    </row>
    <row r="76" spans="1:11" x14ac:dyDescent="0.25">
      <c r="A76" s="294"/>
      <c r="B76" s="1035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4">
        <f t="shared" si="11"/>
        <v>37016.479999999996</v>
      </c>
      <c r="J76" s="555">
        <f t="shared" si="5"/>
        <v>1360</v>
      </c>
      <c r="K76" s="556">
        <f t="shared" si="10"/>
        <v>0</v>
      </c>
    </row>
    <row r="77" spans="1:11" x14ac:dyDescent="0.25">
      <c r="A77" s="294"/>
      <c r="B77" s="1035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4">
        <f t="shared" si="11"/>
        <v>37016.479999999996</v>
      </c>
      <c r="J77" s="555">
        <f t="shared" ref="J77:J113" si="12">J76-C77</f>
        <v>1360</v>
      </c>
      <c r="K77" s="556">
        <f t="shared" si="10"/>
        <v>0</v>
      </c>
    </row>
    <row r="78" spans="1:11" x14ac:dyDescent="0.25">
      <c r="A78" s="294"/>
      <c r="B78" s="1035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4">
        <f t="shared" si="11"/>
        <v>37016.479999999996</v>
      </c>
      <c r="J78" s="555">
        <f t="shared" si="12"/>
        <v>1360</v>
      </c>
      <c r="K78" s="556">
        <f t="shared" si="10"/>
        <v>0</v>
      </c>
    </row>
    <row r="79" spans="1:11" x14ac:dyDescent="0.25">
      <c r="A79" s="294"/>
      <c r="B79" s="1035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4">
        <f t="shared" si="11"/>
        <v>37016.479999999996</v>
      </c>
      <c r="J79" s="555">
        <f t="shared" si="12"/>
        <v>1360</v>
      </c>
      <c r="K79" s="556">
        <f t="shared" si="10"/>
        <v>0</v>
      </c>
    </row>
    <row r="80" spans="1:11" x14ac:dyDescent="0.25">
      <c r="A80" s="294"/>
      <c r="B80" s="1035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4">
        <f t="shared" si="11"/>
        <v>37016.479999999996</v>
      </c>
      <c r="J80" s="555">
        <f t="shared" si="12"/>
        <v>1360</v>
      </c>
      <c r="K80" s="556">
        <f t="shared" si="10"/>
        <v>0</v>
      </c>
    </row>
    <row r="81" spans="1:11" x14ac:dyDescent="0.25">
      <c r="A81" s="294"/>
      <c r="B81" s="1035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4">
        <f t="shared" si="11"/>
        <v>37016.479999999996</v>
      </c>
      <c r="J81" s="555">
        <f t="shared" si="12"/>
        <v>1360</v>
      </c>
      <c r="K81" s="556">
        <f t="shared" si="10"/>
        <v>0</v>
      </c>
    </row>
    <row r="82" spans="1:11" x14ac:dyDescent="0.25">
      <c r="A82" s="294"/>
      <c r="B82" s="1035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4">
        <f t="shared" si="11"/>
        <v>37016.479999999996</v>
      </c>
      <c r="J82" s="555">
        <f t="shared" si="12"/>
        <v>1360</v>
      </c>
      <c r="K82" s="556">
        <f t="shared" si="10"/>
        <v>0</v>
      </c>
    </row>
    <row r="83" spans="1:11" x14ac:dyDescent="0.25">
      <c r="A83" s="294"/>
      <c r="B83" s="1035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4">
        <f t="shared" si="11"/>
        <v>37016.479999999996</v>
      </c>
      <c r="J83" s="555">
        <f t="shared" si="12"/>
        <v>1360</v>
      </c>
      <c r="K83" s="556">
        <f t="shared" si="10"/>
        <v>0</v>
      </c>
    </row>
    <row r="84" spans="1:11" x14ac:dyDescent="0.25">
      <c r="A84" s="294"/>
      <c r="B84" s="1035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4">
        <f t="shared" si="11"/>
        <v>37016.479999999996</v>
      </c>
      <c r="J84" s="555">
        <f t="shared" si="12"/>
        <v>1360</v>
      </c>
      <c r="K84" s="556">
        <f t="shared" si="10"/>
        <v>0</v>
      </c>
    </row>
    <row r="85" spans="1:11" x14ac:dyDescent="0.25">
      <c r="A85" s="294"/>
      <c r="B85" s="1035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4">
        <f t="shared" si="11"/>
        <v>37016.479999999996</v>
      </c>
      <c r="J85" s="555">
        <f t="shared" si="12"/>
        <v>1360</v>
      </c>
      <c r="K85" s="556">
        <f t="shared" si="10"/>
        <v>0</v>
      </c>
    </row>
    <row r="86" spans="1:11" x14ac:dyDescent="0.25">
      <c r="A86" s="294"/>
      <c r="B86" s="1035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4">
        <f t="shared" si="11"/>
        <v>37016.479999999996</v>
      </c>
      <c r="J86" s="555">
        <f t="shared" si="12"/>
        <v>1360</v>
      </c>
      <c r="K86" s="556">
        <f t="shared" si="10"/>
        <v>0</v>
      </c>
    </row>
    <row r="87" spans="1:11" x14ac:dyDescent="0.25">
      <c r="A87" s="294"/>
      <c r="B87" s="1035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4">
        <f t="shared" si="11"/>
        <v>37016.479999999996</v>
      </c>
      <c r="J87" s="555">
        <f t="shared" si="12"/>
        <v>1360</v>
      </c>
      <c r="K87" s="556">
        <f t="shared" si="10"/>
        <v>0</v>
      </c>
    </row>
    <row r="88" spans="1:11" x14ac:dyDescent="0.25">
      <c r="A88" s="294"/>
      <c r="B88" s="1035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4">
        <f t="shared" si="11"/>
        <v>37016.479999999996</v>
      </c>
      <c r="J88" s="555">
        <f t="shared" si="12"/>
        <v>1360</v>
      </c>
      <c r="K88" s="556">
        <f t="shared" si="10"/>
        <v>0</v>
      </c>
    </row>
    <row r="89" spans="1:11" x14ac:dyDescent="0.25">
      <c r="A89" s="294"/>
      <c r="B89" s="1035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4">
        <f t="shared" si="11"/>
        <v>37016.479999999996</v>
      </c>
      <c r="J89" s="555">
        <f t="shared" si="12"/>
        <v>1360</v>
      </c>
      <c r="K89" s="556">
        <f t="shared" si="10"/>
        <v>0</v>
      </c>
    </row>
    <row r="90" spans="1:11" x14ac:dyDescent="0.25">
      <c r="A90" s="294"/>
      <c r="B90" s="1035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4">
        <f t="shared" si="11"/>
        <v>37016.479999999996</v>
      </c>
      <c r="J90" s="555">
        <f t="shared" si="12"/>
        <v>1360</v>
      </c>
      <c r="K90" s="556">
        <f t="shared" si="10"/>
        <v>0</v>
      </c>
    </row>
    <row r="91" spans="1:11" x14ac:dyDescent="0.25">
      <c r="A91" s="294"/>
      <c r="B91" s="1035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4">
        <f t="shared" si="11"/>
        <v>37016.479999999996</v>
      </c>
      <c r="J91" s="555">
        <f t="shared" si="12"/>
        <v>1360</v>
      </c>
      <c r="K91" s="556">
        <f t="shared" si="10"/>
        <v>0</v>
      </c>
    </row>
    <row r="92" spans="1:11" x14ac:dyDescent="0.25">
      <c r="A92" s="294"/>
      <c r="B92" s="1035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4">
        <f t="shared" si="11"/>
        <v>37016.479999999996</v>
      </c>
      <c r="J92" s="555">
        <f t="shared" si="12"/>
        <v>1360</v>
      </c>
      <c r="K92" s="556">
        <f t="shared" si="10"/>
        <v>0</v>
      </c>
    </row>
    <row r="93" spans="1:11" x14ac:dyDescent="0.25">
      <c r="A93" s="294"/>
      <c r="B93" s="1035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4">
        <f t="shared" si="11"/>
        <v>37016.479999999996</v>
      </c>
      <c r="J93" s="555">
        <f t="shared" si="12"/>
        <v>1360</v>
      </c>
      <c r="K93" s="556">
        <f t="shared" si="10"/>
        <v>0</v>
      </c>
    </row>
    <row r="94" spans="1:11" x14ac:dyDescent="0.25">
      <c r="A94" s="294"/>
      <c r="B94" s="1035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4">
        <f t="shared" si="11"/>
        <v>37016.479999999996</v>
      </c>
      <c r="J94" s="555">
        <f t="shared" si="12"/>
        <v>1360</v>
      </c>
      <c r="K94" s="556">
        <f t="shared" si="10"/>
        <v>0</v>
      </c>
    </row>
    <row r="95" spans="1:11" x14ac:dyDescent="0.25">
      <c r="A95" s="294"/>
      <c r="B95" s="1035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4">
        <f t="shared" si="11"/>
        <v>37016.479999999996</v>
      </c>
      <c r="J95" s="555">
        <f t="shared" si="12"/>
        <v>1360</v>
      </c>
      <c r="K95" s="556">
        <f t="shared" si="10"/>
        <v>0</v>
      </c>
    </row>
    <row r="96" spans="1:11" x14ac:dyDescent="0.25">
      <c r="A96" s="294"/>
      <c r="B96" s="1035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4">
        <f t="shared" si="11"/>
        <v>37016.479999999996</v>
      </c>
      <c r="J96" s="555">
        <f t="shared" si="12"/>
        <v>1360</v>
      </c>
      <c r="K96" s="556">
        <f t="shared" si="10"/>
        <v>0</v>
      </c>
    </row>
    <row r="97" spans="1:11" x14ac:dyDescent="0.25">
      <c r="A97" s="294"/>
      <c r="B97" s="1035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4">
        <f t="shared" si="11"/>
        <v>37016.479999999996</v>
      </c>
      <c r="J97" s="555">
        <f t="shared" si="12"/>
        <v>1360</v>
      </c>
      <c r="K97" s="556">
        <f t="shared" si="10"/>
        <v>0</v>
      </c>
    </row>
    <row r="98" spans="1:11" x14ac:dyDescent="0.25">
      <c r="A98" s="294"/>
      <c r="B98" s="1035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4">
        <f t="shared" si="11"/>
        <v>37016.479999999996</v>
      </c>
      <c r="J98" s="555">
        <f t="shared" si="12"/>
        <v>1360</v>
      </c>
      <c r="K98" s="556">
        <f t="shared" si="10"/>
        <v>0</v>
      </c>
    </row>
    <row r="99" spans="1:11" x14ac:dyDescent="0.25">
      <c r="A99" s="294"/>
      <c r="B99" s="1035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4">
        <f t="shared" si="11"/>
        <v>37016.479999999996</v>
      </c>
      <c r="J99" s="555">
        <f t="shared" si="12"/>
        <v>1360</v>
      </c>
      <c r="K99" s="556">
        <f t="shared" si="10"/>
        <v>0</v>
      </c>
    </row>
    <row r="100" spans="1:11" x14ac:dyDescent="0.25">
      <c r="A100" s="294"/>
      <c r="B100" s="1035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4">
        <f t="shared" si="11"/>
        <v>37016.479999999996</v>
      </c>
      <c r="J100" s="555">
        <f t="shared" si="12"/>
        <v>1360</v>
      </c>
      <c r="K100" s="556">
        <f t="shared" si="10"/>
        <v>0</v>
      </c>
    </row>
    <row r="101" spans="1:11" x14ac:dyDescent="0.25">
      <c r="A101" s="294"/>
      <c r="B101" s="1035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4">
        <f t="shared" si="11"/>
        <v>37016.479999999996</v>
      </c>
      <c r="J101" s="555">
        <f t="shared" si="12"/>
        <v>1360</v>
      </c>
      <c r="K101" s="556">
        <f t="shared" si="10"/>
        <v>0</v>
      </c>
    </row>
    <row r="102" spans="1:11" x14ac:dyDescent="0.25">
      <c r="A102" s="294"/>
      <c r="B102" s="1035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4">
        <f t="shared" si="11"/>
        <v>37016.479999999996</v>
      </c>
      <c r="J102" s="555">
        <f t="shared" si="12"/>
        <v>1360</v>
      </c>
      <c r="K102" s="556">
        <f t="shared" si="10"/>
        <v>0</v>
      </c>
    </row>
    <row r="103" spans="1:11" x14ac:dyDescent="0.25">
      <c r="A103" s="294"/>
      <c r="B103" s="1035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4">
        <f t="shared" si="11"/>
        <v>37016.479999999996</v>
      </c>
      <c r="J103" s="555">
        <f t="shared" si="12"/>
        <v>1360</v>
      </c>
      <c r="K103" s="556">
        <f t="shared" si="10"/>
        <v>0</v>
      </c>
    </row>
    <row r="104" spans="1:11" x14ac:dyDescent="0.25">
      <c r="A104" s="294"/>
      <c r="B104" s="1035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4">
        <f t="shared" si="11"/>
        <v>37016.479999999996</v>
      </c>
      <c r="J104" s="555">
        <f t="shared" si="12"/>
        <v>1360</v>
      </c>
      <c r="K104" s="556">
        <f t="shared" si="10"/>
        <v>0</v>
      </c>
    </row>
    <row r="105" spans="1:11" x14ac:dyDescent="0.25">
      <c r="A105" s="294"/>
      <c r="B105" s="1035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4">
        <f t="shared" si="11"/>
        <v>37016.479999999996</v>
      </c>
      <c r="J105" s="555">
        <f t="shared" si="12"/>
        <v>1360</v>
      </c>
      <c r="K105" s="556">
        <f t="shared" si="10"/>
        <v>0</v>
      </c>
    </row>
    <row r="106" spans="1:11" x14ac:dyDescent="0.25">
      <c r="A106" s="294"/>
      <c r="B106" s="1035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4">
        <f t="shared" si="11"/>
        <v>37016.479999999996</v>
      </c>
      <c r="J106" s="555">
        <f t="shared" si="12"/>
        <v>1360</v>
      </c>
      <c r="K106" s="556">
        <f t="shared" si="10"/>
        <v>0</v>
      </c>
    </row>
    <row r="107" spans="1:11" x14ac:dyDescent="0.25">
      <c r="A107" s="294"/>
      <c r="B107" s="1035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4">
        <f t="shared" si="11"/>
        <v>37016.479999999996</v>
      </c>
      <c r="J107" s="555">
        <f t="shared" si="12"/>
        <v>1360</v>
      </c>
      <c r="K107" s="556">
        <f t="shared" si="10"/>
        <v>0</v>
      </c>
    </row>
    <row r="108" spans="1:11" x14ac:dyDescent="0.25">
      <c r="A108" s="294"/>
      <c r="B108" s="1035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4">
        <f t="shared" si="11"/>
        <v>37016.479999999996</v>
      </c>
      <c r="J108" s="555">
        <f t="shared" si="12"/>
        <v>1360</v>
      </c>
      <c r="K108" s="556">
        <f t="shared" si="10"/>
        <v>0</v>
      </c>
    </row>
    <row r="109" spans="1:11" x14ac:dyDescent="0.25">
      <c r="A109" s="294"/>
      <c r="B109" s="1035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4">
        <f t="shared" si="11"/>
        <v>37016.479999999996</v>
      </c>
      <c r="J109" s="555">
        <f t="shared" si="12"/>
        <v>1360</v>
      </c>
      <c r="K109" s="556">
        <f t="shared" si="10"/>
        <v>0</v>
      </c>
    </row>
    <row r="110" spans="1:11" x14ac:dyDescent="0.25">
      <c r="A110" s="294"/>
      <c r="B110" s="1035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4">
        <f t="shared" si="11"/>
        <v>37016.479999999996</v>
      </c>
      <c r="J110" s="555">
        <f t="shared" si="12"/>
        <v>1360</v>
      </c>
      <c r="K110" s="556">
        <f t="shared" si="10"/>
        <v>0</v>
      </c>
    </row>
    <row r="111" spans="1:11" x14ac:dyDescent="0.25">
      <c r="A111" s="294"/>
      <c r="B111" s="1035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4">
        <f t="shared" si="11"/>
        <v>37016.479999999996</v>
      </c>
      <c r="J111" s="555">
        <f t="shared" si="12"/>
        <v>1360</v>
      </c>
      <c r="K111" s="556">
        <f t="shared" si="10"/>
        <v>0</v>
      </c>
    </row>
    <row r="112" spans="1:11" x14ac:dyDescent="0.25">
      <c r="A112" s="294"/>
      <c r="B112" s="1035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4">
        <f t="shared" si="11"/>
        <v>37016.479999999996</v>
      </c>
      <c r="J112" s="555">
        <f t="shared" si="12"/>
        <v>1360</v>
      </c>
      <c r="K112" s="556">
        <f t="shared" si="10"/>
        <v>0</v>
      </c>
    </row>
    <row r="113" spans="1:11" ht="15.75" thickBot="1" x14ac:dyDescent="0.3">
      <c r="A113">
        <f>SUM(A59:A60)</f>
        <v>0</v>
      </c>
      <c r="B113" s="1035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4">
        <f t="shared" si="11"/>
        <v>37016.479999999996</v>
      </c>
      <c r="J113" s="555">
        <f t="shared" si="12"/>
        <v>1360</v>
      </c>
      <c r="K113" s="558">
        <f t="shared" si="10"/>
        <v>0</v>
      </c>
    </row>
    <row r="114" spans="1:11" ht="16.5" thickTop="1" thickBot="1" x14ac:dyDescent="0.3">
      <c r="B114" s="1035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1360</v>
      </c>
    </row>
    <row r="119" spans="1:11" ht="15.75" thickBot="1" x14ac:dyDescent="0.3"/>
    <row r="120" spans="1:11" ht="15.75" thickBot="1" x14ac:dyDescent="0.3">
      <c r="C120" s="1293" t="s">
        <v>11</v>
      </c>
      <c r="D120" s="1294"/>
      <c r="E120" s="57">
        <f>E4+E5+E6-F115</f>
        <v>37016.479999999996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F1" zoomScaleNormal="100" workbookViewId="0">
      <pane ySplit="8" topLeftCell="A9" activePane="bottomLeft" state="frozen"/>
      <selection activeCell="B1" sqref="B1"/>
      <selection pane="bottomLeft" activeCell="P5" sqref="P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1" t="s">
        <v>286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  <c r="K4" s="226"/>
      <c r="L4" s="276"/>
      <c r="M4" s="299"/>
      <c r="N4" s="234"/>
      <c r="O4" s="286"/>
      <c r="P4" s="229"/>
      <c r="Q4" s="73"/>
    </row>
    <row r="5" spans="1:19" ht="15.75" customHeight="1" x14ac:dyDescent="0.25">
      <c r="A5" s="1288" t="s">
        <v>102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  <c r="K5" s="1288" t="s">
        <v>459</v>
      </c>
      <c r="L5" s="425" t="s">
        <v>67</v>
      </c>
      <c r="M5" s="235">
        <v>143</v>
      </c>
      <c r="N5" s="234">
        <v>44824</v>
      </c>
      <c r="O5" s="286">
        <v>943.62</v>
      </c>
      <c r="P5" s="229">
        <v>67</v>
      </c>
      <c r="Q5" s="246">
        <f>P54</f>
        <v>0</v>
      </c>
      <c r="R5" s="7">
        <f>O5-Q5+O4+O6+O7</f>
        <v>943.62</v>
      </c>
    </row>
    <row r="6" spans="1:19" ht="15" customHeight="1" x14ac:dyDescent="0.25">
      <c r="A6" s="1288"/>
      <c r="B6" s="807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  <c r="K6" s="1288"/>
      <c r="L6" s="1209" t="s">
        <v>68</v>
      </c>
      <c r="M6" s="235"/>
      <c r="N6" s="258"/>
      <c r="O6" s="243"/>
      <c r="P6" s="239"/>
      <c r="Q6" s="226"/>
    </row>
    <row r="7" spans="1:19" ht="15.75" thickBot="1" x14ac:dyDescent="0.3">
      <c r="A7" s="226"/>
      <c r="B7" s="229"/>
      <c r="C7" s="235"/>
      <c r="D7" s="258"/>
      <c r="E7" s="259"/>
      <c r="F7" s="229"/>
      <c r="K7" s="226"/>
      <c r="L7" s="229"/>
      <c r="M7" s="235"/>
      <c r="N7" s="258"/>
      <c r="O7" s="259"/>
      <c r="P7" s="229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28">
        <v>44722</v>
      </c>
      <c r="F9" s="248">
        <f t="shared" ref="F9:F10" si="0">D9</f>
        <v>114.23</v>
      </c>
      <c r="G9" s="249" t="s">
        <v>111</v>
      </c>
      <c r="H9" s="250">
        <v>148</v>
      </c>
      <c r="I9" s="243">
        <f>E6+E5+E4-F9+E7</f>
        <v>2941.1400000000003</v>
      </c>
      <c r="K9" s="55" t="s">
        <v>32</v>
      </c>
      <c r="L9" s="183">
        <f>P4+P5+P6+P7-M9</f>
        <v>67</v>
      </c>
      <c r="M9" s="53"/>
      <c r="N9" s="248"/>
      <c r="O9" s="628"/>
      <c r="P9" s="248">
        <f t="shared" ref="P9:P53" si="1">N9</f>
        <v>0</v>
      </c>
      <c r="Q9" s="249"/>
      <c r="R9" s="250"/>
      <c r="S9" s="243">
        <f>O6+O5+O4-P9+O7</f>
        <v>943.62</v>
      </c>
    </row>
    <row r="10" spans="1:19" x14ac:dyDescent="0.25">
      <c r="A10" s="77"/>
      <c r="B10" s="183">
        <f t="shared" ref="B10:B52" si="2">B9-C10</f>
        <v>163</v>
      </c>
      <c r="C10" s="53">
        <v>10</v>
      </c>
      <c r="D10" s="248">
        <v>142.46</v>
      </c>
      <c r="E10" s="628">
        <v>44725</v>
      </c>
      <c r="F10" s="248">
        <f t="shared" si="0"/>
        <v>142.46</v>
      </c>
      <c r="G10" s="249" t="s">
        <v>112</v>
      </c>
      <c r="H10" s="250">
        <v>148</v>
      </c>
      <c r="I10" s="243">
        <f t="shared" ref="I10:I53" si="3">I9-F10</f>
        <v>2798.6800000000003</v>
      </c>
      <c r="K10" s="77"/>
      <c r="L10" s="183">
        <f t="shared" ref="L10:L52" si="4">L9-M10</f>
        <v>67</v>
      </c>
      <c r="M10" s="53"/>
      <c r="N10" s="248"/>
      <c r="O10" s="628"/>
      <c r="P10" s="248">
        <f t="shared" si="1"/>
        <v>0</v>
      </c>
      <c r="Q10" s="249"/>
      <c r="R10" s="250"/>
      <c r="S10" s="243">
        <f t="shared" ref="S10:S53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248">
        <v>36.950000000000003</v>
      </c>
      <c r="E11" s="628">
        <v>44725</v>
      </c>
      <c r="F11" s="248">
        <f t="shared" ref="F11:F53" si="6">D11</f>
        <v>36.950000000000003</v>
      </c>
      <c r="G11" s="249" t="s">
        <v>113</v>
      </c>
      <c r="H11" s="250">
        <v>148</v>
      </c>
      <c r="I11" s="243">
        <f t="shared" si="3"/>
        <v>2761.7300000000005</v>
      </c>
      <c r="K11" s="12"/>
      <c r="L11" s="183">
        <f t="shared" si="4"/>
        <v>67</v>
      </c>
      <c r="M11" s="53"/>
      <c r="N11" s="248"/>
      <c r="O11" s="628"/>
      <c r="P11" s="248">
        <f t="shared" si="1"/>
        <v>0</v>
      </c>
      <c r="Q11" s="249"/>
      <c r="R11" s="250"/>
      <c r="S11" s="243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248">
        <v>15.56</v>
      </c>
      <c r="E12" s="628">
        <v>44727</v>
      </c>
      <c r="F12" s="248">
        <f t="shared" si="6"/>
        <v>15.56</v>
      </c>
      <c r="G12" s="249" t="s">
        <v>114</v>
      </c>
      <c r="H12" s="250">
        <v>148</v>
      </c>
      <c r="I12" s="243">
        <f t="shared" si="3"/>
        <v>2746.1700000000005</v>
      </c>
      <c r="K12" s="55" t="s">
        <v>33</v>
      </c>
      <c r="L12" s="183">
        <f t="shared" si="4"/>
        <v>67</v>
      </c>
      <c r="M12" s="53"/>
      <c r="N12" s="248"/>
      <c r="O12" s="628"/>
      <c r="P12" s="248">
        <f t="shared" si="1"/>
        <v>0</v>
      </c>
      <c r="Q12" s="249"/>
      <c r="R12" s="250"/>
      <c r="S12" s="243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248">
        <v>11.41</v>
      </c>
      <c r="E13" s="628">
        <v>44729</v>
      </c>
      <c r="F13" s="248">
        <f t="shared" si="6"/>
        <v>11.41</v>
      </c>
      <c r="G13" s="249" t="s">
        <v>115</v>
      </c>
      <c r="H13" s="250">
        <v>148</v>
      </c>
      <c r="I13" s="243">
        <f t="shared" si="3"/>
        <v>2734.7600000000007</v>
      </c>
      <c r="K13" s="77"/>
      <c r="L13" s="183">
        <f t="shared" si="4"/>
        <v>67</v>
      </c>
      <c r="M13" s="53"/>
      <c r="N13" s="248"/>
      <c r="O13" s="628"/>
      <c r="P13" s="248">
        <f t="shared" si="1"/>
        <v>0</v>
      </c>
      <c r="Q13" s="249"/>
      <c r="R13" s="250"/>
      <c r="S13" s="243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248">
        <v>18.75</v>
      </c>
      <c r="E14" s="628">
        <v>44730</v>
      </c>
      <c r="F14" s="248">
        <f t="shared" si="6"/>
        <v>18.75</v>
      </c>
      <c r="G14" s="249" t="s">
        <v>116</v>
      </c>
      <c r="H14" s="250">
        <v>148</v>
      </c>
      <c r="I14" s="243">
        <f t="shared" si="3"/>
        <v>2716.0100000000007</v>
      </c>
      <c r="K14" s="12"/>
      <c r="L14" s="183">
        <f t="shared" si="4"/>
        <v>67</v>
      </c>
      <c r="M14" s="53"/>
      <c r="N14" s="248"/>
      <c r="O14" s="628"/>
      <c r="P14" s="248">
        <f t="shared" si="1"/>
        <v>0</v>
      </c>
      <c r="Q14" s="249"/>
      <c r="R14" s="250"/>
      <c r="S14" s="243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248">
        <v>163.25</v>
      </c>
      <c r="E15" s="628">
        <v>44730</v>
      </c>
      <c r="F15" s="248">
        <f t="shared" si="6"/>
        <v>163.25</v>
      </c>
      <c r="G15" s="249" t="s">
        <v>117</v>
      </c>
      <c r="H15" s="250">
        <v>148</v>
      </c>
      <c r="I15" s="243">
        <f t="shared" si="3"/>
        <v>2552.7600000000007</v>
      </c>
      <c r="L15" s="183">
        <f t="shared" si="4"/>
        <v>67</v>
      </c>
      <c r="M15" s="53"/>
      <c r="N15" s="248"/>
      <c r="O15" s="628"/>
      <c r="P15" s="248">
        <f t="shared" si="1"/>
        <v>0</v>
      </c>
      <c r="Q15" s="249"/>
      <c r="R15" s="250"/>
      <c r="S15" s="243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248">
        <v>20.7</v>
      </c>
      <c r="E16" s="628">
        <v>44732</v>
      </c>
      <c r="F16" s="248">
        <f t="shared" si="6"/>
        <v>20.7</v>
      </c>
      <c r="G16" s="249" t="s">
        <v>118</v>
      </c>
      <c r="H16" s="250">
        <v>148</v>
      </c>
      <c r="I16" s="243">
        <f t="shared" si="3"/>
        <v>2532.0600000000009</v>
      </c>
      <c r="L16" s="183">
        <f t="shared" si="4"/>
        <v>67</v>
      </c>
      <c r="M16" s="53"/>
      <c r="N16" s="248"/>
      <c r="O16" s="628"/>
      <c r="P16" s="248">
        <f t="shared" si="1"/>
        <v>0</v>
      </c>
      <c r="Q16" s="249"/>
      <c r="R16" s="250"/>
      <c r="S16" s="243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248">
        <v>85.76</v>
      </c>
      <c r="E17" s="628">
        <v>44732</v>
      </c>
      <c r="F17" s="248">
        <f t="shared" si="6"/>
        <v>85.76</v>
      </c>
      <c r="G17" s="249" t="s">
        <v>119</v>
      </c>
      <c r="H17" s="250">
        <v>148</v>
      </c>
      <c r="I17" s="243">
        <f t="shared" si="3"/>
        <v>2446.3000000000006</v>
      </c>
      <c r="L17" s="183">
        <f t="shared" si="4"/>
        <v>67</v>
      </c>
      <c r="M17" s="53"/>
      <c r="N17" s="248"/>
      <c r="O17" s="628"/>
      <c r="P17" s="248">
        <f t="shared" si="1"/>
        <v>0</v>
      </c>
      <c r="Q17" s="249"/>
      <c r="R17" s="250"/>
      <c r="S17" s="243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248">
        <v>17.170000000000002</v>
      </c>
      <c r="E18" s="628">
        <v>44732</v>
      </c>
      <c r="F18" s="248">
        <f t="shared" si="6"/>
        <v>17.170000000000002</v>
      </c>
      <c r="G18" s="249" t="s">
        <v>119</v>
      </c>
      <c r="H18" s="250">
        <v>148</v>
      </c>
      <c r="I18" s="243">
        <f t="shared" si="3"/>
        <v>2429.1300000000006</v>
      </c>
      <c r="L18" s="183">
        <f t="shared" si="4"/>
        <v>67</v>
      </c>
      <c r="M18" s="53"/>
      <c r="N18" s="248"/>
      <c r="O18" s="628"/>
      <c r="P18" s="248">
        <f t="shared" si="1"/>
        <v>0</v>
      </c>
      <c r="Q18" s="249"/>
      <c r="R18" s="250"/>
      <c r="S18" s="243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248">
        <v>66.72</v>
      </c>
      <c r="E19" s="628">
        <v>44733</v>
      </c>
      <c r="F19" s="248">
        <f t="shared" si="6"/>
        <v>66.72</v>
      </c>
      <c r="G19" s="249" t="s">
        <v>120</v>
      </c>
      <c r="H19" s="250">
        <v>148</v>
      </c>
      <c r="I19" s="243">
        <f t="shared" si="3"/>
        <v>2362.4100000000008</v>
      </c>
      <c r="L19" s="183">
        <f t="shared" si="4"/>
        <v>67</v>
      </c>
      <c r="M19" s="53"/>
      <c r="N19" s="248"/>
      <c r="O19" s="628"/>
      <c r="P19" s="248">
        <f t="shared" si="1"/>
        <v>0</v>
      </c>
      <c r="Q19" s="249"/>
      <c r="R19" s="250"/>
      <c r="S19" s="243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248">
        <v>97.87</v>
      </c>
      <c r="E20" s="628">
        <v>44733</v>
      </c>
      <c r="F20" s="248">
        <f t="shared" si="6"/>
        <v>97.87</v>
      </c>
      <c r="G20" s="249" t="s">
        <v>120</v>
      </c>
      <c r="H20" s="250">
        <v>148</v>
      </c>
      <c r="I20" s="243">
        <f t="shared" si="3"/>
        <v>2264.5400000000009</v>
      </c>
      <c r="L20" s="183">
        <f t="shared" si="4"/>
        <v>67</v>
      </c>
      <c r="M20" s="53"/>
      <c r="N20" s="248"/>
      <c r="O20" s="628"/>
      <c r="P20" s="248">
        <f t="shared" si="1"/>
        <v>0</v>
      </c>
      <c r="Q20" s="249"/>
      <c r="R20" s="250"/>
      <c r="S20" s="243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248">
        <v>75.930000000000007</v>
      </c>
      <c r="E21" s="628">
        <v>44734</v>
      </c>
      <c r="F21" s="248">
        <f t="shared" si="6"/>
        <v>75.930000000000007</v>
      </c>
      <c r="G21" s="249" t="s">
        <v>121</v>
      </c>
      <c r="H21" s="250">
        <v>148</v>
      </c>
      <c r="I21" s="243">
        <f t="shared" si="3"/>
        <v>2188.610000000001</v>
      </c>
      <c r="L21" s="183">
        <f t="shared" si="4"/>
        <v>67</v>
      </c>
      <c r="M21" s="53"/>
      <c r="N21" s="248"/>
      <c r="O21" s="628"/>
      <c r="P21" s="248">
        <f t="shared" si="1"/>
        <v>0</v>
      </c>
      <c r="Q21" s="249"/>
      <c r="R21" s="250"/>
      <c r="S21" s="243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248">
        <v>11.31</v>
      </c>
      <c r="E22" s="628">
        <v>44737</v>
      </c>
      <c r="F22" s="248">
        <f t="shared" si="6"/>
        <v>11.31</v>
      </c>
      <c r="G22" s="249" t="s">
        <v>122</v>
      </c>
      <c r="H22" s="250">
        <v>148</v>
      </c>
      <c r="I22" s="243">
        <f t="shared" si="3"/>
        <v>2177.3000000000011</v>
      </c>
      <c r="L22" s="183">
        <f t="shared" si="4"/>
        <v>67</v>
      </c>
      <c r="M22" s="53"/>
      <c r="N22" s="248"/>
      <c r="O22" s="628"/>
      <c r="P22" s="248">
        <f t="shared" si="1"/>
        <v>0</v>
      </c>
      <c r="Q22" s="249"/>
      <c r="R22" s="250"/>
      <c r="S22" s="243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248">
        <v>116</v>
      </c>
      <c r="E23" s="628">
        <v>44739</v>
      </c>
      <c r="F23" s="248">
        <f t="shared" si="6"/>
        <v>116</v>
      </c>
      <c r="G23" s="249" t="s">
        <v>123</v>
      </c>
      <c r="H23" s="250">
        <v>148</v>
      </c>
      <c r="I23" s="243">
        <f t="shared" si="3"/>
        <v>2061.3000000000011</v>
      </c>
      <c r="L23" s="183">
        <f t="shared" si="4"/>
        <v>67</v>
      </c>
      <c r="M23" s="53"/>
      <c r="N23" s="248"/>
      <c r="O23" s="628"/>
      <c r="P23" s="248">
        <f t="shared" si="1"/>
        <v>0</v>
      </c>
      <c r="Q23" s="249"/>
      <c r="R23" s="250"/>
      <c r="S23" s="243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248">
        <v>85.46</v>
      </c>
      <c r="E24" s="628">
        <v>44740</v>
      </c>
      <c r="F24" s="248">
        <f t="shared" si="6"/>
        <v>85.46</v>
      </c>
      <c r="G24" s="249" t="s">
        <v>124</v>
      </c>
      <c r="H24" s="250">
        <v>148</v>
      </c>
      <c r="I24" s="243">
        <f t="shared" si="3"/>
        <v>1975.8400000000011</v>
      </c>
      <c r="L24" s="183">
        <f t="shared" si="4"/>
        <v>67</v>
      </c>
      <c r="M24" s="53"/>
      <c r="N24" s="248"/>
      <c r="O24" s="628"/>
      <c r="P24" s="248">
        <f t="shared" si="1"/>
        <v>0</v>
      </c>
      <c r="Q24" s="249"/>
      <c r="R24" s="250"/>
      <c r="S24" s="243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248">
        <v>21.49</v>
      </c>
      <c r="E25" s="628">
        <v>44740</v>
      </c>
      <c r="F25" s="248">
        <f t="shared" si="6"/>
        <v>21.49</v>
      </c>
      <c r="G25" s="249" t="s">
        <v>125</v>
      </c>
      <c r="H25" s="250">
        <v>148</v>
      </c>
      <c r="I25" s="243">
        <f t="shared" si="3"/>
        <v>1954.350000000001</v>
      </c>
      <c r="L25" s="183">
        <f t="shared" si="4"/>
        <v>67</v>
      </c>
      <c r="M25" s="53"/>
      <c r="N25" s="248"/>
      <c r="O25" s="628"/>
      <c r="P25" s="248">
        <f t="shared" si="1"/>
        <v>0</v>
      </c>
      <c r="Q25" s="249"/>
      <c r="R25" s="250"/>
      <c r="S25" s="243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248">
        <v>53.95</v>
      </c>
      <c r="E26" s="628">
        <v>44744</v>
      </c>
      <c r="F26" s="248">
        <f t="shared" si="6"/>
        <v>53.95</v>
      </c>
      <c r="G26" s="249" t="s">
        <v>127</v>
      </c>
      <c r="H26" s="250">
        <v>148</v>
      </c>
      <c r="I26" s="243">
        <f t="shared" si="3"/>
        <v>1900.400000000001</v>
      </c>
      <c r="L26" s="183">
        <f t="shared" si="4"/>
        <v>67</v>
      </c>
      <c r="M26" s="53"/>
      <c r="N26" s="248"/>
      <c r="O26" s="628"/>
      <c r="P26" s="248">
        <f t="shared" si="1"/>
        <v>0</v>
      </c>
      <c r="Q26" s="249"/>
      <c r="R26" s="250"/>
      <c r="S26" s="243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248">
        <v>168.45</v>
      </c>
      <c r="E27" s="628">
        <v>44745</v>
      </c>
      <c r="F27" s="248">
        <f t="shared" si="6"/>
        <v>168.45</v>
      </c>
      <c r="G27" s="249" t="s">
        <v>128</v>
      </c>
      <c r="H27" s="250">
        <v>148</v>
      </c>
      <c r="I27" s="243">
        <f t="shared" si="3"/>
        <v>1731.950000000001</v>
      </c>
      <c r="L27" s="183">
        <f t="shared" si="4"/>
        <v>67</v>
      </c>
      <c r="M27" s="53"/>
      <c r="N27" s="248"/>
      <c r="O27" s="628"/>
      <c r="P27" s="248">
        <f t="shared" si="1"/>
        <v>0</v>
      </c>
      <c r="Q27" s="249"/>
      <c r="R27" s="250"/>
      <c r="S27" s="243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714">
        <v>30.65</v>
      </c>
      <c r="E28" s="811">
        <v>44751</v>
      </c>
      <c r="F28" s="714">
        <f t="shared" si="6"/>
        <v>30.65</v>
      </c>
      <c r="G28" s="395" t="s">
        <v>143</v>
      </c>
      <c r="H28" s="396">
        <v>148</v>
      </c>
      <c r="I28" s="243">
        <f t="shared" si="3"/>
        <v>1701.3000000000009</v>
      </c>
      <c r="L28" s="183">
        <f t="shared" si="4"/>
        <v>67</v>
      </c>
      <c r="M28" s="53"/>
      <c r="N28" s="248"/>
      <c r="O28" s="628"/>
      <c r="P28" s="248">
        <f t="shared" si="1"/>
        <v>0</v>
      </c>
      <c r="Q28" s="249"/>
      <c r="R28" s="250"/>
      <c r="S28" s="243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714">
        <v>156.88</v>
      </c>
      <c r="E29" s="811">
        <v>44753</v>
      </c>
      <c r="F29" s="714">
        <f t="shared" si="6"/>
        <v>156.88</v>
      </c>
      <c r="G29" s="395" t="s">
        <v>144</v>
      </c>
      <c r="H29" s="396">
        <v>148</v>
      </c>
      <c r="I29" s="243">
        <f t="shared" si="3"/>
        <v>1544.420000000001</v>
      </c>
      <c r="L29" s="183">
        <f t="shared" si="4"/>
        <v>67</v>
      </c>
      <c r="M29" s="53"/>
      <c r="N29" s="248"/>
      <c r="O29" s="628"/>
      <c r="P29" s="248">
        <f t="shared" si="1"/>
        <v>0</v>
      </c>
      <c r="Q29" s="249"/>
      <c r="R29" s="250"/>
      <c r="S29" s="243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714">
        <v>19.149999999999999</v>
      </c>
      <c r="E30" s="811">
        <v>44758</v>
      </c>
      <c r="F30" s="714">
        <f t="shared" si="6"/>
        <v>19.149999999999999</v>
      </c>
      <c r="G30" s="395" t="s">
        <v>155</v>
      </c>
      <c r="H30" s="396">
        <v>148</v>
      </c>
      <c r="I30" s="243">
        <f t="shared" si="3"/>
        <v>1525.2700000000009</v>
      </c>
      <c r="L30" s="183">
        <f t="shared" si="4"/>
        <v>67</v>
      </c>
      <c r="M30" s="53"/>
      <c r="N30" s="248"/>
      <c r="O30" s="628"/>
      <c r="P30" s="248">
        <f t="shared" si="1"/>
        <v>0</v>
      </c>
      <c r="Q30" s="249"/>
      <c r="R30" s="250"/>
      <c r="S30" s="243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714">
        <v>18.05</v>
      </c>
      <c r="E31" s="811">
        <v>44760</v>
      </c>
      <c r="F31" s="714">
        <f t="shared" si="6"/>
        <v>18.05</v>
      </c>
      <c r="G31" s="395" t="s">
        <v>157</v>
      </c>
      <c r="H31" s="396">
        <v>148</v>
      </c>
      <c r="I31" s="243">
        <f t="shared" si="3"/>
        <v>1507.2200000000009</v>
      </c>
      <c r="L31" s="183">
        <f t="shared" si="4"/>
        <v>67</v>
      </c>
      <c r="M31" s="15"/>
      <c r="N31" s="248"/>
      <c r="O31" s="628"/>
      <c r="P31" s="248">
        <f t="shared" si="1"/>
        <v>0</v>
      </c>
      <c r="Q31" s="249"/>
      <c r="R31" s="250"/>
      <c r="S31" s="243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714">
        <v>35.75</v>
      </c>
      <c r="E32" s="811">
        <v>44764</v>
      </c>
      <c r="F32" s="714">
        <f t="shared" si="6"/>
        <v>35.75</v>
      </c>
      <c r="G32" s="395" t="s">
        <v>163</v>
      </c>
      <c r="H32" s="396">
        <v>148</v>
      </c>
      <c r="I32" s="243">
        <f t="shared" si="3"/>
        <v>1471.4700000000009</v>
      </c>
      <c r="L32" s="183">
        <f t="shared" si="4"/>
        <v>67</v>
      </c>
      <c r="M32" s="15"/>
      <c r="N32" s="248"/>
      <c r="O32" s="628"/>
      <c r="P32" s="248">
        <f t="shared" si="1"/>
        <v>0</v>
      </c>
      <c r="Q32" s="249"/>
      <c r="R32" s="250"/>
      <c r="S32" s="243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714">
        <v>178.49</v>
      </c>
      <c r="E33" s="811">
        <v>44764</v>
      </c>
      <c r="F33" s="714">
        <f t="shared" si="6"/>
        <v>178.49</v>
      </c>
      <c r="G33" s="395" t="s">
        <v>164</v>
      </c>
      <c r="H33" s="396">
        <v>148</v>
      </c>
      <c r="I33" s="243">
        <f t="shared" si="3"/>
        <v>1292.9800000000009</v>
      </c>
      <c r="L33" s="183">
        <f t="shared" si="4"/>
        <v>67</v>
      </c>
      <c r="M33" s="15"/>
      <c r="N33" s="248"/>
      <c r="O33" s="628"/>
      <c r="P33" s="248">
        <f t="shared" si="1"/>
        <v>0</v>
      </c>
      <c r="Q33" s="249"/>
      <c r="R33" s="250"/>
      <c r="S33" s="243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714">
        <v>52.4</v>
      </c>
      <c r="E34" s="811">
        <v>44769</v>
      </c>
      <c r="F34" s="714">
        <f t="shared" si="6"/>
        <v>52.4</v>
      </c>
      <c r="G34" s="395" t="s">
        <v>169</v>
      </c>
      <c r="H34" s="396">
        <v>148</v>
      </c>
      <c r="I34" s="243">
        <f t="shared" si="3"/>
        <v>1240.5800000000008</v>
      </c>
      <c r="L34" s="183">
        <f t="shared" si="4"/>
        <v>67</v>
      </c>
      <c r="M34" s="15"/>
      <c r="N34" s="248"/>
      <c r="O34" s="628"/>
      <c r="P34" s="248">
        <f t="shared" si="1"/>
        <v>0</v>
      </c>
      <c r="Q34" s="249"/>
      <c r="R34" s="250"/>
      <c r="S34" s="243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714">
        <v>36.94</v>
      </c>
      <c r="E35" s="811">
        <v>44770</v>
      </c>
      <c r="F35" s="714">
        <f t="shared" si="6"/>
        <v>36.94</v>
      </c>
      <c r="G35" s="395" t="s">
        <v>171</v>
      </c>
      <c r="H35" s="396">
        <v>148</v>
      </c>
      <c r="I35" s="243">
        <f t="shared" si="3"/>
        <v>1203.6400000000008</v>
      </c>
      <c r="L35" s="183">
        <f t="shared" si="4"/>
        <v>67</v>
      </c>
      <c r="M35" s="15"/>
      <c r="N35" s="248"/>
      <c r="O35" s="628"/>
      <c r="P35" s="248">
        <f t="shared" si="1"/>
        <v>0</v>
      </c>
      <c r="Q35" s="249"/>
      <c r="R35" s="250"/>
      <c r="S35" s="243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946">
        <v>195.14</v>
      </c>
      <c r="E36" s="960">
        <v>44774</v>
      </c>
      <c r="F36" s="946">
        <f t="shared" si="6"/>
        <v>195.14</v>
      </c>
      <c r="G36" s="948" t="s">
        <v>186</v>
      </c>
      <c r="H36" s="474">
        <v>148</v>
      </c>
      <c r="I36" s="243">
        <f t="shared" si="3"/>
        <v>1008.5000000000008</v>
      </c>
      <c r="L36" s="183">
        <f t="shared" si="4"/>
        <v>67</v>
      </c>
      <c r="M36" s="15"/>
      <c r="N36" s="248"/>
      <c r="O36" s="628"/>
      <c r="P36" s="248">
        <f t="shared" si="1"/>
        <v>0</v>
      </c>
      <c r="Q36" s="249"/>
      <c r="R36" s="250"/>
      <c r="S36" s="243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946">
        <v>18.100000000000001</v>
      </c>
      <c r="E37" s="960">
        <v>44775</v>
      </c>
      <c r="F37" s="946">
        <f t="shared" si="6"/>
        <v>18.100000000000001</v>
      </c>
      <c r="G37" s="948" t="s">
        <v>187</v>
      </c>
      <c r="H37" s="474">
        <v>148</v>
      </c>
      <c r="I37" s="243">
        <f t="shared" si="3"/>
        <v>990.40000000000077</v>
      </c>
      <c r="L37" s="183">
        <f t="shared" si="4"/>
        <v>67</v>
      </c>
      <c r="M37" s="15"/>
      <c r="N37" s="248"/>
      <c r="O37" s="628"/>
      <c r="P37" s="248">
        <f t="shared" si="1"/>
        <v>0</v>
      </c>
      <c r="Q37" s="249"/>
      <c r="R37" s="250"/>
      <c r="S37" s="243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946">
        <v>18.5</v>
      </c>
      <c r="E38" s="960">
        <v>44777</v>
      </c>
      <c r="F38" s="946">
        <f t="shared" si="6"/>
        <v>18.5</v>
      </c>
      <c r="G38" s="948" t="s">
        <v>194</v>
      </c>
      <c r="H38" s="474">
        <v>148</v>
      </c>
      <c r="I38" s="243">
        <f t="shared" si="3"/>
        <v>971.90000000000077</v>
      </c>
      <c r="L38" s="183">
        <f t="shared" si="4"/>
        <v>67</v>
      </c>
      <c r="M38" s="15"/>
      <c r="N38" s="248"/>
      <c r="O38" s="628"/>
      <c r="P38" s="248">
        <f t="shared" si="1"/>
        <v>0</v>
      </c>
      <c r="Q38" s="249"/>
      <c r="R38" s="250"/>
      <c r="S38" s="243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946">
        <v>18</v>
      </c>
      <c r="E39" s="960">
        <v>44782</v>
      </c>
      <c r="F39" s="946">
        <f t="shared" si="6"/>
        <v>18</v>
      </c>
      <c r="G39" s="948" t="s">
        <v>209</v>
      </c>
      <c r="H39" s="474">
        <v>148</v>
      </c>
      <c r="I39" s="243">
        <f t="shared" si="3"/>
        <v>953.90000000000077</v>
      </c>
      <c r="L39" s="183">
        <f t="shared" si="4"/>
        <v>67</v>
      </c>
      <c r="M39" s="15"/>
      <c r="N39" s="248"/>
      <c r="O39" s="628"/>
      <c r="P39" s="248">
        <f t="shared" si="1"/>
        <v>0</v>
      </c>
      <c r="Q39" s="249"/>
      <c r="R39" s="250"/>
      <c r="S39" s="243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946">
        <v>18.45</v>
      </c>
      <c r="E40" s="960">
        <v>44786</v>
      </c>
      <c r="F40" s="946">
        <f t="shared" si="6"/>
        <v>18.45</v>
      </c>
      <c r="G40" s="948" t="s">
        <v>223</v>
      </c>
      <c r="H40" s="474">
        <v>148</v>
      </c>
      <c r="I40" s="243">
        <f t="shared" si="3"/>
        <v>935.45000000000073</v>
      </c>
      <c r="L40" s="183">
        <f t="shared" si="4"/>
        <v>67</v>
      </c>
      <c r="M40" s="15"/>
      <c r="N40" s="248"/>
      <c r="O40" s="628"/>
      <c r="P40" s="248">
        <f t="shared" si="1"/>
        <v>0</v>
      </c>
      <c r="Q40" s="249"/>
      <c r="R40" s="250"/>
      <c r="S40" s="243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946">
        <v>110.3</v>
      </c>
      <c r="E41" s="960">
        <v>44788</v>
      </c>
      <c r="F41" s="946">
        <f t="shared" si="6"/>
        <v>110.3</v>
      </c>
      <c r="G41" s="948" t="s">
        <v>230</v>
      </c>
      <c r="H41" s="474">
        <v>148</v>
      </c>
      <c r="I41" s="243">
        <f t="shared" si="3"/>
        <v>825.15000000000077</v>
      </c>
      <c r="L41" s="183">
        <f t="shared" si="4"/>
        <v>67</v>
      </c>
      <c r="M41" s="15"/>
      <c r="N41" s="248"/>
      <c r="O41" s="628"/>
      <c r="P41" s="248">
        <f t="shared" si="1"/>
        <v>0</v>
      </c>
      <c r="Q41" s="249"/>
      <c r="R41" s="250"/>
      <c r="S41" s="243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946">
        <v>182.79</v>
      </c>
      <c r="E42" s="960">
        <v>44789</v>
      </c>
      <c r="F42" s="946">
        <f t="shared" si="6"/>
        <v>182.79</v>
      </c>
      <c r="G42" s="948" t="s">
        <v>275</v>
      </c>
      <c r="H42" s="474">
        <v>148</v>
      </c>
      <c r="I42" s="243">
        <f t="shared" si="3"/>
        <v>642.36000000000081</v>
      </c>
      <c r="L42" s="183">
        <f t="shared" si="4"/>
        <v>67</v>
      </c>
      <c r="M42" s="15"/>
      <c r="N42" s="248"/>
      <c r="O42" s="628"/>
      <c r="P42" s="248">
        <f t="shared" si="1"/>
        <v>0</v>
      </c>
      <c r="Q42" s="249"/>
      <c r="R42" s="250"/>
      <c r="S42" s="243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946">
        <v>16</v>
      </c>
      <c r="E43" s="960">
        <v>44796</v>
      </c>
      <c r="F43" s="946">
        <f t="shared" si="6"/>
        <v>16</v>
      </c>
      <c r="G43" s="948" t="s">
        <v>254</v>
      </c>
      <c r="H43" s="474">
        <v>148</v>
      </c>
      <c r="I43" s="243">
        <f t="shared" si="3"/>
        <v>626.36000000000081</v>
      </c>
      <c r="L43" s="183">
        <f t="shared" si="4"/>
        <v>67</v>
      </c>
      <c r="M43" s="15"/>
      <c r="N43" s="248"/>
      <c r="O43" s="628"/>
      <c r="P43" s="248">
        <f t="shared" si="1"/>
        <v>0</v>
      </c>
      <c r="Q43" s="249"/>
      <c r="R43" s="250"/>
      <c r="S43" s="243">
        <f t="shared" si="5"/>
        <v>943.62</v>
      </c>
    </row>
    <row r="44" spans="2:19" x14ac:dyDescent="0.25">
      <c r="B44" s="183">
        <f t="shared" si="2"/>
        <v>35</v>
      </c>
      <c r="C44" s="15"/>
      <c r="D44" s="1075"/>
      <c r="E44" s="1076"/>
      <c r="F44" s="1075">
        <f t="shared" si="6"/>
        <v>0</v>
      </c>
      <c r="G44" s="1077"/>
      <c r="H44" s="295"/>
      <c r="I44" s="243">
        <f t="shared" si="3"/>
        <v>626.36000000000081</v>
      </c>
      <c r="L44" s="183">
        <f t="shared" si="4"/>
        <v>67</v>
      </c>
      <c r="M44" s="15"/>
      <c r="N44" s="248"/>
      <c r="O44" s="628"/>
      <c r="P44" s="248">
        <f t="shared" si="1"/>
        <v>0</v>
      </c>
      <c r="Q44" s="249"/>
      <c r="R44" s="250"/>
      <c r="S44" s="243">
        <f t="shared" si="5"/>
        <v>943.62</v>
      </c>
    </row>
    <row r="45" spans="2:19" x14ac:dyDescent="0.25">
      <c r="B45" s="183">
        <f t="shared" si="2"/>
        <v>35</v>
      </c>
      <c r="C45" s="15"/>
      <c r="D45" s="1075"/>
      <c r="E45" s="1076"/>
      <c r="F45" s="1075">
        <f t="shared" si="6"/>
        <v>0</v>
      </c>
      <c r="G45" s="1077"/>
      <c r="H45" s="295"/>
      <c r="I45" s="243">
        <f t="shared" si="3"/>
        <v>626.36000000000081</v>
      </c>
      <c r="L45" s="183">
        <f t="shared" si="4"/>
        <v>67</v>
      </c>
      <c r="M45" s="15"/>
      <c r="N45" s="248"/>
      <c r="O45" s="628"/>
      <c r="P45" s="248">
        <f t="shared" si="1"/>
        <v>0</v>
      </c>
      <c r="Q45" s="249"/>
      <c r="R45" s="250"/>
      <c r="S45" s="243">
        <f t="shared" si="5"/>
        <v>943.62</v>
      </c>
    </row>
    <row r="46" spans="2:19" x14ac:dyDescent="0.25">
      <c r="B46" s="183">
        <f t="shared" si="2"/>
        <v>35</v>
      </c>
      <c r="C46" s="15"/>
      <c r="D46" s="1075"/>
      <c r="E46" s="1076"/>
      <c r="F46" s="1075">
        <f t="shared" si="6"/>
        <v>0</v>
      </c>
      <c r="G46" s="1077"/>
      <c r="H46" s="295"/>
      <c r="I46" s="243">
        <f t="shared" si="3"/>
        <v>626.36000000000081</v>
      </c>
      <c r="L46" s="183">
        <f t="shared" si="4"/>
        <v>67</v>
      </c>
      <c r="M46" s="15"/>
      <c r="N46" s="248"/>
      <c r="O46" s="628"/>
      <c r="P46" s="248">
        <f t="shared" si="1"/>
        <v>0</v>
      </c>
      <c r="Q46" s="249"/>
      <c r="R46" s="250"/>
      <c r="S46" s="243">
        <f t="shared" si="5"/>
        <v>943.62</v>
      </c>
    </row>
    <row r="47" spans="2:19" x14ac:dyDescent="0.25">
      <c r="B47" s="183">
        <f t="shared" si="2"/>
        <v>35</v>
      </c>
      <c r="C47" s="15"/>
      <c r="D47" s="1075"/>
      <c r="E47" s="1076"/>
      <c r="F47" s="1075">
        <f t="shared" si="6"/>
        <v>0</v>
      </c>
      <c r="G47" s="1077"/>
      <c r="H47" s="295"/>
      <c r="I47" s="243">
        <f t="shared" si="3"/>
        <v>626.36000000000081</v>
      </c>
      <c r="L47" s="183">
        <f t="shared" si="4"/>
        <v>67</v>
      </c>
      <c r="M47" s="15"/>
      <c r="N47" s="248"/>
      <c r="O47" s="628"/>
      <c r="P47" s="248">
        <f t="shared" si="1"/>
        <v>0</v>
      </c>
      <c r="Q47" s="249"/>
      <c r="R47" s="250"/>
      <c r="S47" s="243">
        <f t="shared" si="5"/>
        <v>943.62</v>
      </c>
    </row>
    <row r="48" spans="2:19" x14ac:dyDescent="0.25">
      <c r="B48" s="183">
        <f t="shared" si="2"/>
        <v>35</v>
      </c>
      <c r="C48" s="15"/>
      <c r="D48" s="1075"/>
      <c r="E48" s="1076"/>
      <c r="F48" s="1075">
        <f t="shared" si="6"/>
        <v>0</v>
      </c>
      <c r="G48" s="1077"/>
      <c r="H48" s="295"/>
      <c r="I48" s="243">
        <f t="shared" si="3"/>
        <v>626.36000000000081</v>
      </c>
      <c r="L48" s="183">
        <f t="shared" si="4"/>
        <v>67</v>
      </c>
      <c r="M48" s="15"/>
      <c r="N48" s="248"/>
      <c r="O48" s="628"/>
      <c r="P48" s="248">
        <f t="shared" si="1"/>
        <v>0</v>
      </c>
      <c r="Q48" s="249"/>
      <c r="R48" s="250"/>
      <c r="S48" s="243">
        <f t="shared" si="5"/>
        <v>943.62</v>
      </c>
    </row>
    <row r="49" spans="2:19" x14ac:dyDescent="0.25">
      <c r="B49" s="183">
        <f t="shared" si="2"/>
        <v>35</v>
      </c>
      <c r="C49" s="15"/>
      <c r="D49" s="1075"/>
      <c r="E49" s="1076"/>
      <c r="F49" s="1075">
        <f t="shared" si="6"/>
        <v>0</v>
      </c>
      <c r="G49" s="1077"/>
      <c r="H49" s="295"/>
      <c r="I49" s="243">
        <f t="shared" si="3"/>
        <v>626.36000000000081</v>
      </c>
      <c r="L49" s="183">
        <f t="shared" si="4"/>
        <v>67</v>
      </c>
      <c r="M49" s="15"/>
      <c r="N49" s="248"/>
      <c r="O49" s="628"/>
      <c r="P49" s="248">
        <f t="shared" si="1"/>
        <v>0</v>
      </c>
      <c r="Q49" s="249"/>
      <c r="R49" s="250"/>
      <c r="S49" s="243">
        <f t="shared" si="5"/>
        <v>943.62</v>
      </c>
    </row>
    <row r="50" spans="2:19" x14ac:dyDescent="0.25">
      <c r="B50" s="183">
        <f t="shared" si="2"/>
        <v>35</v>
      </c>
      <c r="C50" s="15"/>
      <c r="D50" s="1075"/>
      <c r="E50" s="1076"/>
      <c r="F50" s="1075">
        <f t="shared" si="6"/>
        <v>0</v>
      </c>
      <c r="G50" s="1077"/>
      <c r="H50" s="295"/>
      <c r="I50" s="243">
        <f t="shared" si="3"/>
        <v>626.36000000000081</v>
      </c>
      <c r="L50" s="183">
        <f t="shared" si="4"/>
        <v>67</v>
      </c>
      <c r="M50" s="15"/>
      <c r="N50" s="248"/>
      <c r="O50" s="628"/>
      <c r="P50" s="248">
        <f t="shared" si="1"/>
        <v>0</v>
      </c>
      <c r="Q50" s="249"/>
      <c r="R50" s="250"/>
      <c r="S50" s="243">
        <f t="shared" si="5"/>
        <v>943.62</v>
      </c>
    </row>
    <row r="51" spans="2:19" x14ac:dyDescent="0.25">
      <c r="B51" s="183">
        <f t="shared" si="2"/>
        <v>35</v>
      </c>
      <c r="C51" s="15"/>
      <c r="D51" s="1075"/>
      <c r="E51" s="1076"/>
      <c r="F51" s="1075">
        <f t="shared" si="6"/>
        <v>0</v>
      </c>
      <c r="G51" s="1077"/>
      <c r="H51" s="295"/>
      <c r="I51" s="243">
        <f t="shared" si="3"/>
        <v>626.36000000000081</v>
      </c>
      <c r="L51" s="183">
        <f t="shared" si="4"/>
        <v>67</v>
      </c>
      <c r="M51" s="15"/>
      <c r="N51" s="248"/>
      <c r="O51" s="628"/>
      <c r="P51" s="248">
        <f t="shared" si="1"/>
        <v>0</v>
      </c>
      <c r="Q51" s="249"/>
      <c r="R51" s="250"/>
      <c r="S51" s="243">
        <f t="shared" si="5"/>
        <v>943.62</v>
      </c>
    </row>
    <row r="52" spans="2:19" x14ac:dyDescent="0.25">
      <c r="B52" s="183">
        <f t="shared" si="2"/>
        <v>35</v>
      </c>
      <c r="C52" s="15"/>
      <c r="D52" s="1075"/>
      <c r="E52" s="1076"/>
      <c r="F52" s="1075">
        <f t="shared" si="6"/>
        <v>0</v>
      </c>
      <c r="G52" s="1077"/>
      <c r="H52" s="295"/>
      <c r="I52" s="243">
        <f t="shared" si="3"/>
        <v>626.36000000000081</v>
      </c>
      <c r="L52" s="183">
        <f t="shared" si="4"/>
        <v>67</v>
      </c>
      <c r="M52" s="15"/>
      <c r="N52" s="248"/>
      <c r="O52" s="628"/>
      <c r="P52" s="248">
        <f t="shared" si="1"/>
        <v>0</v>
      </c>
      <c r="Q52" s="249"/>
      <c r="R52" s="250"/>
      <c r="S52" s="243">
        <f t="shared" si="5"/>
        <v>943.62</v>
      </c>
    </row>
    <row r="53" spans="2:19" ht="15.75" thickBot="1" x14ac:dyDescent="0.3">
      <c r="B53" s="3"/>
      <c r="C53" s="36"/>
      <c r="D53" s="150"/>
      <c r="E53" s="310"/>
      <c r="F53" s="150">
        <f t="shared" si="6"/>
        <v>0</v>
      </c>
      <c r="G53" s="207"/>
      <c r="H53" s="75"/>
      <c r="I53" s="243">
        <f t="shared" si="3"/>
        <v>626.36000000000081</v>
      </c>
      <c r="L53" s="3"/>
      <c r="M53" s="36"/>
      <c r="N53" s="150"/>
      <c r="O53" s="310"/>
      <c r="P53" s="150">
        <f t="shared" si="1"/>
        <v>0</v>
      </c>
      <c r="Q53" s="207"/>
      <c r="R53" s="75"/>
      <c r="S53" s="243">
        <f t="shared" si="5"/>
        <v>943.62</v>
      </c>
    </row>
    <row r="54" spans="2:1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  <c r="M54" s="53">
        <f>SUM(M9:M53)</f>
        <v>0</v>
      </c>
      <c r="N54" s="124">
        <f>SUM(N9:N53)</f>
        <v>0</v>
      </c>
      <c r="O54" s="165"/>
      <c r="P54" s="124">
        <f>SUM(P9:P53)</f>
        <v>0</v>
      </c>
      <c r="Q54" s="159"/>
      <c r="R54" s="159"/>
    </row>
    <row r="55" spans="2:19" x14ac:dyDescent="0.25">
      <c r="C55" s="110"/>
      <c r="M55" s="110"/>
    </row>
    <row r="56" spans="2:19" ht="15.75" thickBot="1" x14ac:dyDescent="0.3">
      <c r="B56" s="47"/>
      <c r="L56" s="47"/>
    </row>
    <row r="57" spans="2:19" ht="15.75" thickBot="1" x14ac:dyDescent="0.3">
      <c r="B57" s="91"/>
      <c r="D57" s="45" t="s">
        <v>4</v>
      </c>
      <c r="E57" s="56">
        <f>F5-C54+F4+F6+F7</f>
        <v>35</v>
      </c>
      <c r="L57" s="91"/>
      <c r="N57" s="45" t="s">
        <v>4</v>
      </c>
      <c r="O57" s="56">
        <f>P5-M54+P4+P6+P7</f>
        <v>67</v>
      </c>
    </row>
    <row r="58" spans="2:19" ht="15.75" thickBot="1" x14ac:dyDescent="0.3">
      <c r="B58" s="125"/>
      <c r="L58" s="125"/>
    </row>
    <row r="59" spans="2:19" ht="15.75" thickBot="1" x14ac:dyDescent="0.3">
      <c r="B59" s="91"/>
      <c r="C59" s="1293" t="s">
        <v>11</v>
      </c>
      <c r="D59" s="1294"/>
      <c r="E59" s="57">
        <f>E5-F54+E4+E6+E7</f>
        <v>626.3599999999999</v>
      </c>
      <c r="L59" s="91"/>
      <c r="M59" s="1293" t="s">
        <v>11</v>
      </c>
      <c r="N59" s="1294"/>
      <c r="O59" s="57">
        <f>O5-P54+O4+O6+O7</f>
        <v>943.62</v>
      </c>
    </row>
  </sheetData>
  <mergeCells count="6">
    <mergeCell ref="A1:G1"/>
    <mergeCell ref="A5:A6"/>
    <mergeCell ref="C59:D59"/>
    <mergeCell ref="K1:Q1"/>
    <mergeCell ref="K5:K6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88"/>
      <c r="B5" s="1321" t="s">
        <v>85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88"/>
      <c r="B6" s="1321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28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28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28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28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28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28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28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28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28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28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28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28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28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28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28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28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28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28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28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28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28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28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28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28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28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28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28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28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28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28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28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28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28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28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28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93" t="s">
        <v>11</v>
      </c>
      <c r="D60" s="129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88"/>
      <c r="B4" s="1322" t="s">
        <v>94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88"/>
      <c r="B5" s="1323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2" t="s">
        <v>52</v>
      </c>
      <c r="B6" s="1323"/>
      <c r="C6" s="235"/>
      <c r="D6" s="258"/>
      <c r="E6" s="243"/>
      <c r="F6" s="239"/>
      <c r="G6" s="226"/>
    </row>
    <row r="7" spans="1:9" ht="15.75" x14ac:dyDescent="0.25">
      <c r="A7" s="802"/>
      <c r="B7" s="807"/>
      <c r="C7" s="235"/>
      <c r="D7" s="258"/>
      <c r="E7" s="243"/>
      <c r="F7" s="239"/>
      <c r="G7" s="226"/>
    </row>
    <row r="8" spans="1:9" ht="16.5" thickBot="1" x14ac:dyDescent="0.3">
      <c r="A8" s="802"/>
      <c r="B8" s="807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0">
        <f>F4+F5-C10+F6+F7+F8</f>
        <v>51</v>
      </c>
      <c r="C10" s="53"/>
      <c r="D10" s="248"/>
      <c r="E10" s="628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28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28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28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28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28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28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28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28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28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28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28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28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28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28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28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28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28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28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28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28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28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28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28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28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28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28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28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93" t="s">
        <v>11</v>
      </c>
      <c r="D61" s="1294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95"/>
      <c r="B1" s="1295"/>
      <c r="C1" s="1295"/>
      <c r="D1" s="1295"/>
      <c r="E1" s="1295"/>
      <c r="F1" s="1295"/>
      <c r="G1" s="129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324"/>
      <c r="B5" s="1326" t="s">
        <v>77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325"/>
      <c r="B6" s="1327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28" t="s">
        <v>11</v>
      </c>
      <c r="D56" s="132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91" t="s">
        <v>129</v>
      </c>
      <c r="B1" s="1291"/>
      <c r="C1" s="1291"/>
      <c r="D1" s="1291"/>
      <c r="E1" s="1291"/>
      <c r="F1" s="1291"/>
      <c r="G1" s="129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2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95</v>
      </c>
      <c r="B5" s="1292" t="s">
        <v>97</v>
      </c>
      <c r="C5" s="492">
        <v>57</v>
      </c>
      <c r="D5" s="234">
        <v>44712</v>
      </c>
      <c r="E5" s="1028">
        <v>2060</v>
      </c>
      <c r="F5" s="1037">
        <v>2</v>
      </c>
      <c r="G5" s="1038"/>
      <c r="H5" s="1039"/>
      <c r="I5" s="1040" t="s">
        <v>267</v>
      </c>
      <c r="J5" s="1039"/>
      <c r="K5" s="1039"/>
      <c r="L5" s="1039"/>
      <c r="M5" s="1039"/>
    </row>
    <row r="6" spans="1:13" x14ac:dyDescent="0.25">
      <c r="A6" s="509" t="s">
        <v>96</v>
      </c>
      <c r="B6" s="1292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4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108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109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110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29"/>
      <c r="E13" s="930"/>
      <c r="F13" s="929">
        <f t="shared" ref="F13:F73" si="3">D13</f>
        <v>0</v>
      </c>
      <c r="G13" s="931"/>
      <c r="H13" s="92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29"/>
      <c r="E14" s="930"/>
      <c r="F14" s="929">
        <f t="shared" si="3"/>
        <v>0</v>
      </c>
      <c r="G14" s="931"/>
      <c r="H14" s="92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29"/>
      <c r="E15" s="930"/>
      <c r="F15" s="929">
        <f t="shared" si="3"/>
        <v>0</v>
      </c>
      <c r="G15" s="931"/>
      <c r="H15" s="92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29"/>
      <c r="E16" s="930"/>
      <c r="F16" s="929">
        <f t="shared" si="3"/>
        <v>0</v>
      </c>
      <c r="G16" s="931"/>
      <c r="H16" s="92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29"/>
      <c r="E17" s="930"/>
      <c r="F17" s="929">
        <f t="shared" si="3"/>
        <v>0</v>
      </c>
      <c r="G17" s="931"/>
      <c r="H17" s="92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3" t="s">
        <v>11</v>
      </c>
      <c r="D83" s="129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84"/>
      <c r="B1" s="1284"/>
      <c r="C1" s="1284"/>
      <c r="D1" s="1284"/>
      <c r="E1" s="1284"/>
      <c r="F1" s="1284"/>
      <c r="G1" s="128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330"/>
      <c r="C4" s="417"/>
      <c r="D4" s="246"/>
      <c r="E4" s="312"/>
      <c r="F4" s="290"/>
      <c r="G4" s="226"/>
    </row>
    <row r="5" spans="1:10" ht="15" customHeight="1" x14ac:dyDescent="0.25">
      <c r="A5" s="1324"/>
      <c r="B5" s="1331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325"/>
      <c r="B6" s="1332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6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6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0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0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1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6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6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6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18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28" t="s">
        <v>11</v>
      </c>
      <c r="D55" s="132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1" t="s">
        <v>287</v>
      </c>
      <c r="B1" s="1291"/>
      <c r="C1" s="1291"/>
      <c r="D1" s="1291"/>
      <c r="E1" s="1291"/>
      <c r="F1" s="1291"/>
      <c r="G1" s="1291"/>
      <c r="H1" s="1291"/>
      <c r="I1" s="1291"/>
      <c r="J1" s="11">
        <v>1</v>
      </c>
      <c r="M1" s="1295" t="s">
        <v>310</v>
      </c>
      <c r="N1" s="1295"/>
      <c r="O1" s="1295"/>
      <c r="P1" s="1295"/>
      <c r="Q1" s="1295"/>
      <c r="R1" s="1295"/>
      <c r="S1" s="1295"/>
      <c r="T1" s="1295"/>
      <c r="U1" s="129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333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333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333"/>
      <c r="C6" s="200"/>
      <c r="D6" s="149"/>
      <c r="E6" s="78">
        <v>9.08</v>
      </c>
      <c r="F6" s="62">
        <v>2</v>
      </c>
      <c r="I6" s="192"/>
      <c r="J6" s="73"/>
      <c r="N6" s="1333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224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225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228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229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230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236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238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244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245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49">
        <f t="shared" si="4"/>
        <v>0</v>
      </c>
      <c r="E29" s="961"/>
      <c r="F29" s="949">
        <f t="shared" si="5"/>
        <v>0</v>
      </c>
      <c r="G29" s="957"/>
      <c r="H29" s="958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49">
        <f t="shared" si="4"/>
        <v>0</v>
      </c>
      <c r="E30" s="961"/>
      <c r="F30" s="949">
        <f t="shared" si="5"/>
        <v>0</v>
      </c>
      <c r="G30" s="957"/>
      <c r="H30" s="958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49">
        <f t="shared" si="4"/>
        <v>0</v>
      </c>
      <c r="E31" s="961"/>
      <c r="F31" s="949">
        <f t="shared" si="5"/>
        <v>0</v>
      </c>
      <c r="G31" s="957"/>
      <c r="H31" s="958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49">
        <f t="shared" si="4"/>
        <v>0</v>
      </c>
      <c r="E32" s="961"/>
      <c r="F32" s="949">
        <f>D32</f>
        <v>0</v>
      </c>
      <c r="G32" s="957"/>
      <c r="H32" s="958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49">
        <f t="shared" si="4"/>
        <v>0</v>
      </c>
      <c r="E33" s="1078"/>
      <c r="F33" s="949">
        <f>D33</f>
        <v>0</v>
      </c>
      <c r="G33" s="957"/>
      <c r="H33" s="958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22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49">
        <f t="shared" si="4"/>
        <v>0</v>
      </c>
      <c r="E34" s="964"/>
      <c r="F34" s="949">
        <f t="shared" ref="F34:F108" si="12">D34</f>
        <v>0</v>
      </c>
      <c r="G34" s="957"/>
      <c r="H34" s="958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49">
        <f t="shared" si="4"/>
        <v>0</v>
      </c>
      <c r="E35" s="964"/>
      <c r="F35" s="949">
        <f t="shared" si="12"/>
        <v>0</v>
      </c>
      <c r="G35" s="957"/>
      <c r="H35" s="958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49">
        <f t="shared" si="4"/>
        <v>0</v>
      </c>
      <c r="E36" s="964"/>
      <c r="F36" s="949">
        <f t="shared" si="12"/>
        <v>0</v>
      </c>
      <c r="G36" s="957"/>
      <c r="H36" s="958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49">
        <f t="shared" si="4"/>
        <v>0</v>
      </c>
      <c r="E37" s="964"/>
      <c r="F37" s="949">
        <f t="shared" si="12"/>
        <v>0</v>
      </c>
      <c r="G37" s="957"/>
      <c r="H37" s="958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49">
        <f t="shared" si="4"/>
        <v>0</v>
      </c>
      <c r="E38" s="961"/>
      <c r="F38" s="949">
        <f t="shared" si="12"/>
        <v>0</v>
      </c>
      <c r="G38" s="957"/>
      <c r="H38" s="958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49">
        <f t="shared" si="4"/>
        <v>0</v>
      </c>
      <c r="E39" s="961"/>
      <c r="F39" s="949">
        <f t="shared" si="12"/>
        <v>0</v>
      </c>
      <c r="G39" s="957"/>
      <c r="H39" s="958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49">
        <f t="shared" si="4"/>
        <v>0</v>
      </c>
      <c r="E40" s="961"/>
      <c r="F40" s="949">
        <f t="shared" si="12"/>
        <v>0</v>
      </c>
      <c r="G40" s="957"/>
      <c r="H40" s="958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49">
        <f t="shared" si="4"/>
        <v>0</v>
      </c>
      <c r="E41" s="961"/>
      <c r="F41" s="949">
        <f t="shared" si="12"/>
        <v>0</v>
      </c>
      <c r="G41" s="957"/>
      <c r="H41" s="958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49">
        <f t="shared" si="4"/>
        <v>0</v>
      </c>
      <c r="E42" s="961"/>
      <c r="F42" s="949">
        <f t="shared" si="12"/>
        <v>0</v>
      </c>
      <c r="G42" s="957"/>
      <c r="H42" s="958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49">
        <f t="shared" si="4"/>
        <v>0</v>
      </c>
      <c r="E43" s="961"/>
      <c r="F43" s="949">
        <f t="shared" si="12"/>
        <v>0</v>
      </c>
      <c r="G43" s="957"/>
      <c r="H43" s="958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49">
        <f t="shared" si="4"/>
        <v>0</v>
      </c>
      <c r="E44" s="961"/>
      <c r="F44" s="949">
        <f t="shared" si="12"/>
        <v>0</v>
      </c>
      <c r="G44" s="957"/>
      <c r="H44" s="958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49">
        <f t="shared" si="4"/>
        <v>0</v>
      </c>
      <c r="E45" s="961"/>
      <c r="F45" s="949">
        <f t="shared" si="12"/>
        <v>0</v>
      </c>
      <c r="G45" s="957"/>
      <c r="H45" s="958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49">
        <f t="shared" si="4"/>
        <v>0</v>
      </c>
      <c r="E46" s="961"/>
      <c r="F46" s="949">
        <f t="shared" si="12"/>
        <v>0</v>
      </c>
      <c r="G46" s="957"/>
      <c r="H46" s="958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49">
        <f t="shared" si="4"/>
        <v>0</v>
      </c>
      <c r="E47" s="961"/>
      <c r="F47" s="949">
        <f t="shared" si="12"/>
        <v>0</v>
      </c>
      <c r="G47" s="957"/>
      <c r="H47" s="958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49">
        <f t="shared" si="4"/>
        <v>0</v>
      </c>
      <c r="E48" s="961"/>
      <c r="F48" s="949">
        <f t="shared" si="12"/>
        <v>0</v>
      </c>
      <c r="G48" s="957"/>
      <c r="H48" s="958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49">
        <f t="shared" si="4"/>
        <v>0</v>
      </c>
      <c r="E49" s="961"/>
      <c r="F49" s="949">
        <f t="shared" si="12"/>
        <v>0</v>
      </c>
      <c r="G49" s="957"/>
      <c r="H49" s="958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49">
        <f t="shared" si="4"/>
        <v>0</v>
      </c>
      <c r="E50" s="961"/>
      <c r="F50" s="949">
        <f t="shared" si="12"/>
        <v>0</v>
      </c>
      <c r="G50" s="957"/>
      <c r="H50" s="958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49">
        <f t="shared" si="4"/>
        <v>0</v>
      </c>
      <c r="E51" s="961"/>
      <c r="F51" s="949">
        <f t="shared" si="12"/>
        <v>0</v>
      </c>
      <c r="G51" s="957"/>
      <c r="H51" s="958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49">
        <f t="shared" si="4"/>
        <v>0</v>
      </c>
      <c r="E52" s="961"/>
      <c r="F52" s="949">
        <f t="shared" si="12"/>
        <v>0</v>
      </c>
      <c r="G52" s="957"/>
      <c r="H52" s="958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49">
        <f t="shared" si="4"/>
        <v>0</v>
      </c>
      <c r="E53" s="961"/>
      <c r="F53" s="949">
        <f t="shared" si="12"/>
        <v>0</v>
      </c>
      <c r="G53" s="957"/>
      <c r="H53" s="958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49">
        <f t="shared" si="4"/>
        <v>0</v>
      </c>
      <c r="E54" s="961"/>
      <c r="F54" s="949">
        <f t="shared" si="12"/>
        <v>0</v>
      </c>
      <c r="G54" s="957"/>
      <c r="H54" s="958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49">
        <f t="shared" si="4"/>
        <v>0</v>
      </c>
      <c r="E55" s="961"/>
      <c r="F55" s="949">
        <f t="shared" si="12"/>
        <v>0</v>
      </c>
      <c r="G55" s="957"/>
      <c r="H55" s="958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49">
        <f t="shared" si="4"/>
        <v>0</v>
      </c>
      <c r="E56" s="961"/>
      <c r="F56" s="949">
        <f t="shared" si="12"/>
        <v>0</v>
      </c>
      <c r="G56" s="957"/>
      <c r="H56" s="958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49">
        <f t="shared" si="4"/>
        <v>0</v>
      </c>
      <c r="E57" s="961"/>
      <c r="F57" s="949">
        <f t="shared" si="12"/>
        <v>0</v>
      </c>
      <c r="G57" s="957"/>
      <c r="H57" s="958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55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55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334" t="s">
        <v>19</v>
      </c>
      <c r="D112" s="1335"/>
      <c r="E112" s="39">
        <f>E4+E5-F109+E6+E7</f>
        <v>594.7399999999999</v>
      </c>
      <c r="F112" s="6"/>
      <c r="G112" s="6"/>
      <c r="H112" s="17"/>
      <c r="I112" s="132"/>
      <c r="J112" s="73"/>
      <c r="O112" s="1334" t="s">
        <v>19</v>
      </c>
      <c r="P112" s="1335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91" t="s">
        <v>288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311" t="s">
        <v>52</v>
      </c>
      <c r="B5" s="1336" t="s">
        <v>103</v>
      </c>
      <c r="C5" s="200">
        <v>76</v>
      </c>
      <c r="D5" s="149">
        <v>44748</v>
      </c>
      <c r="E5" s="132">
        <v>5048.68</v>
      </c>
      <c r="F5" s="229">
        <v>188</v>
      </c>
      <c r="G5" s="836">
        <f>F31</f>
        <v>1684.5</v>
      </c>
      <c r="H5" s="138">
        <f>E4+E5-G5+E6+E7</f>
        <v>3364.1800000000003</v>
      </c>
    </row>
    <row r="6" spans="1:9" ht="15.75" thickBot="1" x14ac:dyDescent="0.3">
      <c r="A6" s="1311"/>
      <c r="B6" s="1336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33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2" t="s">
        <v>9</v>
      </c>
      <c r="G8" s="813" t="s">
        <v>16</v>
      </c>
      <c r="H8" s="24"/>
      <c r="I8" s="1338"/>
    </row>
    <row r="9" spans="1:9" ht="15.75" thickTop="1" x14ac:dyDescent="0.25">
      <c r="A9" s="73"/>
      <c r="B9" s="784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151</v>
      </c>
      <c r="H9" s="250">
        <v>78</v>
      </c>
      <c r="I9" s="259">
        <f>E4+E5+E6+E7-F9</f>
        <v>3683.8200000000006</v>
      </c>
    </row>
    <row r="10" spans="1:9" x14ac:dyDescent="0.25">
      <c r="B10" s="784">
        <f>B9-C10</f>
        <v>126</v>
      </c>
      <c r="C10" s="15">
        <v>12</v>
      </c>
      <c r="D10" s="962">
        <v>319.64</v>
      </c>
      <c r="E10" s="961">
        <v>44799</v>
      </c>
      <c r="F10" s="946">
        <f t="shared" ref="F10:F29" si="0">D10</f>
        <v>319.64</v>
      </c>
      <c r="G10" s="948" t="s">
        <v>268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84">
        <f t="shared" ref="B11:B30" si="1">B10-C11</f>
        <v>126</v>
      </c>
      <c r="C11" s="247"/>
      <c r="D11" s="1079"/>
      <c r="E11" s="1080"/>
      <c r="F11" s="1075">
        <f t="shared" si="0"/>
        <v>0</v>
      </c>
      <c r="G11" s="1077"/>
      <c r="H11" s="295"/>
      <c r="I11" s="259">
        <f t="shared" ref="I11:I30" si="2">I10-F11</f>
        <v>3364.1800000000007</v>
      </c>
    </row>
    <row r="12" spans="1:9" x14ac:dyDescent="0.25">
      <c r="A12" s="85"/>
      <c r="B12" s="784">
        <f t="shared" si="1"/>
        <v>126</v>
      </c>
      <c r="C12" s="15"/>
      <c r="D12" s="1079"/>
      <c r="E12" s="1080"/>
      <c r="F12" s="1075">
        <f t="shared" si="0"/>
        <v>0</v>
      </c>
      <c r="G12" s="1077"/>
      <c r="H12" s="295"/>
      <c r="I12" s="259">
        <f t="shared" si="2"/>
        <v>3364.1800000000007</v>
      </c>
    </row>
    <row r="13" spans="1:9" x14ac:dyDescent="0.25">
      <c r="B13" s="784">
        <f t="shared" si="1"/>
        <v>126</v>
      </c>
      <c r="C13" s="247"/>
      <c r="D13" s="1079"/>
      <c r="E13" s="1080"/>
      <c r="F13" s="1075">
        <f t="shared" si="0"/>
        <v>0</v>
      </c>
      <c r="G13" s="1077"/>
      <c r="H13" s="295"/>
      <c r="I13" s="259">
        <f t="shared" si="2"/>
        <v>3364.1800000000007</v>
      </c>
    </row>
    <row r="14" spans="1:9" x14ac:dyDescent="0.25">
      <c r="A14" s="55" t="s">
        <v>33</v>
      </c>
      <c r="B14" s="784">
        <f t="shared" si="1"/>
        <v>126</v>
      </c>
      <c r="C14" s="15"/>
      <c r="D14" s="1079"/>
      <c r="E14" s="1081"/>
      <c r="F14" s="1082">
        <f t="shared" si="0"/>
        <v>0</v>
      </c>
      <c r="G14" s="1077"/>
      <c r="H14" s="295"/>
      <c r="I14" s="259">
        <f t="shared" si="2"/>
        <v>3364.1800000000007</v>
      </c>
    </row>
    <row r="15" spans="1:9" x14ac:dyDescent="0.25">
      <c r="B15" s="784">
        <f t="shared" si="1"/>
        <v>126</v>
      </c>
      <c r="C15" s="247"/>
      <c r="D15" s="1079"/>
      <c r="E15" s="1080"/>
      <c r="F15" s="1082">
        <f t="shared" si="0"/>
        <v>0</v>
      </c>
      <c r="G15" s="1083"/>
      <c r="H15" s="295"/>
      <c r="I15" s="259">
        <f t="shared" si="2"/>
        <v>3364.1800000000007</v>
      </c>
    </row>
    <row r="16" spans="1:9" x14ac:dyDescent="0.25">
      <c r="B16" s="784">
        <f t="shared" si="1"/>
        <v>126</v>
      </c>
      <c r="C16" s="15"/>
      <c r="D16" s="1079"/>
      <c r="E16" s="1080"/>
      <c r="F16" s="1082">
        <f t="shared" si="0"/>
        <v>0</v>
      </c>
      <c r="G16" s="1083"/>
      <c r="H16" s="295"/>
      <c r="I16" s="259">
        <f t="shared" si="2"/>
        <v>3364.1800000000007</v>
      </c>
    </row>
    <row r="17" spans="2:9" x14ac:dyDescent="0.25">
      <c r="B17" s="784">
        <f t="shared" si="1"/>
        <v>126</v>
      </c>
      <c r="C17" s="247"/>
      <c r="D17" s="1079"/>
      <c r="E17" s="1080"/>
      <c r="F17" s="1082">
        <f t="shared" si="0"/>
        <v>0</v>
      </c>
      <c r="G17" s="1083"/>
      <c r="H17" s="295"/>
      <c r="I17" s="259">
        <f t="shared" si="2"/>
        <v>3364.1800000000007</v>
      </c>
    </row>
    <row r="18" spans="2:9" x14ac:dyDescent="0.25">
      <c r="B18" s="784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84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84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84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84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84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84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84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84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84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84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84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84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4" t="s">
        <v>19</v>
      </c>
      <c r="D34" s="133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91" t="s">
        <v>289</v>
      </c>
      <c r="B1" s="1291"/>
      <c r="C1" s="1291"/>
      <c r="D1" s="1291"/>
      <c r="E1" s="1291"/>
      <c r="F1" s="1291"/>
      <c r="G1" s="1291"/>
      <c r="H1" s="11">
        <v>1</v>
      </c>
      <c r="K1" s="1291" t="str">
        <f>A1</f>
        <v>INVENTARIO    DEL MES DE   AGOSTO   2022</v>
      </c>
      <c r="L1" s="1291"/>
      <c r="M1" s="1291"/>
      <c r="N1" s="1291"/>
      <c r="O1" s="1291"/>
      <c r="P1" s="1291"/>
      <c r="Q1" s="1291"/>
      <c r="R1" s="11">
        <v>2</v>
      </c>
      <c r="U1" s="1295" t="s">
        <v>309</v>
      </c>
      <c r="V1" s="1295"/>
      <c r="W1" s="1295"/>
      <c r="X1" s="1295"/>
      <c r="Y1" s="1295"/>
      <c r="Z1" s="1295"/>
      <c r="AA1" s="1295"/>
      <c r="AB1" s="11">
        <v>3</v>
      </c>
      <c r="AE1" s="1295" t="str">
        <f>U1</f>
        <v>ENTRADA DEL MES DE  SEPTIEMBRE 2022</v>
      </c>
      <c r="AF1" s="1295"/>
      <c r="AG1" s="1295"/>
      <c r="AH1" s="1295"/>
      <c r="AI1" s="1295"/>
      <c r="AJ1" s="1295"/>
      <c r="AK1" s="12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29"/>
      <c r="D4" s="234"/>
      <c r="E4" s="243"/>
      <c r="F4" s="239"/>
      <c r="G4" s="155"/>
      <c r="H4" s="155"/>
      <c r="K4" s="12"/>
      <c r="L4" s="12"/>
      <c r="M4" s="801"/>
      <c r="N4" s="234"/>
      <c r="O4" s="243"/>
      <c r="P4" s="239"/>
      <c r="Q4" s="155"/>
      <c r="R4" s="155"/>
      <c r="U4" s="12"/>
      <c r="V4" s="12"/>
      <c r="W4" s="529"/>
      <c r="X4" s="234"/>
      <c r="Y4" s="243"/>
      <c r="Z4" s="239"/>
      <c r="AA4" s="155"/>
      <c r="AB4" s="155"/>
      <c r="AE4" s="12"/>
      <c r="AF4" s="12"/>
      <c r="AG4" s="801"/>
      <c r="AH4" s="234"/>
      <c r="AI4" s="243"/>
      <c r="AJ4" s="239"/>
      <c r="AK4" s="155"/>
      <c r="AL4" s="155"/>
    </row>
    <row r="5" spans="1:39" ht="15" customHeight="1" x14ac:dyDescent="0.25">
      <c r="A5" s="874" t="s">
        <v>65</v>
      </c>
      <c r="B5" s="1341" t="s">
        <v>70</v>
      </c>
      <c r="C5" s="492">
        <v>85</v>
      </c>
      <c r="D5" s="234">
        <v>44769</v>
      </c>
      <c r="E5" s="251">
        <v>100</v>
      </c>
      <c r="F5" s="239">
        <v>10</v>
      </c>
      <c r="G5" s="244"/>
      <c r="K5" s="933" t="s">
        <v>65</v>
      </c>
      <c r="L5" s="1339" t="s">
        <v>69</v>
      </c>
      <c r="M5" s="492">
        <v>100</v>
      </c>
      <c r="N5" s="234">
        <v>44781</v>
      </c>
      <c r="O5" s="251">
        <v>150</v>
      </c>
      <c r="P5" s="239">
        <v>15</v>
      </c>
      <c r="Q5" s="244"/>
      <c r="U5" s="1054" t="s">
        <v>65</v>
      </c>
      <c r="V5" s="1341" t="s">
        <v>70</v>
      </c>
      <c r="W5" s="492">
        <v>85</v>
      </c>
      <c r="X5" s="234">
        <v>44809</v>
      </c>
      <c r="Y5" s="251">
        <v>150</v>
      </c>
      <c r="Z5" s="239">
        <v>15</v>
      </c>
      <c r="AA5" s="244"/>
      <c r="AE5" s="1054" t="s">
        <v>65</v>
      </c>
      <c r="AF5" s="1339" t="s">
        <v>69</v>
      </c>
      <c r="AG5" s="492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341"/>
      <c r="C6" s="12"/>
      <c r="D6" s="12"/>
      <c r="E6" s="777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340"/>
      <c r="M6" s="492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341"/>
      <c r="W6" s="12"/>
      <c r="X6" s="12"/>
      <c r="Y6" s="777"/>
      <c r="Z6" s="144"/>
      <c r="AA6" s="246">
        <f>Z78</f>
        <v>0</v>
      </c>
      <c r="AB6" s="7">
        <f>Y6-AA6+Y7+Y5-AA5+Y4</f>
        <v>150</v>
      </c>
      <c r="AE6" s="236"/>
      <c r="AF6" s="1340"/>
      <c r="AG6" s="492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2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2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170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258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176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264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09">
        <v>44776</v>
      </c>
      <c r="F11" s="309">
        <f t="shared" si="1"/>
        <v>10</v>
      </c>
      <c r="G11" s="810" t="s">
        <v>191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266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09">
        <v>44781</v>
      </c>
      <c r="F12" s="309">
        <f t="shared" si="1"/>
        <v>10</v>
      </c>
      <c r="G12" s="810" t="s">
        <v>204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46"/>
      <c r="O12" s="947"/>
      <c r="P12" s="946">
        <f>N12</f>
        <v>0</v>
      </c>
      <c r="Q12" s="948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09">
        <v>44784</v>
      </c>
      <c r="F13" s="309">
        <f t="shared" si="1"/>
        <v>20</v>
      </c>
      <c r="G13" s="810" t="s">
        <v>213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46"/>
      <c r="O13" s="947"/>
      <c r="P13" s="946">
        <f>N13</f>
        <v>0</v>
      </c>
      <c r="Q13" s="948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09">
        <v>44793</v>
      </c>
      <c r="F14" s="309">
        <f t="shared" si="1"/>
        <v>10</v>
      </c>
      <c r="G14" s="810" t="s">
        <v>245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46"/>
      <c r="O14" s="947"/>
      <c r="P14" s="946">
        <f t="shared" ref="P14:P76" si="10">N14</f>
        <v>0</v>
      </c>
      <c r="Q14" s="948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09">
        <v>44799</v>
      </c>
      <c r="F15" s="309">
        <f t="shared" si="1"/>
        <v>10</v>
      </c>
      <c r="G15" s="810" t="s">
        <v>266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46"/>
      <c r="O15" s="947"/>
      <c r="P15" s="946">
        <f t="shared" si="10"/>
        <v>0</v>
      </c>
      <c r="Q15" s="948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46"/>
      <c r="E16" s="947"/>
      <c r="F16" s="946">
        <f t="shared" si="1"/>
        <v>0</v>
      </c>
      <c r="G16" s="948"/>
      <c r="H16" s="474"/>
      <c r="I16" s="259">
        <f t="shared" si="6"/>
        <v>100</v>
      </c>
      <c r="L16" s="83">
        <f t="shared" si="2"/>
        <v>12</v>
      </c>
      <c r="M16" s="15"/>
      <c r="N16" s="946"/>
      <c r="O16" s="947"/>
      <c r="P16" s="946">
        <f t="shared" si="10"/>
        <v>0</v>
      </c>
      <c r="Q16" s="948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46"/>
      <c r="E17" s="947"/>
      <c r="F17" s="946">
        <f t="shared" si="1"/>
        <v>0</v>
      </c>
      <c r="G17" s="948"/>
      <c r="H17" s="474"/>
      <c r="I17" s="259">
        <f t="shared" si="6"/>
        <v>100</v>
      </c>
      <c r="L17" s="83">
        <f t="shared" si="2"/>
        <v>12</v>
      </c>
      <c r="M17" s="15"/>
      <c r="N17" s="946"/>
      <c r="O17" s="947"/>
      <c r="P17" s="946">
        <f t="shared" si="10"/>
        <v>0</v>
      </c>
      <c r="Q17" s="948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46"/>
      <c r="E18" s="947"/>
      <c r="F18" s="946">
        <f t="shared" si="1"/>
        <v>0</v>
      </c>
      <c r="G18" s="948"/>
      <c r="H18" s="474"/>
      <c r="I18" s="259">
        <f t="shared" si="6"/>
        <v>100</v>
      </c>
      <c r="K18" s="122"/>
      <c r="L18" s="83">
        <f t="shared" si="2"/>
        <v>12</v>
      </c>
      <c r="M18" s="15"/>
      <c r="N18" s="946"/>
      <c r="O18" s="947"/>
      <c r="P18" s="946">
        <f t="shared" si="10"/>
        <v>0</v>
      </c>
      <c r="Q18" s="948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46"/>
      <c r="E19" s="947"/>
      <c r="F19" s="946">
        <f t="shared" si="1"/>
        <v>0</v>
      </c>
      <c r="G19" s="948"/>
      <c r="H19" s="474"/>
      <c r="I19" s="259">
        <f t="shared" si="6"/>
        <v>100</v>
      </c>
      <c r="K19" s="122"/>
      <c r="L19" s="83">
        <f t="shared" si="2"/>
        <v>12</v>
      </c>
      <c r="M19" s="15"/>
      <c r="N19" s="946"/>
      <c r="O19" s="947"/>
      <c r="P19" s="946">
        <f t="shared" si="10"/>
        <v>0</v>
      </c>
      <c r="Q19" s="948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46"/>
      <c r="E20" s="947"/>
      <c r="F20" s="946">
        <f t="shared" si="1"/>
        <v>0</v>
      </c>
      <c r="G20" s="948"/>
      <c r="H20" s="474"/>
      <c r="I20" s="259">
        <f t="shared" si="6"/>
        <v>100</v>
      </c>
      <c r="K20" s="122"/>
      <c r="L20" s="83">
        <f t="shared" si="2"/>
        <v>12</v>
      </c>
      <c r="M20" s="15"/>
      <c r="N20" s="946"/>
      <c r="O20" s="947"/>
      <c r="P20" s="946">
        <f t="shared" si="10"/>
        <v>0</v>
      </c>
      <c r="Q20" s="948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46"/>
      <c r="E21" s="947"/>
      <c r="F21" s="946">
        <f t="shared" si="1"/>
        <v>0</v>
      </c>
      <c r="G21" s="948"/>
      <c r="H21" s="474"/>
      <c r="I21" s="259">
        <f t="shared" si="6"/>
        <v>100</v>
      </c>
      <c r="K21" s="122"/>
      <c r="L21" s="83">
        <f t="shared" si="2"/>
        <v>12</v>
      </c>
      <c r="M21" s="15"/>
      <c r="N21" s="946"/>
      <c r="O21" s="947"/>
      <c r="P21" s="946">
        <f t="shared" si="10"/>
        <v>0</v>
      </c>
      <c r="Q21" s="948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46"/>
      <c r="E22" s="947"/>
      <c r="F22" s="946">
        <f t="shared" si="1"/>
        <v>0</v>
      </c>
      <c r="G22" s="948"/>
      <c r="H22" s="474"/>
      <c r="I22" s="259">
        <f t="shared" si="6"/>
        <v>100</v>
      </c>
      <c r="K22" s="122"/>
      <c r="L22" s="265">
        <f t="shared" si="2"/>
        <v>12</v>
      </c>
      <c r="M22" s="15"/>
      <c r="N22" s="946"/>
      <c r="O22" s="947"/>
      <c r="P22" s="946">
        <f t="shared" si="10"/>
        <v>0</v>
      </c>
      <c r="Q22" s="948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46"/>
      <c r="E23" s="947"/>
      <c r="F23" s="946">
        <f t="shared" si="1"/>
        <v>0</v>
      </c>
      <c r="G23" s="948"/>
      <c r="H23" s="474"/>
      <c r="I23" s="259">
        <f t="shared" si="6"/>
        <v>100</v>
      </c>
      <c r="K23" s="123"/>
      <c r="L23" s="265">
        <f t="shared" si="2"/>
        <v>12</v>
      </c>
      <c r="M23" s="15"/>
      <c r="N23" s="946"/>
      <c r="O23" s="947"/>
      <c r="P23" s="946">
        <f t="shared" si="10"/>
        <v>0</v>
      </c>
      <c r="Q23" s="948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46"/>
      <c r="E24" s="947"/>
      <c r="F24" s="946">
        <f t="shared" si="1"/>
        <v>0</v>
      </c>
      <c r="G24" s="948"/>
      <c r="H24" s="474"/>
      <c r="I24" s="259">
        <f t="shared" si="6"/>
        <v>100</v>
      </c>
      <c r="K24" s="122"/>
      <c r="L24" s="265">
        <f t="shared" si="2"/>
        <v>12</v>
      </c>
      <c r="M24" s="15"/>
      <c r="N24" s="946"/>
      <c r="O24" s="947"/>
      <c r="P24" s="946">
        <f t="shared" si="10"/>
        <v>0</v>
      </c>
      <c r="Q24" s="948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46"/>
      <c r="E25" s="947"/>
      <c r="F25" s="946">
        <f t="shared" si="1"/>
        <v>0</v>
      </c>
      <c r="G25" s="948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46"/>
      <c r="O25" s="947"/>
      <c r="P25" s="946">
        <f t="shared" si="10"/>
        <v>0</v>
      </c>
      <c r="Q25" s="948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46"/>
      <c r="E26" s="947"/>
      <c r="F26" s="946">
        <f t="shared" si="1"/>
        <v>0</v>
      </c>
      <c r="G26" s="948"/>
      <c r="H26" s="474"/>
      <c r="I26" s="259">
        <f t="shared" si="6"/>
        <v>100</v>
      </c>
      <c r="K26" s="122"/>
      <c r="L26" s="183">
        <f t="shared" si="2"/>
        <v>12</v>
      </c>
      <c r="M26" s="15"/>
      <c r="N26" s="946"/>
      <c r="O26" s="947"/>
      <c r="P26" s="946">
        <f t="shared" si="10"/>
        <v>0</v>
      </c>
      <c r="Q26" s="948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46"/>
      <c r="E27" s="947"/>
      <c r="F27" s="946">
        <f t="shared" si="1"/>
        <v>0</v>
      </c>
      <c r="G27" s="948"/>
      <c r="H27" s="474"/>
      <c r="I27" s="259">
        <f t="shared" si="6"/>
        <v>100</v>
      </c>
      <c r="K27" s="122"/>
      <c r="L27" s="265">
        <f t="shared" si="2"/>
        <v>12</v>
      </c>
      <c r="M27" s="15"/>
      <c r="N27" s="946"/>
      <c r="O27" s="947"/>
      <c r="P27" s="946">
        <f t="shared" si="10"/>
        <v>0</v>
      </c>
      <c r="Q27" s="948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46"/>
      <c r="O28" s="947"/>
      <c r="P28" s="946">
        <f t="shared" si="10"/>
        <v>0</v>
      </c>
      <c r="Q28" s="948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75"/>
      <c r="E29" s="876"/>
      <c r="F29" s="875">
        <f t="shared" si="1"/>
        <v>0</v>
      </c>
      <c r="G29" s="877"/>
      <c r="H29" s="878"/>
      <c r="I29" s="259">
        <f t="shared" si="6"/>
        <v>100</v>
      </c>
      <c r="K29" s="122"/>
      <c r="L29" s="265">
        <f t="shared" si="2"/>
        <v>12</v>
      </c>
      <c r="M29" s="15"/>
      <c r="N29" s="946"/>
      <c r="O29" s="947"/>
      <c r="P29" s="946">
        <f t="shared" si="10"/>
        <v>0</v>
      </c>
      <c r="Q29" s="948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75"/>
      <c r="E30" s="876"/>
      <c r="F30" s="875">
        <f t="shared" si="1"/>
        <v>0</v>
      </c>
      <c r="G30" s="877"/>
      <c r="H30" s="878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75"/>
      <c r="E31" s="876"/>
      <c r="F31" s="875">
        <f t="shared" si="1"/>
        <v>0</v>
      </c>
      <c r="G31" s="877"/>
      <c r="H31" s="878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75"/>
      <c r="E32" s="876"/>
      <c r="F32" s="875">
        <f t="shared" si="1"/>
        <v>0</v>
      </c>
      <c r="G32" s="877"/>
      <c r="H32" s="878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75"/>
      <c r="E33" s="876"/>
      <c r="F33" s="875">
        <f t="shared" si="1"/>
        <v>0</v>
      </c>
      <c r="G33" s="877"/>
      <c r="H33" s="878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75"/>
      <c r="E34" s="876"/>
      <c r="F34" s="875">
        <f t="shared" si="1"/>
        <v>0</v>
      </c>
      <c r="G34" s="877"/>
      <c r="H34" s="878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75"/>
      <c r="E35" s="876"/>
      <c r="F35" s="875">
        <f t="shared" si="1"/>
        <v>0</v>
      </c>
      <c r="G35" s="877"/>
      <c r="H35" s="878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75"/>
      <c r="E36" s="876"/>
      <c r="F36" s="875">
        <f t="shared" si="1"/>
        <v>0</v>
      </c>
      <c r="G36" s="877"/>
      <c r="H36" s="878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75"/>
      <c r="E37" s="876"/>
      <c r="F37" s="875">
        <f t="shared" si="1"/>
        <v>0</v>
      </c>
      <c r="G37" s="877"/>
      <c r="H37" s="878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75"/>
      <c r="E38" s="876"/>
      <c r="F38" s="875">
        <f t="shared" si="1"/>
        <v>0</v>
      </c>
      <c r="G38" s="877"/>
      <c r="H38" s="878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75"/>
      <c r="E39" s="876"/>
      <c r="F39" s="875">
        <f t="shared" si="1"/>
        <v>0</v>
      </c>
      <c r="G39" s="877"/>
      <c r="H39" s="878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93" t="s">
        <v>11</v>
      </c>
      <c r="D83" s="1294"/>
      <c r="E83" s="57">
        <f>E5+E6-F78+E7</f>
        <v>100</v>
      </c>
      <c r="F83" s="73"/>
      <c r="M83" s="1293" t="s">
        <v>11</v>
      </c>
      <c r="N83" s="1294"/>
      <c r="O83" s="57">
        <f>O5+O6-P78+O7</f>
        <v>120</v>
      </c>
      <c r="P83" s="73"/>
      <c r="W83" s="1293" t="s">
        <v>11</v>
      </c>
      <c r="X83" s="1294"/>
      <c r="Y83" s="57">
        <f>Y5+Y6-Z78+Y7</f>
        <v>150</v>
      </c>
      <c r="Z83" s="73"/>
      <c r="AG83" s="1293" t="s">
        <v>11</v>
      </c>
      <c r="AH83" s="1294"/>
      <c r="AI83" s="57">
        <f>AI5+AI6-AJ78+AI7</f>
        <v>150</v>
      </c>
      <c r="AJ83" s="73"/>
    </row>
  </sheetData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A22" sqref="A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311" t="s">
        <v>401</v>
      </c>
      <c r="B5" s="1303" t="s">
        <v>104</v>
      </c>
      <c r="C5" s="200"/>
      <c r="D5" s="149">
        <v>44819</v>
      </c>
      <c r="E5" s="132">
        <v>18400.650000000001</v>
      </c>
      <c r="F5" s="229">
        <v>652</v>
      </c>
      <c r="G5" s="254"/>
      <c r="H5" s="138">
        <f>E4+E5-G5+E6+E7</f>
        <v>18400.650000000001</v>
      </c>
    </row>
    <row r="6" spans="1:9" x14ac:dyDescent="0.25">
      <c r="A6" s="1311"/>
      <c r="B6" s="1303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2" t="s">
        <v>9</v>
      </c>
      <c r="G8" s="813" t="s">
        <v>16</v>
      </c>
      <c r="H8" s="24"/>
      <c r="I8" s="838" t="s">
        <v>126</v>
      </c>
    </row>
    <row r="9" spans="1:9" ht="15.75" thickTop="1" x14ac:dyDescent="0.25">
      <c r="A9" s="73"/>
      <c r="B9" s="784">
        <f>F5-C9</f>
        <v>652</v>
      </c>
      <c r="C9" s="247"/>
      <c r="D9" s="92"/>
      <c r="E9" s="196"/>
      <c r="F9" s="248">
        <f>D9</f>
        <v>0</v>
      </c>
      <c r="G9" s="249"/>
      <c r="H9" s="250"/>
      <c r="I9" s="839">
        <f>H9*F9</f>
        <v>0</v>
      </c>
    </row>
    <row r="10" spans="1:9" x14ac:dyDescent="0.25">
      <c r="B10" s="784">
        <f>B9-C10</f>
        <v>652</v>
      </c>
      <c r="C10" s="15"/>
      <c r="D10" s="92"/>
      <c r="E10" s="196"/>
      <c r="F10" s="248">
        <f t="shared" ref="F10:F30" si="0">D10</f>
        <v>0</v>
      </c>
      <c r="G10" s="249"/>
      <c r="H10" s="250"/>
      <c r="I10" s="840">
        <f t="shared" ref="I10:I30" si="1">H10*F10</f>
        <v>0</v>
      </c>
    </row>
    <row r="11" spans="1:9" x14ac:dyDescent="0.25">
      <c r="A11" s="55" t="s">
        <v>32</v>
      </c>
      <c r="B11" s="784">
        <f t="shared" ref="B11:B30" si="2">B10-C11</f>
        <v>652</v>
      </c>
      <c r="C11" s="247"/>
      <c r="D11" s="92"/>
      <c r="E11" s="196"/>
      <c r="F11" s="248">
        <f t="shared" si="0"/>
        <v>0</v>
      </c>
      <c r="G11" s="249"/>
      <c r="H11" s="250"/>
      <c r="I11" s="840">
        <f t="shared" si="1"/>
        <v>0</v>
      </c>
    </row>
    <row r="12" spans="1:9" x14ac:dyDescent="0.25">
      <c r="A12" s="85"/>
      <c r="B12" s="784">
        <f t="shared" si="2"/>
        <v>652</v>
      </c>
      <c r="C12" s="15"/>
      <c r="D12" s="92"/>
      <c r="E12" s="196"/>
      <c r="F12" s="248">
        <f t="shared" si="0"/>
        <v>0</v>
      </c>
      <c r="G12" s="249"/>
      <c r="H12" s="250"/>
      <c r="I12" s="840">
        <f t="shared" si="1"/>
        <v>0</v>
      </c>
    </row>
    <row r="13" spans="1:9" x14ac:dyDescent="0.25">
      <c r="B13" s="784">
        <f t="shared" si="2"/>
        <v>652</v>
      </c>
      <c r="C13" s="247"/>
      <c r="D13" s="92"/>
      <c r="E13" s="196"/>
      <c r="F13" s="248">
        <f t="shared" si="0"/>
        <v>0</v>
      </c>
      <c r="G13" s="249"/>
      <c r="H13" s="250"/>
      <c r="I13" s="840">
        <f t="shared" si="1"/>
        <v>0</v>
      </c>
    </row>
    <row r="14" spans="1:9" x14ac:dyDescent="0.25">
      <c r="A14" s="55" t="s">
        <v>33</v>
      </c>
      <c r="B14" s="784">
        <f t="shared" si="2"/>
        <v>652</v>
      </c>
      <c r="C14" s="15"/>
      <c r="D14" s="92"/>
      <c r="E14" s="196"/>
      <c r="F14" s="248">
        <f t="shared" si="0"/>
        <v>0</v>
      </c>
      <c r="G14" s="249"/>
      <c r="H14" s="250"/>
      <c r="I14" s="840">
        <f t="shared" si="1"/>
        <v>0</v>
      </c>
    </row>
    <row r="15" spans="1:9" x14ac:dyDescent="0.25">
      <c r="A15" s="1167"/>
      <c r="B15" s="784">
        <f t="shared" si="2"/>
        <v>652</v>
      </c>
      <c r="C15" s="247"/>
      <c r="D15" s="92"/>
      <c r="E15" s="196"/>
      <c r="F15" s="248">
        <f t="shared" si="0"/>
        <v>0</v>
      </c>
      <c r="G15" s="249"/>
      <c r="H15" s="250"/>
      <c r="I15" s="840">
        <f t="shared" si="1"/>
        <v>0</v>
      </c>
    </row>
    <row r="16" spans="1:9" ht="15.75" x14ac:dyDescent="0.25">
      <c r="A16" s="1168" t="s">
        <v>414</v>
      </c>
      <c r="B16" s="784">
        <f t="shared" si="2"/>
        <v>652</v>
      </c>
      <c r="C16" s="15"/>
      <c r="D16" s="92"/>
      <c r="E16" s="196"/>
      <c r="F16" s="248">
        <f t="shared" si="0"/>
        <v>0</v>
      </c>
      <c r="G16" s="249"/>
      <c r="H16" s="250"/>
      <c r="I16" s="840">
        <f t="shared" si="1"/>
        <v>0</v>
      </c>
    </row>
    <row r="17" spans="1:9" ht="15.75" x14ac:dyDescent="0.25">
      <c r="A17" s="1168" t="s">
        <v>415</v>
      </c>
      <c r="B17" s="784">
        <f t="shared" si="2"/>
        <v>652</v>
      </c>
      <c r="C17" s="247"/>
      <c r="D17" s="92"/>
      <c r="E17" s="196"/>
      <c r="F17" s="248">
        <f t="shared" si="0"/>
        <v>0</v>
      </c>
      <c r="G17" s="249"/>
      <c r="H17" s="250"/>
      <c r="I17" s="840">
        <f t="shared" si="1"/>
        <v>0</v>
      </c>
    </row>
    <row r="18" spans="1:9" ht="15.75" x14ac:dyDescent="0.25">
      <c r="A18" s="1168" t="s">
        <v>416</v>
      </c>
      <c r="B18" s="784">
        <f t="shared" si="2"/>
        <v>652</v>
      </c>
      <c r="C18" s="247"/>
      <c r="D18" s="263"/>
      <c r="E18" s="1043"/>
      <c r="F18" s="248">
        <f t="shared" si="0"/>
        <v>0</v>
      </c>
      <c r="G18" s="249"/>
      <c r="H18" s="250"/>
      <c r="I18" s="1084">
        <f t="shared" si="1"/>
        <v>0</v>
      </c>
    </row>
    <row r="19" spans="1:9" x14ac:dyDescent="0.25">
      <c r="A19" s="1167"/>
      <c r="B19" s="784">
        <f t="shared" si="2"/>
        <v>652</v>
      </c>
      <c r="C19" s="247"/>
      <c r="D19" s="263"/>
      <c r="E19" s="1043"/>
      <c r="F19" s="248">
        <f t="shared" si="0"/>
        <v>0</v>
      </c>
      <c r="G19" s="249"/>
      <c r="H19" s="250"/>
      <c r="I19" s="1084">
        <f t="shared" si="1"/>
        <v>0</v>
      </c>
    </row>
    <row r="20" spans="1:9" x14ac:dyDescent="0.25">
      <c r="A20" s="1167"/>
      <c r="B20" s="784">
        <f t="shared" si="2"/>
        <v>652</v>
      </c>
      <c r="C20" s="247"/>
      <c r="D20" s="263"/>
      <c r="E20" s="1043"/>
      <c r="F20" s="248">
        <f t="shared" si="0"/>
        <v>0</v>
      </c>
      <c r="G20" s="249"/>
      <c r="H20" s="250"/>
      <c r="I20" s="1084">
        <f t="shared" si="1"/>
        <v>0</v>
      </c>
    </row>
    <row r="21" spans="1:9" x14ac:dyDescent="0.25">
      <c r="B21" s="784">
        <f t="shared" si="2"/>
        <v>652</v>
      </c>
      <c r="C21" s="247"/>
      <c r="D21" s="263"/>
      <c r="E21" s="1043"/>
      <c r="F21" s="248">
        <f t="shared" si="0"/>
        <v>0</v>
      </c>
      <c r="G21" s="249"/>
      <c r="H21" s="250"/>
      <c r="I21" s="1084">
        <f t="shared" si="1"/>
        <v>0</v>
      </c>
    </row>
    <row r="22" spans="1:9" x14ac:dyDescent="0.25">
      <c r="B22" s="784">
        <f t="shared" si="2"/>
        <v>652</v>
      </c>
      <c r="C22" s="247"/>
      <c r="D22" s="263"/>
      <c r="E22" s="1043"/>
      <c r="F22" s="248">
        <f t="shared" si="0"/>
        <v>0</v>
      </c>
      <c r="G22" s="249"/>
      <c r="H22" s="250"/>
      <c r="I22" s="1084">
        <f t="shared" si="1"/>
        <v>0</v>
      </c>
    </row>
    <row r="23" spans="1:9" x14ac:dyDescent="0.25">
      <c r="B23" s="784">
        <f t="shared" si="2"/>
        <v>652</v>
      </c>
      <c r="C23" s="247"/>
      <c r="D23" s="263"/>
      <c r="E23" s="1043"/>
      <c r="F23" s="248">
        <f t="shared" si="0"/>
        <v>0</v>
      </c>
      <c r="G23" s="249"/>
      <c r="H23" s="250"/>
      <c r="I23" s="1084">
        <f t="shared" si="1"/>
        <v>0</v>
      </c>
    </row>
    <row r="24" spans="1:9" x14ac:dyDescent="0.25">
      <c r="B24" s="784">
        <f t="shared" si="2"/>
        <v>652</v>
      </c>
      <c r="C24" s="247"/>
      <c r="D24" s="263"/>
      <c r="E24" s="1043"/>
      <c r="F24" s="248">
        <f t="shared" si="0"/>
        <v>0</v>
      </c>
      <c r="G24" s="249"/>
      <c r="H24" s="250"/>
      <c r="I24" s="1084">
        <f t="shared" si="1"/>
        <v>0</v>
      </c>
    </row>
    <row r="25" spans="1:9" x14ac:dyDescent="0.25">
      <c r="B25" s="784">
        <f t="shared" si="2"/>
        <v>652</v>
      </c>
      <c r="C25" s="247"/>
      <c r="D25" s="263"/>
      <c r="E25" s="1043"/>
      <c r="F25" s="248">
        <f t="shared" si="0"/>
        <v>0</v>
      </c>
      <c r="G25" s="249"/>
      <c r="H25" s="250"/>
      <c r="I25" s="1084">
        <f t="shared" si="1"/>
        <v>0</v>
      </c>
    </row>
    <row r="26" spans="1:9" x14ac:dyDescent="0.25">
      <c r="B26" s="784">
        <f t="shared" si="2"/>
        <v>652</v>
      </c>
      <c r="C26" s="247"/>
      <c r="D26" s="263"/>
      <c r="E26" s="1043"/>
      <c r="F26" s="248">
        <f t="shared" si="0"/>
        <v>0</v>
      </c>
      <c r="G26" s="249"/>
      <c r="H26" s="250"/>
      <c r="I26" s="1084">
        <f t="shared" si="1"/>
        <v>0</v>
      </c>
    </row>
    <row r="27" spans="1:9" x14ac:dyDescent="0.25">
      <c r="B27" s="784">
        <f t="shared" si="2"/>
        <v>652</v>
      </c>
      <c r="C27" s="247"/>
      <c r="D27" s="263"/>
      <c r="E27" s="1043"/>
      <c r="F27" s="248">
        <f t="shared" si="0"/>
        <v>0</v>
      </c>
      <c r="G27" s="249"/>
      <c r="H27" s="250"/>
      <c r="I27" s="1084">
        <f t="shared" si="1"/>
        <v>0</v>
      </c>
    </row>
    <row r="28" spans="1:9" x14ac:dyDescent="0.25">
      <c r="B28" s="784">
        <f t="shared" si="2"/>
        <v>652</v>
      </c>
      <c r="C28" s="15"/>
      <c r="D28" s="357"/>
      <c r="E28" s="196"/>
      <c r="F28" s="248">
        <f t="shared" si="0"/>
        <v>0</v>
      </c>
      <c r="G28" s="249"/>
      <c r="H28" s="250"/>
      <c r="I28" s="840">
        <f t="shared" si="1"/>
        <v>0</v>
      </c>
    </row>
    <row r="29" spans="1:9" ht="15.75" thickBot="1" x14ac:dyDescent="0.3">
      <c r="B29" s="784">
        <f t="shared" si="2"/>
        <v>652</v>
      </c>
      <c r="C29" s="247"/>
      <c r="D29" s="357"/>
      <c r="E29" s="196"/>
      <c r="F29" s="248">
        <f t="shared" si="0"/>
        <v>0</v>
      </c>
      <c r="G29" s="249"/>
      <c r="H29" s="250"/>
      <c r="I29" s="841">
        <f t="shared" si="1"/>
        <v>0</v>
      </c>
    </row>
    <row r="30" spans="1:9" ht="15.75" thickBot="1" x14ac:dyDescent="0.3">
      <c r="B30" s="784">
        <f t="shared" si="2"/>
        <v>652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656">
        <f>SUM(D9:D30)</f>
        <v>0</v>
      </c>
      <c r="E31" s="13"/>
      <c r="F31" s="6">
        <f>SUM(F9:F30)</f>
        <v>0</v>
      </c>
      <c r="G31" s="31"/>
      <c r="H31" s="17"/>
      <c r="I31" s="842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4" t="s">
        <v>19</v>
      </c>
      <c r="D34" s="133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G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344" t="s">
        <v>290</v>
      </c>
      <c r="B1" s="1344"/>
      <c r="C1" s="1344"/>
      <c r="D1" s="1344"/>
      <c r="E1" s="1344"/>
      <c r="F1" s="1344"/>
      <c r="G1" s="1344"/>
      <c r="H1" s="1344"/>
      <c r="I1" s="1344"/>
      <c r="J1" s="99">
        <v>1</v>
      </c>
      <c r="L1" s="1348" t="s">
        <v>307</v>
      </c>
      <c r="M1" s="1348"/>
      <c r="N1" s="1348"/>
      <c r="O1" s="1348"/>
      <c r="P1" s="1348"/>
      <c r="Q1" s="1348"/>
      <c r="R1" s="1348"/>
      <c r="S1" s="1348"/>
      <c r="T1" s="1348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75"/>
      <c r="B4" s="775"/>
      <c r="C4" s="271"/>
      <c r="D4" s="869"/>
      <c r="E4" s="870"/>
      <c r="F4" s="292"/>
      <c r="G4" s="73"/>
      <c r="L4" s="775"/>
      <c r="M4" s="775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345" t="s">
        <v>52</v>
      </c>
      <c r="B5" s="1346" t="s">
        <v>90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  <c r="L5" s="1345" t="s">
        <v>52</v>
      </c>
      <c r="M5" s="1346" t="s">
        <v>90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345"/>
      <c r="B6" s="1347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345"/>
      <c r="M6" s="1347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345"/>
      <c r="B7" s="1347"/>
      <c r="C7" s="271"/>
      <c r="D7" s="401"/>
      <c r="E7" s="313"/>
      <c r="F7" s="292"/>
      <c r="G7" s="229"/>
      <c r="H7" s="226"/>
      <c r="I7" s="565"/>
      <c r="J7" s="457"/>
      <c r="L7" s="1345"/>
      <c r="M7" s="1347"/>
      <c r="N7" s="271"/>
      <c r="O7" s="401"/>
      <c r="P7" s="313"/>
      <c r="Q7" s="292"/>
      <c r="R7" s="229"/>
      <c r="S7" s="226"/>
      <c r="T7" s="565"/>
      <c r="U7" s="457"/>
    </row>
    <row r="8" spans="1:21" ht="16.5" customHeight="1" thickTop="1" thickBot="1" x14ac:dyDescent="0.3">
      <c r="A8" s="226"/>
      <c r="B8" s="526"/>
      <c r="C8" s="271"/>
      <c r="D8" s="401"/>
      <c r="E8" s="289"/>
      <c r="F8" s="290"/>
      <c r="G8" s="229"/>
      <c r="H8" s="226"/>
      <c r="I8" s="1337" t="s">
        <v>47</v>
      </c>
      <c r="J8" s="1342" t="s">
        <v>4</v>
      </c>
      <c r="L8" s="226"/>
      <c r="M8" s="526"/>
      <c r="N8" s="271"/>
      <c r="O8" s="401"/>
      <c r="P8" s="289"/>
      <c r="Q8" s="290"/>
      <c r="R8" s="229"/>
      <c r="S8" s="226"/>
      <c r="T8" s="1337" t="s">
        <v>47</v>
      </c>
      <c r="U8" s="1342" t="s">
        <v>4</v>
      </c>
    </row>
    <row r="9" spans="1:21" ht="16.5" customHeight="1" thickTop="1" thickBot="1" x14ac:dyDescent="0.3">
      <c r="A9" s="76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6" t="s">
        <v>15</v>
      </c>
      <c r="H9" s="567"/>
      <c r="I9" s="1338"/>
      <c r="J9" s="1343"/>
      <c r="L9" s="76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6" t="s">
        <v>15</v>
      </c>
      <c r="S9" s="567"/>
      <c r="T9" s="1338"/>
      <c r="U9" s="1343"/>
    </row>
    <row r="10" spans="1:21" ht="15.75" thickTop="1" x14ac:dyDescent="0.25">
      <c r="A10" s="769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147</v>
      </c>
      <c r="H10" s="250">
        <v>84</v>
      </c>
      <c r="I10" s="251">
        <f>E4+E5+E6-F10+E7+E8</f>
        <v>6965.59</v>
      </c>
      <c r="J10" s="252">
        <f>F4+F5+F6+F7-C10+F8</f>
        <v>273</v>
      </c>
      <c r="L10" s="769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69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142</v>
      </c>
      <c r="H11" s="250">
        <v>84</v>
      </c>
      <c r="I11" s="251">
        <f>I10-F11</f>
        <v>6860.52</v>
      </c>
      <c r="J11" s="252">
        <f>J10-C11</f>
        <v>269</v>
      </c>
      <c r="L11" s="769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0" t="s">
        <v>32</v>
      </c>
      <c r="B12" s="83"/>
      <c r="C12" s="15">
        <v>1</v>
      </c>
      <c r="D12" s="151">
        <v>22.66</v>
      </c>
      <c r="E12" s="837">
        <v>44756</v>
      </c>
      <c r="F12" s="248">
        <f>D12</f>
        <v>22.66</v>
      </c>
      <c r="G12" s="249" t="s">
        <v>148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0" t="s">
        <v>32</v>
      </c>
      <c r="M12" s="83"/>
      <c r="N12" s="15"/>
      <c r="O12" s="151"/>
      <c r="P12" s="837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1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148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1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150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2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150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2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1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152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1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158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69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19" t="s">
        <v>159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69"/>
      <c r="M18" s="83"/>
      <c r="N18" s="15"/>
      <c r="O18" s="151"/>
      <c r="P18" s="440"/>
      <c r="Q18" s="248">
        <f t="shared" si="5"/>
        <v>0</v>
      </c>
      <c r="R18" s="519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69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164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69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69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172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69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69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174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69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69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173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69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69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177</v>
      </c>
      <c r="H23" s="71">
        <v>84</v>
      </c>
      <c r="I23" s="251">
        <f t="shared" si="0"/>
        <v>5997.93</v>
      </c>
      <c r="J23" s="252">
        <f t="shared" si="1"/>
        <v>236</v>
      </c>
      <c r="L23" s="769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63">
        <v>110.66</v>
      </c>
      <c r="E24" s="959">
        <v>44776</v>
      </c>
      <c r="F24" s="949">
        <f t="shared" si="4"/>
        <v>110.66</v>
      </c>
      <c r="G24" s="957" t="s">
        <v>191</v>
      </c>
      <c r="H24" s="958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63">
        <v>56.86</v>
      </c>
      <c r="E25" s="959">
        <v>44778</v>
      </c>
      <c r="F25" s="949">
        <f t="shared" si="4"/>
        <v>56.86</v>
      </c>
      <c r="G25" s="957" t="s">
        <v>196</v>
      </c>
      <c r="H25" s="958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63">
        <v>104.61</v>
      </c>
      <c r="E26" s="959">
        <v>44781</v>
      </c>
      <c r="F26" s="949">
        <f t="shared" si="4"/>
        <v>104.61</v>
      </c>
      <c r="G26" s="957" t="s">
        <v>204</v>
      </c>
      <c r="H26" s="958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63">
        <v>56.75</v>
      </c>
      <c r="E27" s="959">
        <v>44783</v>
      </c>
      <c r="F27" s="949">
        <f t="shared" si="4"/>
        <v>56.75</v>
      </c>
      <c r="G27" s="957" t="s">
        <v>212</v>
      </c>
      <c r="H27" s="958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63">
        <v>101.28</v>
      </c>
      <c r="E28" s="959">
        <v>44784</v>
      </c>
      <c r="F28" s="949">
        <f t="shared" si="4"/>
        <v>101.28</v>
      </c>
      <c r="G28" s="957" t="s">
        <v>213</v>
      </c>
      <c r="H28" s="958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63">
        <v>25.62</v>
      </c>
      <c r="E29" s="959">
        <v>44785</v>
      </c>
      <c r="F29" s="949">
        <f t="shared" si="4"/>
        <v>25.62</v>
      </c>
      <c r="G29" s="957" t="s">
        <v>215</v>
      </c>
      <c r="H29" s="958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63">
        <v>53.43</v>
      </c>
      <c r="E30" s="959">
        <v>44785</v>
      </c>
      <c r="F30" s="949">
        <f t="shared" si="4"/>
        <v>53.43</v>
      </c>
      <c r="G30" s="957" t="s">
        <v>215</v>
      </c>
      <c r="H30" s="958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63">
        <v>56.1</v>
      </c>
      <c r="E31" s="959">
        <v>44786</v>
      </c>
      <c r="F31" s="949">
        <f t="shared" si="4"/>
        <v>56.1</v>
      </c>
      <c r="G31" s="957" t="s">
        <v>220</v>
      </c>
      <c r="H31" s="958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63">
        <v>56.8</v>
      </c>
      <c r="E32" s="959">
        <v>44788</v>
      </c>
      <c r="F32" s="949">
        <f t="shared" si="4"/>
        <v>56.8</v>
      </c>
      <c r="G32" s="957" t="s">
        <v>227</v>
      </c>
      <c r="H32" s="958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63">
        <v>105.74</v>
      </c>
      <c r="E33" s="959">
        <v>44788</v>
      </c>
      <c r="F33" s="949">
        <f t="shared" si="4"/>
        <v>105.74</v>
      </c>
      <c r="G33" s="957" t="s">
        <v>228</v>
      </c>
      <c r="H33" s="958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63">
        <f>27.67+21.86</f>
        <v>49.53</v>
      </c>
      <c r="E34" s="959">
        <v>44790</v>
      </c>
      <c r="F34" s="949">
        <f t="shared" si="4"/>
        <v>49.53</v>
      </c>
      <c r="G34" s="957" t="s">
        <v>234</v>
      </c>
      <c r="H34" s="958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63">
        <v>107.94</v>
      </c>
      <c r="E35" s="959">
        <v>44792</v>
      </c>
      <c r="F35" s="949">
        <f t="shared" si="4"/>
        <v>107.94</v>
      </c>
      <c r="G35" s="957" t="s">
        <v>236</v>
      </c>
      <c r="H35" s="958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63">
        <v>102.16</v>
      </c>
      <c r="E36" s="959">
        <v>44792</v>
      </c>
      <c r="F36" s="949">
        <f t="shared" si="4"/>
        <v>102.16</v>
      </c>
      <c r="G36" s="957" t="s">
        <v>240</v>
      </c>
      <c r="H36" s="958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63">
        <v>104.16</v>
      </c>
      <c r="E37" s="959">
        <v>44793</v>
      </c>
      <c r="F37" s="949">
        <f t="shared" si="4"/>
        <v>104.16</v>
      </c>
      <c r="G37" s="957" t="s">
        <v>245</v>
      </c>
      <c r="H37" s="958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63">
        <v>50.52</v>
      </c>
      <c r="E38" s="959">
        <v>44795</v>
      </c>
      <c r="F38" s="949">
        <f t="shared" si="4"/>
        <v>50.52</v>
      </c>
      <c r="G38" s="957" t="s">
        <v>251</v>
      </c>
      <c r="H38" s="958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63">
        <v>49.23</v>
      </c>
      <c r="E39" s="959">
        <v>44798</v>
      </c>
      <c r="F39" s="949">
        <f t="shared" si="4"/>
        <v>49.23</v>
      </c>
      <c r="G39" s="957" t="s">
        <v>261</v>
      </c>
      <c r="H39" s="958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63">
        <v>157.43</v>
      </c>
      <c r="E40" s="959">
        <v>44798</v>
      </c>
      <c r="F40" s="949">
        <f t="shared" si="4"/>
        <v>157.43</v>
      </c>
      <c r="G40" s="957" t="s">
        <v>262</v>
      </c>
      <c r="H40" s="958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/>
      <c r="D41" s="1085"/>
      <c r="E41" s="1086"/>
      <c r="F41" s="1082">
        <f t="shared" si="4"/>
        <v>0</v>
      </c>
      <c r="G41" s="1083"/>
      <c r="H41" s="206"/>
      <c r="I41" s="209">
        <f t="shared" si="0"/>
        <v>4649.1100000000015</v>
      </c>
      <c r="J41" s="127">
        <f t="shared" si="1"/>
        <v>185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085"/>
      <c r="E42" s="1086"/>
      <c r="F42" s="1082">
        <f t="shared" si="4"/>
        <v>0</v>
      </c>
      <c r="G42" s="1083"/>
      <c r="H42" s="206"/>
      <c r="I42" s="209">
        <f t="shared" si="0"/>
        <v>4649.1100000000015</v>
      </c>
      <c r="J42" s="127">
        <f t="shared" si="1"/>
        <v>185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085"/>
      <c r="E43" s="1086"/>
      <c r="F43" s="1082">
        <f t="shared" si="4"/>
        <v>0</v>
      </c>
      <c r="G43" s="1083"/>
      <c r="H43" s="206"/>
      <c r="I43" s="209">
        <f t="shared" si="0"/>
        <v>4649.1100000000015</v>
      </c>
      <c r="J43" s="127">
        <f t="shared" si="1"/>
        <v>185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085"/>
      <c r="E44" s="1086"/>
      <c r="F44" s="1082">
        <f t="shared" si="4"/>
        <v>0</v>
      </c>
      <c r="G44" s="1083"/>
      <c r="H44" s="206"/>
      <c r="I44" s="209">
        <f t="shared" si="0"/>
        <v>4649.1100000000015</v>
      </c>
      <c r="J44" s="127">
        <f t="shared" si="1"/>
        <v>185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085"/>
      <c r="E45" s="1086"/>
      <c r="F45" s="1082">
        <f t="shared" si="4"/>
        <v>0</v>
      </c>
      <c r="G45" s="1083"/>
      <c r="H45" s="206"/>
      <c r="I45" s="209">
        <f t="shared" si="0"/>
        <v>4649.1100000000015</v>
      </c>
      <c r="J45" s="127">
        <f t="shared" si="1"/>
        <v>185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085"/>
      <c r="E46" s="1086"/>
      <c r="F46" s="1082">
        <f t="shared" si="4"/>
        <v>0</v>
      </c>
      <c r="G46" s="1083"/>
      <c r="H46" s="206"/>
      <c r="I46" s="209">
        <f t="shared" si="0"/>
        <v>4649.1100000000015</v>
      </c>
      <c r="J46" s="127">
        <f t="shared" si="1"/>
        <v>185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085"/>
      <c r="E47" s="1086"/>
      <c r="F47" s="1082">
        <f t="shared" si="4"/>
        <v>0</v>
      </c>
      <c r="G47" s="1083"/>
      <c r="H47" s="206"/>
      <c r="I47" s="209">
        <f t="shared" si="0"/>
        <v>4649.1100000000015</v>
      </c>
      <c r="J47" s="127">
        <f t="shared" si="1"/>
        <v>185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085"/>
      <c r="E48" s="1086"/>
      <c r="F48" s="1082">
        <f t="shared" si="4"/>
        <v>0</v>
      </c>
      <c r="G48" s="1083"/>
      <c r="H48" s="206"/>
      <c r="I48" s="209">
        <f t="shared" si="0"/>
        <v>4649.1100000000015</v>
      </c>
      <c r="J48" s="127">
        <f t="shared" si="1"/>
        <v>185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085"/>
      <c r="E49" s="1086"/>
      <c r="F49" s="1082">
        <f t="shared" si="4"/>
        <v>0</v>
      </c>
      <c r="G49" s="1083"/>
      <c r="H49" s="206"/>
      <c r="I49" s="209">
        <f t="shared" si="0"/>
        <v>4649.1100000000015</v>
      </c>
      <c r="J49" s="127">
        <f t="shared" si="1"/>
        <v>185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085"/>
      <c r="E50" s="1086"/>
      <c r="F50" s="1082">
        <f t="shared" si="4"/>
        <v>0</v>
      </c>
      <c r="G50" s="1083"/>
      <c r="H50" s="206"/>
      <c r="I50" s="209">
        <f t="shared" si="0"/>
        <v>4649.1100000000015</v>
      </c>
      <c r="J50" s="127">
        <f t="shared" si="1"/>
        <v>185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085">
        <v>0</v>
      </c>
      <c r="E51" s="1086"/>
      <c r="F51" s="1082">
        <f t="shared" si="4"/>
        <v>0</v>
      </c>
      <c r="G51" s="1083"/>
      <c r="H51" s="206"/>
      <c r="I51" s="209">
        <f t="shared" si="0"/>
        <v>4649.1100000000015</v>
      </c>
      <c r="J51" s="127">
        <f t="shared" si="1"/>
        <v>185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185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28" t="s">
        <v>11</v>
      </c>
      <c r="D56" s="1329"/>
      <c r="E56" s="145">
        <f>E5+E4+E6+-F53+E7</f>
        <v>4649.1100000000006</v>
      </c>
      <c r="F56" s="5"/>
      <c r="L56" s="47"/>
      <c r="N56" s="1328" t="s">
        <v>11</v>
      </c>
      <c r="O56" s="1329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95"/>
      <c r="B1" s="1295"/>
      <c r="C1" s="1295"/>
      <c r="D1" s="1295"/>
      <c r="E1" s="1295"/>
      <c r="F1" s="1295"/>
      <c r="G1" s="129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3"/>
      <c r="F4" s="290"/>
    </row>
    <row r="5" spans="1:11" ht="16.5" thickBot="1" x14ac:dyDescent="0.3">
      <c r="A5" s="1351"/>
      <c r="B5" s="1353" t="s">
        <v>80</v>
      </c>
      <c r="C5" s="753"/>
      <c r="D5" s="773"/>
      <c r="E5" s="644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352"/>
      <c r="B6" s="1354"/>
      <c r="C6" s="233"/>
      <c r="D6" s="288"/>
      <c r="E6" s="643"/>
      <c r="F6" s="290"/>
      <c r="G6" s="226"/>
      <c r="I6" s="1355" t="s">
        <v>3</v>
      </c>
      <c r="J6" s="134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56"/>
      <c r="J7" s="1350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19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28" t="s">
        <v>11</v>
      </c>
      <c r="D100" s="132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95"/>
      <c r="B1" s="1295"/>
      <c r="C1" s="1295"/>
      <c r="D1" s="1295"/>
      <c r="E1" s="1295"/>
      <c r="F1" s="1295"/>
      <c r="G1" s="129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324"/>
      <c r="B5" s="1357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325"/>
      <c r="B6" s="1358"/>
      <c r="C6" s="233"/>
      <c r="D6" s="288"/>
      <c r="E6" s="291"/>
      <c r="F6" s="292"/>
      <c r="G6" s="226"/>
      <c r="I6" s="1355" t="s">
        <v>3</v>
      </c>
      <c r="J6" s="134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56"/>
      <c r="J7" s="1350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28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28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28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45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28" t="s">
        <v>11</v>
      </c>
      <c r="D33" s="132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R1" workbookViewId="0">
      <selection activeCell="Y11" sqref="Y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344" t="s">
        <v>291</v>
      </c>
      <c r="B1" s="1344"/>
      <c r="C1" s="1344"/>
      <c r="D1" s="1344"/>
      <c r="E1" s="1344"/>
      <c r="F1" s="1344"/>
      <c r="G1" s="1344"/>
      <c r="H1" s="1344"/>
      <c r="I1" s="1344"/>
      <c r="J1" s="99">
        <v>1</v>
      </c>
      <c r="L1" s="1344" t="str">
        <f>A1</f>
        <v>INVENTARIO     DEL MES DE    AGOSTO    2022</v>
      </c>
      <c r="M1" s="1344"/>
      <c r="N1" s="1344"/>
      <c r="O1" s="1344"/>
      <c r="P1" s="1344"/>
      <c r="Q1" s="1344"/>
      <c r="R1" s="1344"/>
      <c r="S1" s="1344"/>
      <c r="T1" s="1344"/>
      <c r="U1" s="99">
        <v>2</v>
      </c>
      <c r="W1" s="1348" t="s">
        <v>307</v>
      </c>
      <c r="X1" s="1348"/>
      <c r="Y1" s="1348"/>
      <c r="Z1" s="1348"/>
      <c r="AA1" s="1348"/>
      <c r="AB1" s="1348"/>
      <c r="AC1" s="1348"/>
      <c r="AD1" s="1348"/>
      <c r="AE1" s="1348"/>
      <c r="AF1" s="99">
        <v>3</v>
      </c>
    </row>
    <row r="2" spans="1:32" ht="15.75" thickBot="1" x14ac:dyDescent="0.3">
      <c r="B2" s="226"/>
      <c r="D2" s="47"/>
      <c r="F2" s="5"/>
      <c r="M2" s="226"/>
      <c r="O2" s="47"/>
      <c r="Q2" s="5"/>
      <c r="X2" s="226"/>
      <c r="Z2" s="47"/>
      <c r="AB2" s="5"/>
    </row>
    <row r="3" spans="1:32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448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  <c r="Y4" s="271"/>
      <c r="Z4" s="401"/>
      <c r="AA4" s="313"/>
      <c r="AB4" s="292"/>
      <c r="AC4" s="73"/>
    </row>
    <row r="5" spans="1:32" ht="15" customHeight="1" x14ac:dyDescent="0.25">
      <c r="A5" s="834"/>
      <c r="B5" s="1359" t="s">
        <v>132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34"/>
      <c r="M5" s="1359" t="s">
        <v>132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  <c r="W5" s="834"/>
      <c r="X5" s="1359" t="s">
        <v>461</v>
      </c>
      <c r="Y5" s="271">
        <v>91</v>
      </c>
      <c r="Z5" s="401">
        <v>44824</v>
      </c>
      <c r="AA5" s="313">
        <v>1005</v>
      </c>
      <c r="AB5" s="292">
        <v>67</v>
      </c>
      <c r="AC5" s="282">
        <f>AB39</f>
        <v>0</v>
      </c>
      <c r="AD5" s="58">
        <f>AA4+AA5+AA6-AC5</f>
        <v>1005</v>
      </c>
    </row>
    <row r="6" spans="1:32" ht="16.5" customHeight="1" x14ac:dyDescent="0.25">
      <c r="A6" s="834" t="s">
        <v>133</v>
      </c>
      <c r="B6" s="1360"/>
      <c r="C6" s="271"/>
      <c r="D6" s="401"/>
      <c r="E6" s="313"/>
      <c r="F6" s="292"/>
      <c r="G6" s="229"/>
      <c r="H6" s="226"/>
      <c r="I6" s="226"/>
      <c r="L6" s="834" t="s">
        <v>133</v>
      </c>
      <c r="M6" s="1360"/>
      <c r="N6" s="271"/>
      <c r="O6" s="401"/>
      <c r="P6" s="313"/>
      <c r="Q6" s="292"/>
      <c r="R6" s="229"/>
      <c r="S6" s="226"/>
      <c r="T6" s="226"/>
      <c r="W6" s="834" t="s">
        <v>460</v>
      </c>
      <c r="X6" s="1360"/>
      <c r="Y6" s="271"/>
      <c r="Z6" s="401"/>
      <c r="AA6" s="313"/>
      <c r="AB6" s="292"/>
      <c r="AC6" s="229"/>
      <c r="AD6" s="226"/>
      <c r="AE6" s="226"/>
    </row>
    <row r="7" spans="1:32" ht="15.75" customHeight="1" thickBot="1" x14ac:dyDescent="0.35">
      <c r="A7" s="834"/>
      <c r="B7" s="1360"/>
      <c r="C7" s="271"/>
      <c r="D7" s="401"/>
      <c r="E7" s="313"/>
      <c r="F7" s="292"/>
      <c r="G7" s="229"/>
      <c r="H7" s="226"/>
      <c r="I7" s="565"/>
      <c r="J7" s="457"/>
      <c r="L7" s="834"/>
      <c r="M7" s="1360"/>
      <c r="N7" s="271"/>
      <c r="O7" s="401"/>
      <c r="P7" s="313"/>
      <c r="Q7" s="292"/>
      <c r="R7" s="229"/>
      <c r="S7" s="226"/>
      <c r="T7" s="565"/>
      <c r="U7" s="457"/>
      <c r="W7" s="834"/>
      <c r="X7" s="1360"/>
      <c r="Y7" s="271"/>
      <c r="Z7" s="401"/>
      <c r="AA7" s="313"/>
      <c r="AB7" s="292"/>
      <c r="AC7" s="229"/>
      <c r="AD7" s="226"/>
      <c r="AE7" s="565"/>
      <c r="AF7" s="457"/>
    </row>
    <row r="8" spans="1:32" ht="16.5" customHeight="1" thickTop="1" thickBot="1" x14ac:dyDescent="0.3">
      <c r="A8" s="226"/>
      <c r="B8" s="526"/>
      <c r="C8" s="271"/>
      <c r="D8" s="288"/>
      <c r="E8" s="399"/>
      <c r="F8" s="400"/>
      <c r="G8" s="229"/>
      <c r="H8" s="226"/>
      <c r="I8" s="1337" t="s">
        <v>47</v>
      </c>
      <c r="J8" s="1342" t="s">
        <v>4</v>
      </c>
      <c r="L8" s="226"/>
      <c r="M8" s="526"/>
      <c r="N8" s="271"/>
      <c r="O8" s="288"/>
      <c r="P8" s="399"/>
      <c r="Q8" s="400"/>
      <c r="R8" s="229"/>
      <c r="S8" s="226"/>
      <c r="T8" s="1337" t="s">
        <v>47</v>
      </c>
      <c r="U8" s="1342" t="s">
        <v>4</v>
      </c>
      <c r="W8" s="226"/>
      <c r="X8" s="526"/>
      <c r="Y8" s="271"/>
      <c r="Z8" s="288"/>
      <c r="AA8" s="399"/>
      <c r="AB8" s="400"/>
      <c r="AC8" s="229"/>
      <c r="AD8" s="226"/>
      <c r="AE8" s="1337" t="s">
        <v>47</v>
      </c>
      <c r="AF8" s="134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6" t="s">
        <v>15</v>
      </c>
      <c r="H9" s="567"/>
      <c r="I9" s="1338"/>
      <c r="J9" s="134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6" t="s">
        <v>15</v>
      </c>
      <c r="S9" s="567"/>
      <c r="T9" s="1338"/>
      <c r="U9" s="134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566" t="s">
        <v>15</v>
      </c>
      <c r="AD9" s="567"/>
      <c r="AE9" s="1338"/>
      <c r="AF9" s="1343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191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  <c r="W10" s="2"/>
      <c r="X10" s="83">
        <v>15</v>
      </c>
      <c r="Y10" s="15"/>
      <c r="Z10" s="151">
        <f>X10*Y10</f>
        <v>0</v>
      </c>
      <c r="AA10" s="300"/>
      <c r="AB10" s="69">
        <f t="shared" ref="AB10:AB39" si="2">Z10</f>
        <v>0</v>
      </c>
      <c r="AC10" s="249"/>
      <c r="AD10" s="250"/>
      <c r="AE10" s="251">
        <f>AA4+AA5+AA6-AB10+AA7+AA8</f>
        <v>1005</v>
      </c>
      <c r="AF10" s="252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628">
        <v>44778</v>
      </c>
      <c r="F11" s="248">
        <f t="shared" si="0"/>
        <v>10</v>
      </c>
      <c r="G11" s="249" t="s">
        <v>198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28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  <c r="W11" s="2"/>
      <c r="X11" s="83">
        <v>15</v>
      </c>
      <c r="Y11" s="15"/>
      <c r="Z11" s="151">
        <f>X11*Y11</f>
        <v>0</v>
      </c>
      <c r="AA11" s="628"/>
      <c r="AB11" s="248">
        <f t="shared" si="2"/>
        <v>0</v>
      </c>
      <c r="AC11" s="249"/>
      <c r="AD11" s="250"/>
      <c r="AE11" s="251">
        <f>AE10-AB11</f>
        <v>1005</v>
      </c>
      <c r="AF11" s="252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304">
        <v>44781</v>
      </c>
      <c r="F12" s="248">
        <f t="shared" si="0"/>
        <v>20</v>
      </c>
      <c r="G12" s="249" t="s">
        <v>205</v>
      </c>
      <c r="H12" s="250">
        <v>89</v>
      </c>
      <c r="I12" s="251">
        <f t="shared" ref="I12:I37" si="4">I11-F12</f>
        <v>460</v>
      </c>
      <c r="J12" s="252">
        <f t="shared" ref="J12:J37" si="5">J11-C12</f>
        <v>46</v>
      </c>
      <c r="K12" s="226"/>
      <c r="L12" s="80" t="s">
        <v>32</v>
      </c>
      <c r="M12" s="83">
        <v>10</v>
      </c>
      <c r="N12" s="15"/>
      <c r="O12" s="151">
        <f t="shared" ref="O12:O36" si="6">M12*N12</f>
        <v>0</v>
      </c>
      <c r="P12" s="304"/>
      <c r="Q12" s="248">
        <f t="shared" si="1"/>
        <v>0</v>
      </c>
      <c r="R12" s="249"/>
      <c r="S12" s="250"/>
      <c r="T12" s="251">
        <f t="shared" ref="T12:T37" si="7">T11-Q12</f>
        <v>500</v>
      </c>
      <c r="U12" s="252">
        <f t="shared" ref="U12:U37" si="8">U11-N12</f>
        <v>50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304"/>
      <c r="AB12" s="248">
        <f t="shared" si="2"/>
        <v>0</v>
      </c>
      <c r="AC12" s="249"/>
      <c r="AD12" s="250"/>
      <c r="AE12" s="251">
        <f t="shared" ref="AE12:AE37" si="10">AE11-AB12</f>
        <v>1005</v>
      </c>
      <c r="AF12" s="252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440">
        <v>44781</v>
      </c>
      <c r="F13" s="248">
        <f t="shared" si="0"/>
        <v>100</v>
      </c>
      <c r="G13" s="249" t="s">
        <v>207</v>
      </c>
      <c r="H13" s="250">
        <v>89</v>
      </c>
      <c r="I13" s="251">
        <f t="shared" si="4"/>
        <v>360</v>
      </c>
      <c r="J13" s="252">
        <f t="shared" si="5"/>
        <v>36</v>
      </c>
      <c r="K13" s="226"/>
      <c r="L13" s="81"/>
      <c r="M13" s="83">
        <v>10</v>
      </c>
      <c r="N13" s="15"/>
      <c r="O13" s="151">
        <f t="shared" si="6"/>
        <v>0</v>
      </c>
      <c r="P13" s="440"/>
      <c r="Q13" s="248">
        <f t="shared" si="1"/>
        <v>0</v>
      </c>
      <c r="R13" s="249"/>
      <c r="S13" s="250"/>
      <c r="T13" s="251">
        <f t="shared" si="7"/>
        <v>500</v>
      </c>
      <c r="U13" s="252">
        <f t="shared" si="8"/>
        <v>50</v>
      </c>
      <c r="W13" s="81"/>
      <c r="X13" s="83">
        <v>15</v>
      </c>
      <c r="Y13" s="15"/>
      <c r="Z13" s="151">
        <f t="shared" si="9"/>
        <v>0</v>
      </c>
      <c r="AA13" s="440"/>
      <c r="AB13" s="248">
        <f t="shared" si="2"/>
        <v>0</v>
      </c>
      <c r="AC13" s="249"/>
      <c r="AD13" s="250"/>
      <c r="AE13" s="251">
        <f t="shared" si="10"/>
        <v>1005</v>
      </c>
      <c r="AF13" s="252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440">
        <v>44782</v>
      </c>
      <c r="F14" s="248">
        <f t="shared" si="0"/>
        <v>10</v>
      </c>
      <c r="G14" s="249" t="s">
        <v>209</v>
      </c>
      <c r="H14" s="250">
        <v>89</v>
      </c>
      <c r="I14" s="251">
        <f t="shared" si="4"/>
        <v>350</v>
      </c>
      <c r="J14" s="252">
        <f t="shared" si="5"/>
        <v>35</v>
      </c>
      <c r="K14" s="226"/>
      <c r="L14" s="83"/>
      <c r="M14" s="83">
        <v>10</v>
      </c>
      <c r="N14" s="15"/>
      <c r="O14" s="151">
        <f t="shared" si="6"/>
        <v>0</v>
      </c>
      <c r="P14" s="440"/>
      <c r="Q14" s="248">
        <f t="shared" si="1"/>
        <v>0</v>
      </c>
      <c r="R14" s="249"/>
      <c r="S14" s="250"/>
      <c r="T14" s="251">
        <f t="shared" si="7"/>
        <v>500</v>
      </c>
      <c r="U14" s="252">
        <f t="shared" si="8"/>
        <v>50</v>
      </c>
      <c r="W14" s="83"/>
      <c r="X14" s="83">
        <v>15</v>
      </c>
      <c r="Y14" s="15"/>
      <c r="Z14" s="151">
        <f t="shared" si="9"/>
        <v>0</v>
      </c>
      <c r="AA14" s="440"/>
      <c r="AB14" s="248">
        <f t="shared" si="2"/>
        <v>0</v>
      </c>
      <c r="AC14" s="249"/>
      <c r="AD14" s="250"/>
      <c r="AE14" s="251">
        <f t="shared" si="10"/>
        <v>1005</v>
      </c>
      <c r="AF14" s="252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440">
        <v>44783</v>
      </c>
      <c r="F15" s="248">
        <f t="shared" si="0"/>
        <v>10</v>
      </c>
      <c r="G15" s="249" t="s">
        <v>201</v>
      </c>
      <c r="H15" s="250">
        <v>89</v>
      </c>
      <c r="I15" s="251">
        <f t="shared" si="4"/>
        <v>340</v>
      </c>
      <c r="J15" s="252">
        <f t="shared" si="5"/>
        <v>34</v>
      </c>
      <c r="K15" s="226"/>
      <c r="L15" s="82" t="s">
        <v>33</v>
      </c>
      <c r="M15" s="83">
        <v>10</v>
      </c>
      <c r="N15" s="15"/>
      <c r="O15" s="151">
        <f t="shared" si="6"/>
        <v>0</v>
      </c>
      <c r="P15" s="440"/>
      <c r="Q15" s="248">
        <f t="shared" si="1"/>
        <v>0</v>
      </c>
      <c r="R15" s="249"/>
      <c r="S15" s="250"/>
      <c r="T15" s="251">
        <f t="shared" si="7"/>
        <v>500</v>
      </c>
      <c r="U15" s="252">
        <f t="shared" si="8"/>
        <v>50</v>
      </c>
      <c r="W15" s="82" t="s">
        <v>33</v>
      </c>
      <c r="X15" s="83">
        <v>15</v>
      </c>
      <c r="Y15" s="15"/>
      <c r="Z15" s="151">
        <f t="shared" si="9"/>
        <v>0</v>
      </c>
      <c r="AA15" s="440"/>
      <c r="AB15" s="248">
        <f t="shared" si="2"/>
        <v>0</v>
      </c>
      <c r="AC15" s="249"/>
      <c r="AD15" s="250"/>
      <c r="AE15" s="251">
        <f t="shared" si="10"/>
        <v>1005</v>
      </c>
      <c r="AF15" s="252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304">
        <v>44788</v>
      </c>
      <c r="F16" s="248">
        <f t="shared" si="0"/>
        <v>10</v>
      </c>
      <c r="G16" s="249" t="s">
        <v>226</v>
      </c>
      <c r="H16" s="250">
        <v>91</v>
      </c>
      <c r="I16" s="251">
        <f t="shared" si="4"/>
        <v>330</v>
      </c>
      <c r="J16" s="252">
        <f t="shared" si="5"/>
        <v>33</v>
      </c>
      <c r="K16" s="226"/>
      <c r="L16" s="81"/>
      <c r="M16" s="83">
        <v>10</v>
      </c>
      <c r="N16" s="15"/>
      <c r="O16" s="151">
        <f t="shared" si="6"/>
        <v>0</v>
      </c>
      <c r="P16" s="304"/>
      <c r="Q16" s="248">
        <f t="shared" si="1"/>
        <v>0</v>
      </c>
      <c r="R16" s="249"/>
      <c r="S16" s="250"/>
      <c r="T16" s="251">
        <f t="shared" si="7"/>
        <v>500</v>
      </c>
      <c r="U16" s="252">
        <f t="shared" si="8"/>
        <v>50</v>
      </c>
      <c r="W16" s="81"/>
      <c r="X16" s="83">
        <v>15</v>
      </c>
      <c r="Y16" s="15"/>
      <c r="Z16" s="151">
        <f t="shared" si="9"/>
        <v>0</v>
      </c>
      <c r="AA16" s="304"/>
      <c r="AB16" s="248">
        <f t="shared" si="2"/>
        <v>0</v>
      </c>
      <c r="AC16" s="249"/>
      <c r="AD16" s="250"/>
      <c r="AE16" s="251">
        <f t="shared" si="10"/>
        <v>1005</v>
      </c>
      <c r="AF16" s="252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440">
        <v>44790</v>
      </c>
      <c r="F17" s="248">
        <f t="shared" si="0"/>
        <v>10</v>
      </c>
      <c r="G17" s="249" t="s">
        <v>233</v>
      </c>
      <c r="H17" s="250">
        <v>91</v>
      </c>
      <c r="I17" s="251">
        <f t="shared" si="4"/>
        <v>320</v>
      </c>
      <c r="J17" s="252">
        <f t="shared" si="5"/>
        <v>32</v>
      </c>
      <c r="K17" s="226"/>
      <c r="L17" s="83"/>
      <c r="M17" s="83">
        <v>10</v>
      </c>
      <c r="N17" s="15"/>
      <c r="O17" s="151">
        <f t="shared" si="6"/>
        <v>0</v>
      </c>
      <c r="P17" s="440"/>
      <c r="Q17" s="248">
        <f t="shared" si="1"/>
        <v>0</v>
      </c>
      <c r="R17" s="249"/>
      <c r="S17" s="250"/>
      <c r="T17" s="251">
        <f t="shared" si="7"/>
        <v>500</v>
      </c>
      <c r="U17" s="252">
        <f t="shared" si="8"/>
        <v>50</v>
      </c>
      <c r="W17" s="83"/>
      <c r="X17" s="83">
        <v>15</v>
      </c>
      <c r="Y17" s="15"/>
      <c r="Z17" s="151">
        <f t="shared" si="9"/>
        <v>0</v>
      </c>
      <c r="AA17" s="440"/>
      <c r="AB17" s="248">
        <f t="shared" si="2"/>
        <v>0</v>
      </c>
      <c r="AC17" s="249"/>
      <c r="AD17" s="250"/>
      <c r="AE17" s="251">
        <f t="shared" si="10"/>
        <v>1005</v>
      </c>
      <c r="AF17" s="252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440">
        <v>44793</v>
      </c>
      <c r="F18" s="248">
        <f t="shared" si="0"/>
        <v>100</v>
      </c>
      <c r="G18" s="519" t="s">
        <v>245</v>
      </c>
      <c r="H18" s="250">
        <v>91</v>
      </c>
      <c r="I18" s="251">
        <f t="shared" si="4"/>
        <v>220</v>
      </c>
      <c r="J18" s="252">
        <f t="shared" si="5"/>
        <v>22</v>
      </c>
      <c r="K18" s="226"/>
      <c r="L18" s="2"/>
      <c r="M18" s="83">
        <v>10</v>
      </c>
      <c r="N18" s="15"/>
      <c r="O18" s="151">
        <f t="shared" si="6"/>
        <v>0</v>
      </c>
      <c r="P18" s="440"/>
      <c r="Q18" s="248">
        <f t="shared" si="1"/>
        <v>0</v>
      </c>
      <c r="R18" s="519"/>
      <c r="S18" s="250"/>
      <c r="T18" s="251">
        <f t="shared" si="7"/>
        <v>500</v>
      </c>
      <c r="U18" s="252">
        <f t="shared" si="8"/>
        <v>50</v>
      </c>
      <c r="W18" s="2"/>
      <c r="X18" s="83">
        <v>15</v>
      </c>
      <c r="Y18" s="15"/>
      <c r="Z18" s="151">
        <f t="shared" si="9"/>
        <v>0</v>
      </c>
      <c r="AA18" s="440"/>
      <c r="AB18" s="248">
        <f t="shared" si="2"/>
        <v>0</v>
      </c>
      <c r="AC18" s="519"/>
      <c r="AD18" s="250"/>
      <c r="AE18" s="251">
        <f t="shared" si="10"/>
        <v>1005</v>
      </c>
      <c r="AF18" s="252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440">
        <v>44793</v>
      </c>
      <c r="F19" s="248">
        <f t="shared" si="0"/>
        <v>10</v>
      </c>
      <c r="G19" s="249" t="s">
        <v>247</v>
      </c>
      <c r="H19" s="250">
        <v>91</v>
      </c>
      <c r="I19" s="251">
        <f t="shared" si="4"/>
        <v>210</v>
      </c>
      <c r="J19" s="252">
        <f t="shared" si="5"/>
        <v>21</v>
      </c>
      <c r="K19" s="226"/>
      <c r="L19" s="2"/>
      <c r="M19" s="83">
        <v>10</v>
      </c>
      <c r="N19" s="53"/>
      <c r="O19" s="151">
        <f t="shared" si="6"/>
        <v>0</v>
      </c>
      <c r="P19" s="440"/>
      <c r="Q19" s="248">
        <f t="shared" si="1"/>
        <v>0</v>
      </c>
      <c r="R19" s="249"/>
      <c r="S19" s="250"/>
      <c r="T19" s="251">
        <f t="shared" si="7"/>
        <v>500</v>
      </c>
      <c r="U19" s="252">
        <f t="shared" si="8"/>
        <v>50</v>
      </c>
      <c r="W19" s="2"/>
      <c r="X19" s="83">
        <v>15</v>
      </c>
      <c r="Y19" s="53"/>
      <c r="Z19" s="151">
        <f t="shared" si="9"/>
        <v>0</v>
      </c>
      <c r="AA19" s="440"/>
      <c r="AB19" s="248">
        <f t="shared" si="2"/>
        <v>0</v>
      </c>
      <c r="AC19" s="249"/>
      <c r="AD19" s="250"/>
      <c r="AE19" s="251">
        <f t="shared" si="10"/>
        <v>1005</v>
      </c>
      <c r="AF19" s="252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304">
        <v>44795</v>
      </c>
      <c r="F20" s="248">
        <f t="shared" si="0"/>
        <v>20</v>
      </c>
      <c r="G20" s="249" t="s">
        <v>250</v>
      </c>
      <c r="H20" s="250">
        <v>91</v>
      </c>
      <c r="I20" s="251">
        <f t="shared" si="4"/>
        <v>190</v>
      </c>
      <c r="J20" s="252">
        <f t="shared" si="5"/>
        <v>19</v>
      </c>
      <c r="K20" s="226"/>
      <c r="L20" s="2"/>
      <c r="M20" s="83">
        <v>10</v>
      </c>
      <c r="N20" s="15"/>
      <c r="O20" s="151">
        <f t="shared" si="6"/>
        <v>0</v>
      </c>
      <c r="P20" s="304"/>
      <c r="Q20" s="248">
        <f t="shared" si="1"/>
        <v>0</v>
      </c>
      <c r="R20" s="249"/>
      <c r="S20" s="250"/>
      <c r="T20" s="251">
        <f t="shared" si="7"/>
        <v>500</v>
      </c>
      <c r="U20" s="252">
        <f t="shared" si="8"/>
        <v>50</v>
      </c>
      <c r="W20" s="2"/>
      <c r="X20" s="83">
        <v>15</v>
      </c>
      <c r="Y20" s="15"/>
      <c r="Z20" s="151">
        <f t="shared" si="9"/>
        <v>0</v>
      </c>
      <c r="AA20" s="304"/>
      <c r="AB20" s="248">
        <f t="shared" si="2"/>
        <v>0</v>
      </c>
      <c r="AC20" s="249"/>
      <c r="AD20" s="250"/>
      <c r="AE20" s="251">
        <f t="shared" si="10"/>
        <v>1005</v>
      </c>
      <c r="AF20" s="252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304">
        <v>44800</v>
      </c>
      <c r="F21" s="248">
        <f t="shared" si="0"/>
        <v>10</v>
      </c>
      <c r="G21" s="249" t="s">
        <v>265</v>
      </c>
      <c r="H21" s="250">
        <v>93</v>
      </c>
      <c r="I21" s="251">
        <f t="shared" si="4"/>
        <v>180</v>
      </c>
      <c r="J21" s="252">
        <f t="shared" si="5"/>
        <v>18</v>
      </c>
      <c r="K21" s="226"/>
      <c r="L21" s="2"/>
      <c r="M21" s="83">
        <v>10</v>
      </c>
      <c r="N21" s="15"/>
      <c r="O21" s="151">
        <f t="shared" si="6"/>
        <v>0</v>
      </c>
      <c r="P21" s="304"/>
      <c r="Q21" s="248">
        <f t="shared" si="1"/>
        <v>0</v>
      </c>
      <c r="R21" s="249"/>
      <c r="S21" s="250"/>
      <c r="T21" s="251">
        <f t="shared" si="7"/>
        <v>500</v>
      </c>
      <c r="U21" s="252">
        <f t="shared" si="8"/>
        <v>50</v>
      </c>
      <c r="W21" s="2"/>
      <c r="X21" s="83">
        <v>15</v>
      </c>
      <c r="Y21" s="15"/>
      <c r="Z21" s="151">
        <f t="shared" si="9"/>
        <v>0</v>
      </c>
      <c r="AA21" s="304"/>
      <c r="AB21" s="248">
        <f t="shared" si="2"/>
        <v>0</v>
      </c>
      <c r="AC21" s="249"/>
      <c r="AD21" s="250"/>
      <c r="AE21" s="251">
        <f t="shared" si="10"/>
        <v>1005</v>
      </c>
      <c r="AF21" s="252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301">
        <v>44800</v>
      </c>
      <c r="F22" s="69">
        <f t="shared" si="0"/>
        <v>10</v>
      </c>
      <c r="G22" s="70" t="s">
        <v>273</v>
      </c>
      <c r="H22" s="71">
        <v>93</v>
      </c>
      <c r="I22" s="251">
        <f t="shared" si="4"/>
        <v>170</v>
      </c>
      <c r="J22" s="252">
        <f t="shared" si="5"/>
        <v>17</v>
      </c>
      <c r="L22" s="2"/>
      <c r="M22" s="83">
        <v>10</v>
      </c>
      <c r="N22" s="15"/>
      <c r="O22" s="151">
        <f t="shared" si="6"/>
        <v>0</v>
      </c>
      <c r="P22" s="301"/>
      <c r="Q22" s="69">
        <f t="shared" si="1"/>
        <v>0</v>
      </c>
      <c r="R22" s="70"/>
      <c r="S22" s="71"/>
      <c r="T22" s="251">
        <f t="shared" si="7"/>
        <v>500</v>
      </c>
      <c r="U22" s="252">
        <f t="shared" si="8"/>
        <v>50</v>
      </c>
      <c r="W22" s="2"/>
      <c r="X22" s="83">
        <v>15</v>
      </c>
      <c r="Y22" s="15"/>
      <c r="Z22" s="151">
        <f t="shared" si="9"/>
        <v>0</v>
      </c>
      <c r="AA22" s="301"/>
      <c r="AB22" s="69">
        <f t="shared" si="2"/>
        <v>0</v>
      </c>
      <c r="AC22" s="70"/>
      <c r="AD22" s="71"/>
      <c r="AE22" s="251">
        <f t="shared" si="10"/>
        <v>1005</v>
      </c>
      <c r="AF22" s="252">
        <f t="shared" si="11"/>
        <v>67</v>
      </c>
    </row>
    <row r="23" spans="1:32" x14ac:dyDescent="0.25">
      <c r="A23" s="2"/>
      <c r="B23" s="83">
        <v>10</v>
      </c>
      <c r="C23" s="15"/>
      <c r="D23" s="1085">
        <f t="shared" si="3"/>
        <v>0</v>
      </c>
      <c r="E23" s="1086"/>
      <c r="F23" s="1082">
        <f t="shared" si="0"/>
        <v>0</v>
      </c>
      <c r="G23" s="1083"/>
      <c r="H23" s="206"/>
      <c r="I23" s="251">
        <f t="shared" si="4"/>
        <v>170</v>
      </c>
      <c r="J23" s="252">
        <f t="shared" si="5"/>
        <v>17</v>
      </c>
      <c r="L23" s="2"/>
      <c r="M23" s="83">
        <v>10</v>
      </c>
      <c r="N23" s="15"/>
      <c r="O23" s="151">
        <f t="shared" si="6"/>
        <v>0</v>
      </c>
      <c r="P23" s="301"/>
      <c r="Q23" s="69">
        <f t="shared" si="1"/>
        <v>0</v>
      </c>
      <c r="R23" s="70"/>
      <c r="S23" s="71"/>
      <c r="T23" s="251">
        <f t="shared" si="7"/>
        <v>500</v>
      </c>
      <c r="U23" s="252">
        <f t="shared" si="8"/>
        <v>50</v>
      </c>
      <c r="W23" s="2"/>
      <c r="X23" s="83">
        <v>15</v>
      </c>
      <c r="Y23" s="15"/>
      <c r="Z23" s="151">
        <f t="shared" si="9"/>
        <v>0</v>
      </c>
      <c r="AA23" s="301"/>
      <c r="AB23" s="69">
        <f t="shared" si="2"/>
        <v>0</v>
      </c>
      <c r="AC23" s="70"/>
      <c r="AD23" s="71"/>
      <c r="AE23" s="251">
        <f t="shared" si="10"/>
        <v>1005</v>
      </c>
      <c r="AF23" s="252">
        <f t="shared" si="11"/>
        <v>67</v>
      </c>
    </row>
    <row r="24" spans="1:32" x14ac:dyDescent="0.25">
      <c r="A24" s="2"/>
      <c r="B24" s="83">
        <v>10</v>
      </c>
      <c r="C24" s="15"/>
      <c r="D24" s="1085">
        <f t="shared" si="3"/>
        <v>0</v>
      </c>
      <c r="E24" s="1086"/>
      <c r="F24" s="1082">
        <f t="shared" si="0"/>
        <v>0</v>
      </c>
      <c r="G24" s="1083"/>
      <c r="H24" s="206"/>
      <c r="I24" s="251">
        <f t="shared" si="4"/>
        <v>170</v>
      </c>
      <c r="J24" s="127">
        <f t="shared" si="5"/>
        <v>17</v>
      </c>
      <c r="L24" s="2"/>
      <c r="M24" s="83">
        <v>10</v>
      </c>
      <c r="N24" s="15"/>
      <c r="O24" s="151">
        <f t="shared" si="6"/>
        <v>0</v>
      </c>
      <c r="P24" s="301"/>
      <c r="Q24" s="69">
        <f t="shared" si="1"/>
        <v>0</v>
      </c>
      <c r="R24" s="70"/>
      <c r="S24" s="71"/>
      <c r="T24" s="251">
        <f t="shared" si="7"/>
        <v>500</v>
      </c>
      <c r="U24" s="127">
        <f t="shared" si="8"/>
        <v>50</v>
      </c>
      <c r="W24" s="2"/>
      <c r="X24" s="83">
        <v>15</v>
      </c>
      <c r="Y24" s="15"/>
      <c r="Z24" s="151">
        <f t="shared" si="9"/>
        <v>0</v>
      </c>
      <c r="AA24" s="301"/>
      <c r="AB24" s="69">
        <f t="shared" si="2"/>
        <v>0</v>
      </c>
      <c r="AC24" s="70"/>
      <c r="AD24" s="71"/>
      <c r="AE24" s="251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/>
      <c r="D25" s="1085">
        <f t="shared" si="3"/>
        <v>0</v>
      </c>
      <c r="E25" s="1086"/>
      <c r="F25" s="1082">
        <f t="shared" si="0"/>
        <v>0</v>
      </c>
      <c r="G25" s="1083"/>
      <c r="H25" s="206"/>
      <c r="I25" s="251">
        <f t="shared" si="4"/>
        <v>170</v>
      </c>
      <c r="J25" s="127">
        <f t="shared" si="5"/>
        <v>17</v>
      </c>
      <c r="L25" s="2"/>
      <c r="M25" s="83">
        <v>10</v>
      </c>
      <c r="N25" s="15"/>
      <c r="O25" s="151">
        <f t="shared" si="6"/>
        <v>0</v>
      </c>
      <c r="P25" s="301"/>
      <c r="Q25" s="69">
        <f t="shared" si="1"/>
        <v>0</v>
      </c>
      <c r="R25" s="70"/>
      <c r="S25" s="71"/>
      <c r="T25" s="251">
        <f t="shared" si="7"/>
        <v>500</v>
      </c>
      <c r="U25" s="127">
        <f t="shared" si="8"/>
        <v>50</v>
      </c>
      <c r="W25" s="2"/>
      <c r="X25" s="83">
        <v>15</v>
      </c>
      <c r="Y25" s="15"/>
      <c r="Z25" s="151">
        <f t="shared" si="9"/>
        <v>0</v>
      </c>
      <c r="AA25" s="301"/>
      <c r="AB25" s="69">
        <f t="shared" si="2"/>
        <v>0</v>
      </c>
      <c r="AC25" s="70"/>
      <c r="AD25" s="71"/>
      <c r="AE25" s="251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/>
      <c r="D26" s="1085">
        <f t="shared" si="3"/>
        <v>0</v>
      </c>
      <c r="E26" s="1086"/>
      <c r="F26" s="1082">
        <f t="shared" si="0"/>
        <v>0</v>
      </c>
      <c r="G26" s="1083"/>
      <c r="H26" s="206"/>
      <c r="I26" s="209">
        <f t="shared" si="4"/>
        <v>170</v>
      </c>
      <c r="J26" s="127">
        <f t="shared" si="5"/>
        <v>17</v>
      </c>
      <c r="L26" s="2"/>
      <c r="M26" s="83">
        <v>10</v>
      </c>
      <c r="N26" s="15"/>
      <c r="O26" s="151">
        <f t="shared" si="6"/>
        <v>0</v>
      </c>
      <c r="P26" s="301"/>
      <c r="Q26" s="69">
        <f t="shared" si="1"/>
        <v>0</v>
      </c>
      <c r="R26" s="70"/>
      <c r="S26" s="71"/>
      <c r="T26" s="209">
        <f t="shared" si="7"/>
        <v>500</v>
      </c>
      <c r="U26" s="127">
        <f t="shared" si="8"/>
        <v>50</v>
      </c>
      <c r="W26" s="2"/>
      <c r="X26" s="83">
        <v>15</v>
      </c>
      <c r="Y26" s="15"/>
      <c r="Z26" s="151">
        <f t="shared" si="9"/>
        <v>0</v>
      </c>
      <c r="AA26" s="301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/>
      <c r="D27" s="1085">
        <f t="shared" si="3"/>
        <v>0</v>
      </c>
      <c r="E27" s="1086"/>
      <c r="F27" s="1082">
        <f t="shared" si="0"/>
        <v>0</v>
      </c>
      <c r="G27" s="1083"/>
      <c r="H27" s="206"/>
      <c r="I27" s="209">
        <f t="shared" si="4"/>
        <v>170</v>
      </c>
      <c r="J27" s="127">
        <f t="shared" si="5"/>
        <v>17</v>
      </c>
      <c r="L27" s="2"/>
      <c r="M27" s="83">
        <v>10</v>
      </c>
      <c r="N27" s="15"/>
      <c r="O27" s="151">
        <f t="shared" si="6"/>
        <v>0</v>
      </c>
      <c r="P27" s="301"/>
      <c r="Q27" s="69">
        <f t="shared" si="1"/>
        <v>0</v>
      </c>
      <c r="R27" s="70"/>
      <c r="S27" s="71"/>
      <c r="T27" s="209">
        <f t="shared" si="7"/>
        <v>500</v>
      </c>
      <c r="U27" s="127">
        <f t="shared" si="8"/>
        <v>50</v>
      </c>
      <c r="W27" s="2"/>
      <c r="X27" s="83">
        <v>15</v>
      </c>
      <c r="Y27" s="15"/>
      <c r="Z27" s="151">
        <f t="shared" si="9"/>
        <v>0</v>
      </c>
      <c r="AA27" s="301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/>
      <c r="D28" s="1085">
        <f t="shared" si="3"/>
        <v>0</v>
      </c>
      <c r="E28" s="1086"/>
      <c r="F28" s="1082">
        <f t="shared" si="0"/>
        <v>0</v>
      </c>
      <c r="G28" s="1083"/>
      <c r="H28" s="206"/>
      <c r="I28" s="209">
        <f t="shared" si="4"/>
        <v>170</v>
      </c>
      <c r="J28" s="127">
        <f t="shared" si="5"/>
        <v>17</v>
      </c>
      <c r="L28" s="2"/>
      <c r="M28" s="83">
        <v>10</v>
      </c>
      <c r="N28" s="15"/>
      <c r="O28" s="151">
        <f t="shared" si="6"/>
        <v>0</v>
      </c>
      <c r="P28" s="301"/>
      <c r="Q28" s="69">
        <f t="shared" si="1"/>
        <v>0</v>
      </c>
      <c r="R28" s="70"/>
      <c r="S28" s="71"/>
      <c r="T28" s="209">
        <f t="shared" si="7"/>
        <v>500</v>
      </c>
      <c r="U28" s="127">
        <f t="shared" si="8"/>
        <v>50</v>
      </c>
      <c r="W28" s="2"/>
      <c r="X28" s="83">
        <v>15</v>
      </c>
      <c r="Y28" s="15"/>
      <c r="Z28" s="151">
        <f t="shared" si="9"/>
        <v>0</v>
      </c>
      <c r="AA28" s="301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1085">
        <f t="shared" si="3"/>
        <v>0</v>
      </c>
      <c r="E29" s="1086"/>
      <c r="F29" s="1082">
        <f t="shared" si="0"/>
        <v>0</v>
      </c>
      <c r="G29" s="1083"/>
      <c r="H29" s="206"/>
      <c r="I29" s="209">
        <f t="shared" si="4"/>
        <v>170</v>
      </c>
      <c r="J29" s="127">
        <f t="shared" si="5"/>
        <v>17</v>
      </c>
      <c r="L29" s="2"/>
      <c r="M29" s="83">
        <v>10</v>
      </c>
      <c r="N29" s="15"/>
      <c r="O29" s="151">
        <f t="shared" si="6"/>
        <v>0</v>
      </c>
      <c r="P29" s="301"/>
      <c r="Q29" s="69">
        <f t="shared" si="1"/>
        <v>0</v>
      </c>
      <c r="R29" s="70"/>
      <c r="S29" s="71"/>
      <c r="T29" s="209">
        <f t="shared" si="7"/>
        <v>500</v>
      </c>
      <c r="U29" s="127">
        <f t="shared" si="8"/>
        <v>50</v>
      </c>
      <c r="W29" s="2"/>
      <c r="X29" s="83">
        <v>15</v>
      </c>
      <c r="Y29" s="15"/>
      <c r="Z29" s="151">
        <f t="shared" si="9"/>
        <v>0</v>
      </c>
      <c r="AA29" s="301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/>
      <c r="D30" s="1085">
        <f t="shared" si="3"/>
        <v>0</v>
      </c>
      <c r="E30" s="1086"/>
      <c r="F30" s="1082">
        <f t="shared" si="0"/>
        <v>0</v>
      </c>
      <c r="G30" s="1083"/>
      <c r="H30" s="206"/>
      <c r="I30" s="209">
        <f t="shared" si="4"/>
        <v>170</v>
      </c>
      <c r="J30" s="127">
        <f t="shared" si="5"/>
        <v>17</v>
      </c>
      <c r="L30" s="2"/>
      <c r="M30" s="83">
        <v>10</v>
      </c>
      <c r="N30" s="15"/>
      <c r="O30" s="151">
        <f t="shared" si="6"/>
        <v>0</v>
      </c>
      <c r="P30" s="787"/>
      <c r="Q30" s="69">
        <f t="shared" si="1"/>
        <v>0</v>
      </c>
      <c r="R30" s="70"/>
      <c r="S30" s="71"/>
      <c r="T30" s="209">
        <f t="shared" si="7"/>
        <v>500</v>
      </c>
      <c r="U30" s="127">
        <f t="shared" si="8"/>
        <v>50</v>
      </c>
      <c r="W30" s="2"/>
      <c r="X30" s="83">
        <v>15</v>
      </c>
      <c r="Y30" s="15"/>
      <c r="Z30" s="151">
        <f t="shared" si="9"/>
        <v>0</v>
      </c>
      <c r="AA30" s="787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1085">
        <f t="shared" si="3"/>
        <v>0</v>
      </c>
      <c r="E31" s="1086"/>
      <c r="F31" s="1082">
        <f t="shared" si="0"/>
        <v>0</v>
      </c>
      <c r="G31" s="1083"/>
      <c r="H31" s="206"/>
      <c r="I31" s="209">
        <f t="shared" si="4"/>
        <v>170</v>
      </c>
      <c r="J31" s="127">
        <f t="shared" si="5"/>
        <v>17</v>
      </c>
      <c r="L31" s="2"/>
      <c r="M31" s="83">
        <v>10</v>
      </c>
      <c r="N31" s="15"/>
      <c r="O31" s="151">
        <f t="shared" si="6"/>
        <v>0</v>
      </c>
      <c r="P31" s="787"/>
      <c r="Q31" s="69">
        <f t="shared" si="1"/>
        <v>0</v>
      </c>
      <c r="R31" s="70"/>
      <c r="S31" s="71"/>
      <c r="T31" s="209">
        <f t="shared" si="7"/>
        <v>500</v>
      </c>
      <c r="U31" s="127">
        <f t="shared" si="8"/>
        <v>50</v>
      </c>
      <c r="W31" s="2"/>
      <c r="X31" s="83">
        <v>15</v>
      </c>
      <c r="Y31" s="15"/>
      <c r="Z31" s="151">
        <f t="shared" si="9"/>
        <v>0</v>
      </c>
      <c r="AA31" s="787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1085">
        <f t="shared" si="3"/>
        <v>0</v>
      </c>
      <c r="E32" s="1086"/>
      <c r="F32" s="1082">
        <f t="shared" si="0"/>
        <v>0</v>
      </c>
      <c r="G32" s="1077"/>
      <c r="H32" s="295"/>
      <c r="I32" s="251">
        <f t="shared" si="4"/>
        <v>170</v>
      </c>
      <c r="J32" s="252">
        <f t="shared" si="5"/>
        <v>17</v>
      </c>
      <c r="L32" s="2"/>
      <c r="M32" s="83">
        <v>10</v>
      </c>
      <c r="N32" s="15"/>
      <c r="O32" s="151">
        <f t="shared" si="6"/>
        <v>0</v>
      </c>
      <c r="P32" s="787"/>
      <c r="Q32" s="69">
        <f t="shared" si="1"/>
        <v>0</v>
      </c>
      <c r="R32" s="249"/>
      <c r="S32" s="250"/>
      <c r="T32" s="251">
        <f t="shared" si="7"/>
        <v>500</v>
      </c>
      <c r="U32" s="252">
        <f t="shared" si="8"/>
        <v>50</v>
      </c>
      <c r="W32" s="2"/>
      <c r="X32" s="83">
        <v>15</v>
      </c>
      <c r="Y32" s="15"/>
      <c r="Z32" s="151">
        <f t="shared" si="9"/>
        <v>0</v>
      </c>
      <c r="AA32" s="787"/>
      <c r="AB32" s="69">
        <f t="shared" si="2"/>
        <v>0</v>
      </c>
      <c r="AC32" s="249"/>
      <c r="AD32" s="250"/>
      <c r="AE32" s="251">
        <f t="shared" si="10"/>
        <v>1005</v>
      </c>
      <c r="AF32" s="252">
        <f t="shared" si="11"/>
        <v>67</v>
      </c>
    </row>
    <row r="33" spans="1:32" x14ac:dyDescent="0.25">
      <c r="A33" s="2"/>
      <c r="B33" s="83">
        <v>10</v>
      </c>
      <c r="C33" s="15"/>
      <c r="D33" s="1085">
        <f t="shared" si="3"/>
        <v>0</v>
      </c>
      <c r="E33" s="1086"/>
      <c r="F33" s="1082">
        <f t="shared" si="0"/>
        <v>0</v>
      </c>
      <c r="G33" s="1077"/>
      <c r="H33" s="295"/>
      <c r="I33" s="251">
        <f t="shared" si="4"/>
        <v>170</v>
      </c>
      <c r="J33" s="252">
        <f t="shared" si="5"/>
        <v>17</v>
      </c>
      <c r="L33" s="2"/>
      <c r="M33" s="83">
        <v>10</v>
      </c>
      <c r="N33" s="15"/>
      <c r="O33" s="151">
        <f t="shared" si="6"/>
        <v>0</v>
      </c>
      <c r="P33" s="787"/>
      <c r="Q33" s="69">
        <f t="shared" si="1"/>
        <v>0</v>
      </c>
      <c r="R33" s="249"/>
      <c r="S33" s="250"/>
      <c r="T33" s="251">
        <f t="shared" si="7"/>
        <v>500</v>
      </c>
      <c r="U33" s="252">
        <f t="shared" si="8"/>
        <v>50</v>
      </c>
      <c r="W33" s="2"/>
      <c r="X33" s="83">
        <v>15</v>
      </c>
      <c r="Y33" s="15"/>
      <c r="Z33" s="151">
        <f t="shared" si="9"/>
        <v>0</v>
      </c>
      <c r="AA33" s="787"/>
      <c r="AB33" s="69">
        <f t="shared" si="2"/>
        <v>0</v>
      </c>
      <c r="AC33" s="249"/>
      <c r="AD33" s="250"/>
      <c r="AE33" s="251">
        <f t="shared" si="10"/>
        <v>1005</v>
      </c>
      <c r="AF33" s="252">
        <f t="shared" si="11"/>
        <v>67</v>
      </c>
    </row>
    <row r="34" spans="1:32" x14ac:dyDescent="0.25">
      <c r="A34" s="2"/>
      <c r="B34" s="83">
        <v>10</v>
      </c>
      <c r="C34" s="15"/>
      <c r="D34" s="1085">
        <f t="shared" si="3"/>
        <v>0</v>
      </c>
      <c r="E34" s="1086"/>
      <c r="F34" s="1082">
        <f t="shared" si="0"/>
        <v>0</v>
      </c>
      <c r="G34" s="1077"/>
      <c r="H34" s="295"/>
      <c r="I34" s="251">
        <f t="shared" si="4"/>
        <v>170</v>
      </c>
      <c r="J34" s="252">
        <f t="shared" si="5"/>
        <v>17</v>
      </c>
      <c r="L34" s="2"/>
      <c r="M34" s="83">
        <v>10</v>
      </c>
      <c r="N34" s="15"/>
      <c r="O34" s="151">
        <f t="shared" si="6"/>
        <v>0</v>
      </c>
      <c r="P34" s="787"/>
      <c r="Q34" s="69">
        <f t="shared" si="1"/>
        <v>0</v>
      </c>
      <c r="R34" s="249"/>
      <c r="S34" s="250"/>
      <c r="T34" s="251">
        <f t="shared" si="7"/>
        <v>500</v>
      </c>
      <c r="U34" s="252">
        <f t="shared" si="8"/>
        <v>50</v>
      </c>
      <c r="W34" s="2"/>
      <c r="X34" s="83">
        <v>15</v>
      </c>
      <c r="Y34" s="15"/>
      <c r="Z34" s="151">
        <f t="shared" si="9"/>
        <v>0</v>
      </c>
      <c r="AA34" s="787"/>
      <c r="AB34" s="69">
        <f t="shared" si="2"/>
        <v>0</v>
      </c>
      <c r="AC34" s="249"/>
      <c r="AD34" s="250"/>
      <c r="AE34" s="251">
        <f t="shared" si="10"/>
        <v>1005</v>
      </c>
      <c r="AF34" s="252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787"/>
      <c r="F35" s="69">
        <f t="shared" si="0"/>
        <v>0</v>
      </c>
      <c r="G35" s="249"/>
      <c r="H35" s="250"/>
      <c r="I35" s="251">
        <f t="shared" si="4"/>
        <v>170</v>
      </c>
      <c r="J35" s="252">
        <f t="shared" si="5"/>
        <v>17</v>
      </c>
      <c r="L35" s="2"/>
      <c r="M35" s="83">
        <v>10</v>
      </c>
      <c r="N35" s="15"/>
      <c r="O35" s="151">
        <f t="shared" si="6"/>
        <v>0</v>
      </c>
      <c r="P35" s="787"/>
      <c r="Q35" s="69">
        <f t="shared" si="1"/>
        <v>0</v>
      </c>
      <c r="R35" s="249"/>
      <c r="S35" s="250"/>
      <c r="T35" s="251">
        <f t="shared" si="7"/>
        <v>500</v>
      </c>
      <c r="U35" s="252">
        <f t="shared" si="8"/>
        <v>50</v>
      </c>
      <c r="W35" s="2"/>
      <c r="X35" s="83">
        <v>15</v>
      </c>
      <c r="Y35" s="15"/>
      <c r="Z35" s="151">
        <f t="shared" si="9"/>
        <v>0</v>
      </c>
      <c r="AA35" s="787"/>
      <c r="AB35" s="69">
        <f t="shared" si="2"/>
        <v>0</v>
      </c>
      <c r="AC35" s="249"/>
      <c r="AD35" s="250"/>
      <c r="AE35" s="251">
        <f t="shared" si="10"/>
        <v>1005</v>
      </c>
      <c r="AF35" s="252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787"/>
      <c r="F36" s="69">
        <f t="shared" si="0"/>
        <v>0</v>
      </c>
      <c r="G36" s="249"/>
      <c r="H36" s="250"/>
      <c r="I36" s="251">
        <f t="shared" si="4"/>
        <v>170</v>
      </c>
      <c r="J36" s="252">
        <f t="shared" si="5"/>
        <v>17</v>
      </c>
      <c r="L36" s="2"/>
      <c r="M36" s="83">
        <v>10</v>
      </c>
      <c r="N36" s="15"/>
      <c r="O36" s="151">
        <f t="shared" si="6"/>
        <v>0</v>
      </c>
      <c r="P36" s="787"/>
      <c r="Q36" s="69">
        <f t="shared" si="1"/>
        <v>0</v>
      </c>
      <c r="R36" s="249"/>
      <c r="S36" s="250"/>
      <c r="T36" s="251">
        <f t="shared" si="7"/>
        <v>500</v>
      </c>
      <c r="U36" s="252">
        <f t="shared" si="8"/>
        <v>50</v>
      </c>
      <c r="W36" s="2"/>
      <c r="X36" s="83">
        <v>15</v>
      </c>
      <c r="Y36" s="15"/>
      <c r="Z36" s="151">
        <f t="shared" si="9"/>
        <v>0</v>
      </c>
      <c r="AA36" s="787"/>
      <c r="AB36" s="69">
        <f t="shared" si="2"/>
        <v>0</v>
      </c>
      <c r="AC36" s="249"/>
      <c r="AD36" s="250"/>
      <c r="AE36" s="251">
        <f t="shared" si="10"/>
        <v>1005</v>
      </c>
      <c r="AF36" s="252">
        <f t="shared" si="11"/>
        <v>67</v>
      </c>
    </row>
    <row r="37" spans="1:32" ht="14.25" customHeight="1" x14ac:dyDescent="0.25">
      <c r="A37" s="2"/>
      <c r="B37" s="83"/>
      <c r="C37" s="15"/>
      <c r="D37" s="789"/>
      <c r="E37" s="787"/>
      <c r="F37" s="69">
        <f t="shared" si="0"/>
        <v>0</v>
      </c>
      <c r="G37" s="249"/>
      <c r="H37" s="250"/>
      <c r="I37" s="251">
        <f t="shared" si="4"/>
        <v>170</v>
      </c>
      <c r="J37" s="252">
        <f t="shared" si="5"/>
        <v>17</v>
      </c>
      <c r="L37" s="2"/>
      <c r="M37" s="83">
        <v>10</v>
      </c>
      <c r="N37" s="15"/>
      <c r="O37" s="789"/>
      <c r="P37" s="787"/>
      <c r="Q37" s="69">
        <f t="shared" si="1"/>
        <v>0</v>
      </c>
      <c r="R37" s="249"/>
      <c r="S37" s="250"/>
      <c r="T37" s="251">
        <f t="shared" si="7"/>
        <v>500</v>
      </c>
      <c r="U37" s="252">
        <f t="shared" si="8"/>
        <v>50</v>
      </c>
      <c r="W37" s="2"/>
      <c r="X37" s="83">
        <v>15</v>
      </c>
      <c r="Y37" s="15"/>
      <c r="Z37" s="789"/>
      <c r="AA37" s="787"/>
      <c r="AB37" s="69">
        <f t="shared" si="2"/>
        <v>0</v>
      </c>
      <c r="AC37" s="249"/>
      <c r="AD37" s="250"/>
      <c r="AE37" s="251">
        <f t="shared" si="10"/>
        <v>1005</v>
      </c>
      <c r="AF37" s="252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28" t="s">
        <v>11</v>
      </c>
      <c r="D42" s="1329"/>
      <c r="E42" s="145">
        <f>E5+E4+E6+-F39</f>
        <v>500</v>
      </c>
      <c r="F42" s="5"/>
      <c r="L42" s="47"/>
      <c r="N42" s="1328" t="s">
        <v>11</v>
      </c>
      <c r="O42" s="1329"/>
      <c r="P42" s="145">
        <f>P5+P4+P6+-Q39</f>
        <v>500</v>
      </c>
      <c r="Q42" s="5"/>
      <c r="W42" s="47"/>
      <c r="Y42" s="1328" t="s">
        <v>11</v>
      </c>
      <c r="Z42" s="1329"/>
      <c r="AA42" s="145">
        <f>AA5+AA4+AA6+-AB39</f>
        <v>1005</v>
      </c>
      <c r="AB42" s="5"/>
    </row>
  </sheetData>
  <mergeCells count="15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  <mergeCell ref="W1:AE1"/>
    <mergeCell ref="X5:X7"/>
    <mergeCell ref="AE8:AE9"/>
    <mergeCell ref="AF8:AF9"/>
    <mergeCell ref="Y42:Z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4"/>
      <c r="B1" s="1284"/>
      <c r="C1" s="1284"/>
      <c r="D1" s="1284"/>
      <c r="E1" s="1284"/>
      <c r="F1" s="1284"/>
      <c r="G1" s="1284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75"/>
      <c r="C4" s="492"/>
      <c r="D4" s="234"/>
      <c r="E4" s="232"/>
      <c r="F4" s="229"/>
      <c r="G4" s="866"/>
      <c r="H4" s="148"/>
      <c r="I4" s="502"/>
    </row>
    <row r="5" spans="1:10" ht="15" customHeight="1" x14ac:dyDescent="0.25">
      <c r="A5" s="863"/>
      <c r="B5" s="1361" t="s">
        <v>79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499"/>
    </row>
    <row r="6" spans="1:10" ht="15.75" thickBot="1" x14ac:dyDescent="0.3">
      <c r="A6" s="236" t="s">
        <v>52</v>
      </c>
      <c r="B6" s="1362"/>
      <c r="C6" s="495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0"/>
    </row>
    <row r="9" spans="1:10" ht="15.75" thickTop="1" x14ac:dyDescent="0.25">
      <c r="A9" s="754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5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42"/>
      <c r="E10" s="1043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54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37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5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5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5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5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5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5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5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5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5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5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5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5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5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5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5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5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5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5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5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5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5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5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5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5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5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5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5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5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5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5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5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5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5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5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5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5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80" t="s">
        <v>21</v>
      </c>
      <c r="E75" s="1281"/>
      <c r="F75" s="141">
        <f>G5-F73</f>
        <v>0</v>
      </c>
    </row>
    <row r="76" spans="1:10" ht="15.75" thickBot="1" x14ac:dyDescent="0.3">
      <c r="A76" s="125"/>
      <c r="D76" s="864" t="s">
        <v>4</v>
      </c>
      <c r="E76" s="8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92" t="s">
        <v>97</v>
      </c>
      <c r="C5" s="492"/>
      <c r="D5" s="234"/>
      <c r="E5" s="251"/>
      <c r="F5" s="239"/>
      <c r="G5" s="244"/>
    </row>
    <row r="6" spans="1:9" x14ac:dyDescent="0.25">
      <c r="A6" s="509"/>
      <c r="B6" s="1292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3" t="s">
        <v>11</v>
      </c>
      <c r="D83" s="129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88"/>
      <c r="B5" s="1289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88"/>
      <c r="B6" s="1289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0"/>
      <c r="B10" s="183">
        <f>B9-C10</f>
        <v>0</v>
      </c>
      <c r="C10" s="247"/>
      <c r="D10" s="248"/>
      <c r="E10" s="628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28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28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28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28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89"/>
      <c r="D15" s="248"/>
      <c r="E15" s="628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28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28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89"/>
      <c r="D18" s="248"/>
      <c r="E18" s="628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28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28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28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28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28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28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93" t="s">
        <v>11</v>
      </c>
      <c r="D60" s="129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4"/>
      <c r="B1" s="1284"/>
      <c r="C1" s="1284"/>
      <c r="D1" s="1284"/>
      <c r="E1" s="1284"/>
      <c r="F1" s="1284"/>
      <c r="G1" s="1284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8"/>
    </row>
    <row r="4" spans="1:10" ht="15.75" thickTop="1" x14ac:dyDescent="0.25">
      <c r="A4" s="75"/>
      <c r="B4" s="75"/>
      <c r="C4" s="492"/>
      <c r="D4" s="234"/>
      <c r="E4" s="232"/>
      <c r="F4" s="229"/>
      <c r="G4" s="988"/>
      <c r="H4" s="148"/>
      <c r="I4" s="502"/>
    </row>
    <row r="5" spans="1:10" ht="15" customHeight="1" x14ac:dyDescent="0.25">
      <c r="A5" s="987"/>
      <c r="B5" s="1361" t="s">
        <v>181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499"/>
    </row>
    <row r="6" spans="1:10" x14ac:dyDescent="0.25">
      <c r="A6" s="236"/>
      <c r="B6" s="1361"/>
      <c r="C6" s="495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361"/>
      <c r="C7" s="495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0"/>
    </row>
    <row r="9" spans="1:10" ht="15.75" thickTop="1" x14ac:dyDescent="0.25">
      <c r="A9" s="754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5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54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5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5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80" t="s">
        <v>21</v>
      </c>
      <c r="E41" s="1281"/>
      <c r="F41" s="141">
        <f>G5-F39</f>
        <v>0</v>
      </c>
    </row>
    <row r="42" spans="1:10" ht="15.75" thickBot="1" x14ac:dyDescent="0.3">
      <c r="A42" s="125"/>
      <c r="D42" s="985" t="s">
        <v>4</v>
      </c>
      <c r="E42" s="986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91" t="s">
        <v>292</v>
      </c>
      <c r="B1" s="1291"/>
      <c r="C1" s="1291"/>
      <c r="D1" s="1291"/>
      <c r="E1" s="1291"/>
      <c r="F1" s="1291"/>
      <c r="G1" s="1291"/>
      <c r="H1" s="11">
        <v>1</v>
      </c>
      <c r="K1" s="1295" t="s">
        <v>292</v>
      </c>
      <c r="L1" s="1295"/>
      <c r="M1" s="1295"/>
      <c r="N1" s="1295"/>
      <c r="O1" s="1295"/>
      <c r="P1" s="1295"/>
      <c r="Q1" s="1295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63" t="s">
        <v>52</v>
      </c>
      <c r="B4" s="631"/>
      <c r="C4" s="128"/>
      <c r="D4" s="135"/>
      <c r="E4" s="86">
        <v>59.18</v>
      </c>
      <c r="F4" s="73">
        <v>0</v>
      </c>
      <c r="G4" s="825"/>
      <c r="K4" s="1363" t="s">
        <v>52</v>
      </c>
      <c r="L4" s="631"/>
      <c r="M4" s="128"/>
      <c r="N4" s="135"/>
      <c r="O4" s="86"/>
      <c r="P4" s="73"/>
      <c r="Q4" s="1055"/>
    </row>
    <row r="5" spans="1:19" ht="15" customHeight="1" x14ac:dyDescent="0.25">
      <c r="A5" s="1364"/>
      <c r="B5" s="1366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364"/>
      <c r="L5" s="1366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365"/>
      <c r="B6" s="1367"/>
      <c r="C6" s="753">
        <v>33</v>
      </c>
      <c r="D6" s="231">
        <v>44734</v>
      </c>
      <c r="E6" s="232">
        <v>2938.76</v>
      </c>
      <c r="F6" s="229">
        <v>103</v>
      </c>
      <c r="G6" s="73"/>
      <c r="K6" s="1365"/>
      <c r="L6" s="1367"/>
      <c r="M6" s="753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698" t="s">
        <v>52</v>
      </c>
      <c r="C7" s="800">
        <v>33</v>
      </c>
      <c r="D7" s="135">
        <v>44740</v>
      </c>
      <c r="E7" s="105">
        <v>436.33</v>
      </c>
      <c r="F7" s="73">
        <v>15</v>
      </c>
      <c r="G7" s="73"/>
      <c r="K7" s="698" t="s">
        <v>52</v>
      </c>
      <c r="M7" s="800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0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0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65"/>
      <c r="B10" s="268">
        <f>F4+F5+F6+F7+F8-C10</f>
        <v>152</v>
      </c>
      <c r="C10" s="15">
        <v>1</v>
      </c>
      <c r="D10" s="92">
        <v>30.66</v>
      </c>
      <c r="E10" s="727">
        <v>44740</v>
      </c>
      <c r="F10" s="691">
        <f>D10</f>
        <v>30.66</v>
      </c>
      <c r="G10" s="692" t="s">
        <v>125</v>
      </c>
      <c r="H10" s="224">
        <v>34</v>
      </c>
      <c r="I10" s="254">
        <f>E6+E5+E4-F10+E7+E8</f>
        <v>4409.9100000000008</v>
      </c>
      <c r="K10" s="765"/>
      <c r="L10" s="1112">
        <f>P4+P5+P6+P7+P8-M10</f>
        <v>68</v>
      </c>
      <c r="M10" s="247"/>
      <c r="N10" s="263"/>
      <c r="O10" s="1111"/>
      <c r="P10" s="691">
        <f>N10</f>
        <v>0</v>
      </c>
      <c r="Q10" s="692"/>
      <c r="R10" s="224"/>
      <c r="S10" s="254">
        <f>O6+O5+O4-P10+O7+O8</f>
        <v>2001</v>
      </c>
    </row>
    <row r="11" spans="1:19" x14ac:dyDescent="0.25">
      <c r="A11" s="228"/>
      <c r="B11" s="928">
        <f>B10-C11</f>
        <v>150</v>
      </c>
      <c r="C11" s="646">
        <v>2</v>
      </c>
      <c r="D11" s="403">
        <v>57.96</v>
      </c>
      <c r="E11" s="729">
        <v>44745</v>
      </c>
      <c r="F11" s="728">
        <f t="shared" ref="F11:F57" si="0">D11</f>
        <v>57.96</v>
      </c>
      <c r="G11" s="730" t="s">
        <v>128</v>
      </c>
      <c r="H11" s="731">
        <v>35</v>
      </c>
      <c r="I11" s="927">
        <f>I10-F11</f>
        <v>4351.9500000000007</v>
      </c>
      <c r="K11" s="228"/>
      <c r="L11" s="1113">
        <f>L10-M11</f>
        <v>68</v>
      </c>
      <c r="M11" s="646"/>
      <c r="N11" s="403"/>
      <c r="O11" s="623"/>
      <c r="P11" s="403">
        <f t="shared" ref="P11:P57" si="1">N11</f>
        <v>0</v>
      </c>
      <c r="Q11" s="1114"/>
      <c r="R11" s="1115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46">
        <v>8</v>
      </c>
      <c r="D12" s="816">
        <v>225.87</v>
      </c>
      <c r="E12" s="815">
        <v>44746</v>
      </c>
      <c r="F12" s="816">
        <f t="shared" si="0"/>
        <v>225.87</v>
      </c>
      <c r="G12" s="857" t="s">
        <v>135</v>
      </c>
      <c r="H12" s="858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46"/>
      <c r="N12" s="403"/>
      <c r="O12" s="623"/>
      <c r="P12" s="403">
        <f t="shared" si="1"/>
        <v>0</v>
      </c>
      <c r="Q12" s="1114"/>
      <c r="R12" s="1115"/>
      <c r="S12" s="254">
        <f t="shared" ref="S12:S13" si="5">S11-P12</f>
        <v>2001</v>
      </c>
    </row>
    <row r="13" spans="1:19" x14ac:dyDescent="0.25">
      <c r="A13" s="765"/>
      <c r="B13" s="422">
        <f t="shared" si="2"/>
        <v>139</v>
      </c>
      <c r="C13" s="402">
        <v>3</v>
      </c>
      <c r="D13" s="814">
        <v>87.61</v>
      </c>
      <c r="E13" s="815">
        <v>44746</v>
      </c>
      <c r="F13" s="816">
        <f t="shared" si="0"/>
        <v>87.61</v>
      </c>
      <c r="G13" s="857" t="s">
        <v>136</v>
      </c>
      <c r="H13" s="858">
        <v>35</v>
      </c>
      <c r="I13" s="254">
        <f t="shared" si="3"/>
        <v>4038.4700000000007</v>
      </c>
      <c r="K13" s="765"/>
      <c r="L13" s="422">
        <f t="shared" si="4"/>
        <v>68</v>
      </c>
      <c r="M13" s="646"/>
      <c r="N13" s="403"/>
      <c r="O13" s="623"/>
      <c r="P13" s="403">
        <f t="shared" si="1"/>
        <v>0</v>
      </c>
      <c r="Q13" s="1114"/>
      <c r="R13" s="1115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14">
        <v>29.11</v>
      </c>
      <c r="E14" s="815">
        <v>44656</v>
      </c>
      <c r="F14" s="816">
        <f t="shared" si="0"/>
        <v>29.11</v>
      </c>
      <c r="G14" s="857" t="s">
        <v>137</v>
      </c>
      <c r="H14" s="858">
        <v>35</v>
      </c>
      <c r="I14" s="254">
        <f>I13-F14</f>
        <v>4009.3600000000006</v>
      </c>
      <c r="K14" s="228"/>
      <c r="L14" s="422">
        <f t="shared" si="4"/>
        <v>68</v>
      </c>
      <c r="M14" s="646"/>
      <c r="N14" s="403"/>
      <c r="O14" s="623"/>
      <c r="P14" s="403">
        <f t="shared" si="1"/>
        <v>0</v>
      </c>
      <c r="Q14" s="1114"/>
      <c r="R14" s="1115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14">
        <v>203.67</v>
      </c>
      <c r="E15" s="815">
        <v>44748</v>
      </c>
      <c r="F15" s="816">
        <f t="shared" si="0"/>
        <v>203.67</v>
      </c>
      <c r="G15" s="857" t="s">
        <v>138</v>
      </c>
      <c r="H15" s="858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46"/>
      <c r="N15" s="403"/>
      <c r="O15" s="623"/>
      <c r="P15" s="403">
        <f t="shared" si="1"/>
        <v>0</v>
      </c>
      <c r="Q15" s="1114"/>
      <c r="R15" s="1115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14">
        <v>28.01</v>
      </c>
      <c r="E16" s="815">
        <v>44749</v>
      </c>
      <c r="F16" s="816">
        <f t="shared" si="0"/>
        <v>28.01</v>
      </c>
      <c r="G16" s="857" t="s">
        <v>139</v>
      </c>
      <c r="H16" s="858">
        <v>35</v>
      </c>
      <c r="I16" s="254">
        <f t="shared" si="6"/>
        <v>3777.6800000000003</v>
      </c>
      <c r="K16" s="226"/>
      <c r="L16" s="422">
        <f t="shared" si="4"/>
        <v>68</v>
      </c>
      <c r="M16" s="646"/>
      <c r="N16" s="403"/>
      <c r="O16" s="623"/>
      <c r="P16" s="403">
        <f t="shared" si="1"/>
        <v>0</v>
      </c>
      <c r="Q16" s="1114"/>
      <c r="R16" s="1115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14">
        <v>28.2</v>
      </c>
      <c r="E17" s="815">
        <v>44749</v>
      </c>
      <c r="F17" s="816">
        <f t="shared" si="0"/>
        <v>28.2</v>
      </c>
      <c r="G17" s="857" t="s">
        <v>140</v>
      </c>
      <c r="H17" s="858">
        <v>35</v>
      </c>
      <c r="I17" s="254">
        <f t="shared" si="6"/>
        <v>3749.4800000000005</v>
      </c>
      <c r="K17" s="226"/>
      <c r="L17" s="422">
        <f t="shared" si="4"/>
        <v>68</v>
      </c>
      <c r="M17" s="646"/>
      <c r="N17" s="403"/>
      <c r="O17" s="623"/>
      <c r="P17" s="403">
        <f t="shared" si="1"/>
        <v>0</v>
      </c>
      <c r="Q17" s="1114"/>
      <c r="R17" s="1115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14">
        <v>194.13</v>
      </c>
      <c r="E18" s="815">
        <v>44750</v>
      </c>
      <c r="F18" s="816">
        <f t="shared" si="0"/>
        <v>194.13</v>
      </c>
      <c r="G18" s="857" t="s">
        <v>141</v>
      </c>
      <c r="H18" s="858">
        <v>35</v>
      </c>
      <c r="I18" s="254">
        <f t="shared" si="6"/>
        <v>3555.3500000000004</v>
      </c>
      <c r="K18" s="226"/>
      <c r="L18" s="422">
        <f t="shared" si="4"/>
        <v>68</v>
      </c>
      <c r="M18" s="646"/>
      <c r="N18" s="403"/>
      <c r="O18" s="623"/>
      <c r="P18" s="403">
        <f t="shared" si="1"/>
        <v>0</v>
      </c>
      <c r="Q18" s="1114"/>
      <c r="R18" s="1115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14">
        <v>59.65</v>
      </c>
      <c r="E19" s="815">
        <v>44755</v>
      </c>
      <c r="F19" s="816">
        <f t="shared" si="0"/>
        <v>59.65</v>
      </c>
      <c r="G19" s="857" t="s">
        <v>145</v>
      </c>
      <c r="H19" s="858">
        <v>35</v>
      </c>
      <c r="I19" s="254">
        <f t="shared" si="6"/>
        <v>3495.7000000000003</v>
      </c>
      <c r="K19" s="226"/>
      <c r="L19" s="422">
        <f t="shared" si="4"/>
        <v>68</v>
      </c>
      <c r="M19" s="646"/>
      <c r="N19" s="403"/>
      <c r="O19" s="623"/>
      <c r="P19" s="403">
        <f t="shared" si="1"/>
        <v>0</v>
      </c>
      <c r="Q19" s="1114"/>
      <c r="R19" s="1115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14">
        <v>203.85</v>
      </c>
      <c r="E20" s="815">
        <v>44755</v>
      </c>
      <c r="F20" s="816">
        <f t="shared" si="0"/>
        <v>203.85</v>
      </c>
      <c r="G20" s="857" t="s">
        <v>146</v>
      </c>
      <c r="H20" s="858">
        <v>35</v>
      </c>
      <c r="I20" s="254">
        <f t="shared" si="6"/>
        <v>3291.8500000000004</v>
      </c>
      <c r="K20" s="226"/>
      <c r="L20" s="422">
        <f t="shared" si="4"/>
        <v>68</v>
      </c>
      <c r="M20" s="646"/>
      <c r="N20" s="403"/>
      <c r="O20" s="623"/>
      <c r="P20" s="403">
        <f t="shared" si="1"/>
        <v>0</v>
      </c>
      <c r="Q20" s="1114"/>
      <c r="R20" s="1115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14">
        <v>26.89</v>
      </c>
      <c r="E21" s="815">
        <v>44757</v>
      </c>
      <c r="F21" s="816">
        <f t="shared" si="0"/>
        <v>26.89</v>
      </c>
      <c r="G21" s="817" t="s">
        <v>153</v>
      </c>
      <c r="H21" s="818">
        <v>35</v>
      </c>
      <c r="I21" s="132">
        <f t="shared" si="6"/>
        <v>3264.9600000000005</v>
      </c>
      <c r="K21" s="226"/>
      <c r="L21" s="422">
        <f t="shared" si="4"/>
        <v>68</v>
      </c>
      <c r="M21" s="646"/>
      <c r="N21" s="403"/>
      <c r="O21" s="623"/>
      <c r="P21" s="403">
        <f t="shared" si="1"/>
        <v>0</v>
      </c>
      <c r="Q21" s="1041"/>
      <c r="R21" s="1116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14">
        <v>195.39</v>
      </c>
      <c r="E22" s="815">
        <v>44757</v>
      </c>
      <c r="F22" s="816">
        <f t="shared" si="0"/>
        <v>195.39</v>
      </c>
      <c r="G22" s="817" t="s">
        <v>154</v>
      </c>
      <c r="H22" s="818">
        <v>35</v>
      </c>
      <c r="I22" s="132">
        <f t="shared" si="6"/>
        <v>3069.5700000000006</v>
      </c>
      <c r="K22" s="226"/>
      <c r="L22" s="422">
        <f t="shared" si="4"/>
        <v>68</v>
      </c>
      <c r="M22" s="646"/>
      <c r="N22" s="403"/>
      <c r="O22" s="623"/>
      <c r="P22" s="403">
        <f t="shared" si="1"/>
        <v>0</v>
      </c>
      <c r="Q22" s="1041"/>
      <c r="R22" s="1116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14">
        <v>28.38</v>
      </c>
      <c r="E23" s="815">
        <v>44758</v>
      </c>
      <c r="F23" s="816">
        <f t="shared" si="0"/>
        <v>28.38</v>
      </c>
      <c r="G23" s="817" t="s">
        <v>155</v>
      </c>
      <c r="H23" s="818">
        <v>35</v>
      </c>
      <c r="I23" s="132">
        <f t="shared" si="6"/>
        <v>3041.1900000000005</v>
      </c>
      <c r="K23" s="226"/>
      <c r="L23" s="422">
        <f t="shared" si="4"/>
        <v>68</v>
      </c>
      <c r="M23" s="646"/>
      <c r="N23" s="403"/>
      <c r="O23" s="623"/>
      <c r="P23" s="403">
        <f t="shared" si="1"/>
        <v>0</v>
      </c>
      <c r="Q23" s="1041"/>
      <c r="R23" s="1116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14">
        <v>208.19</v>
      </c>
      <c r="E24" s="815">
        <v>44758</v>
      </c>
      <c r="F24" s="816">
        <f t="shared" si="0"/>
        <v>208.19</v>
      </c>
      <c r="G24" s="817" t="s">
        <v>156</v>
      </c>
      <c r="H24" s="818">
        <v>35</v>
      </c>
      <c r="I24" s="132">
        <f t="shared" si="6"/>
        <v>2833.0000000000005</v>
      </c>
      <c r="K24" s="226"/>
      <c r="L24" s="422">
        <f t="shared" si="4"/>
        <v>68</v>
      </c>
      <c r="M24" s="646"/>
      <c r="N24" s="403"/>
      <c r="O24" s="623"/>
      <c r="P24" s="403">
        <f t="shared" si="1"/>
        <v>0</v>
      </c>
      <c r="Q24" s="1041"/>
      <c r="R24" s="1116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14">
        <v>27.6</v>
      </c>
      <c r="E25" s="815">
        <v>44762</v>
      </c>
      <c r="F25" s="816">
        <f t="shared" si="0"/>
        <v>27.6</v>
      </c>
      <c r="G25" s="817" t="s">
        <v>160</v>
      </c>
      <c r="H25" s="818">
        <v>35</v>
      </c>
      <c r="I25" s="132">
        <f t="shared" si="6"/>
        <v>2805.4000000000005</v>
      </c>
      <c r="K25" s="226"/>
      <c r="L25" s="422">
        <f t="shared" si="4"/>
        <v>68</v>
      </c>
      <c r="M25" s="646"/>
      <c r="N25" s="403"/>
      <c r="O25" s="623"/>
      <c r="P25" s="403">
        <f t="shared" si="1"/>
        <v>0</v>
      </c>
      <c r="Q25" s="1041"/>
      <c r="R25" s="1116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14">
        <v>29.12</v>
      </c>
      <c r="E26" s="815">
        <v>44763</v>
      </c>
      <c r="F26" s="816">
        <f t="shared" si="0"/>
        <v>29.12</v>
      </c>
      <c r="G26" s="817" t="s">
        <v>161</v>
      </c>
      <c r="H26" s="818">
        <v>35</v>
      </c>
      <c r="I26" s="132">
        <f t="shared" si="6"/>
        <v>2776.2800000000007</v>
      </c>
      <c r="L26" s="422">
        <f t="shared" si="4"/>
        <v>68</v>
      </c>
      <c r="M26" s="646"/>
      <c r="N26" s="403"/>
      <c r="O26" s="623"/>
      <c r="P26" s="403">
        <f t="shared" si="1"/>
        <v>0</v>
      </c>
      <c r="Q26" s="1041"/>
      <c r="R26" s="1116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14">
        <v>89.7</v>
      </c>
      <c r="E27" s="815">
        <v>44763</v>
      </c>
      <c r="F27" s="816">
        <f t="shared" si="0"/>
        <v>89.7</v>
      </c>
      <c r="G27" s="817" t="s">
        <v>162</v>
      </c>
      <c r="H27" s="818">
        <v>35</v>
      </c>
      <c r="I27" s="132">
        <f t="shared" si="6"/>
        <v>2686.5800000000008</v>
      </c>
      <c r="L27" s="422">
        <f t="shared" si="4"/>
        <v>68</v>
      </c>
      <c r="M27" s="646"/>
      <c r="N27" s="403"/>
      <c r="O27" s="623"/>
      <c r="P27" s="403">
        <f t="shared" si="1"/>
        <v>0</v>
      </c>
      <c r="Q27" s="1041"/>
      <c r="R27" s="1116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14">
        <v>209.78</v>
      </c>
      <c r="E28" s="815">
        <v>44765</v>
      </c>
      <c r="F28" s="816">
        <f t="shared" si="0"/>
        <v>209.78</v>
      </c>
      <c r="G28" s="817" t="s">
        <v>167</v>
      </c>
      <c r="H28" s="818">
        <v>35</v>
      </c>
      <c r="I28" s="132">
        <f t="shared" si="6"/>
        <v>2476.8000000000006</v>
      </c>
      <c r="L28" s="422">
        <f t="shared" si="4"/>
        <v>68</v>
      </c>
      <c r="M28" s="646"/>
      <c r="N28" s="403"/>
      <c r="O28" s="623"/>
      <c r="P28" s="403">
        <f t="shared" si="1"/>
        <v>0</v>
      </c>
      <c r="Q28" s="1041"/>
      <c r="R28" s="1116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14">
        <v>191.25</v>
      </c>
      <c r="E29" s="815">
        <v>44767</v>
      </c>
      <c r="F29" s="816">
        <f t="shared" si="0"/>
        <v>191.25</v>
      </c>
      <c r="G29" s="817" t="s">
        <v>165</v>
      </c>
      <c r="H29" s="818">
        <v>35</v>
      </c>
      <c r="I29" s="132">
        <f t="shared" si="6"/>
        <v>2285.5500000000006</v>
      </c>
      <c r="L29" s="422">
        <f t="shared" si="4"/>
        <v>68</v>
      </c>
      <c r="M29" s="646"/>
      <c r="N29" s="403"/>
      <c r="O29" s="623"/>
      <c r="P29" s="403">
        <f t="shared" si="1"/>
        <v>0</v>
      </c>
      <c r="Q29" s="1041"/>
      <c r="R29" s="1116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14">
        <v>264.07</v>
      </c>
      <c r="E30" s="815">
        <v>44768</v>
      </c>
      <c r="F30" s="816">
        <f t="shared" si="0"/>
        <v>264.07</v>
      </c>
      <c r="G30" s="817" t="s">
        <v>168</v>
      </c>
      <c r="H30" s="818">
        <v>35</v>
      </c>
      <c r="I30" s="132">
        <f t="shared" si="6"/>
        <v>2021.4800000000007</v>
      </c>
      <c r="L30" s="422">
        <f t="shared" si="4"/>
        <v>68</v>
      </c>
      <c r="M30" s="646"/>
      <c r="N30" s="403"/>
      <c r="O30" s="623"/>
      <c r="P30" s="403">
        <f t="shared" si="1"/>
        <v>0</v>
      </c>
      <c r="Q30" s="1041"/>
      <c r="R30" s="1116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14">
        <v>30.2</v>
      </c>
      <c r="E31" s="1031">
        <v>44771</v>
      </c>
      <c r="F31" s="816">
        <f t="shared" si="0"/>
        <v>30.2</v>
      </c>
      <c r="G31" s="817" t="s">
        <v>175</v>
      </c>
      <c r="H31" s="818">
        <v>35</v>
      </c>
      <c r="I31" s="132">
        <f t="shared" si="6"/>
        <v>1991.2800000000007</v>
      </c>
      <c r="L31" s="422">
        <f t="shared" si="4"/>
        <v>68</v>
      </c>
      <c r="M31" s="646"/>
      <c r="N31" s="403"/>
      <c r="O31" s="1117"/>
      <c r="P31" s="403">
        <f t="shared" si="1"/>
        <v>0</v>
      </c>
      <c r="Q31" s="1041"/>
      <c r="R31" s="1116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66">
        <v>59.01</v>
      </c>
      <c r="E32" s="1032">
        <v>44779</v>
      </c>
      <c r="F32" s="967">
        <f t="shared" si="0"/>
        <v>59.01</v>
      </c>
      <c r="G32" s="968" t="s">
        <v>203</v>
      </c>
      <c r="H32" s="969">
        <v>35</v>
      </c>
      <c r="I32" s="132">
        <f t="shared" si="6"/>
        <v>1932.2700000000007</v>
      </c>
      <c r="L32" s="422">
        <f t="shared" si="4"/>
        <v>68</v>
      </c>
      <c r="M32" s="646"/>
      <c r="N32" s="403"/>
      <c r="O32" s="1117"/>
      <c r="P32" s="403">
        <f t="shared" si="1"/>
        <v>0</v>
      </c>
      <c r="Q32" s="1041"/>
      <c r="R32" s="1116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66">
        <v>28.75</v>
      </c>
      <c r="E33" s="1032">
        <v>44786</v>
      </c>
      <c r="F33" s="967">
        <f t="shared" si="0"/>
        <v>28.75</v>
      </c>
      <c r="G33" s="968" t="s">
        <v>221</v>
      </c>
      <c r="H33" s="969">
        <v>35</v>
      </c>
      <c r="I33" s="132">
        <f t="shared" si="6"/>
        <v>1903.5200000000007</v>
      </c>
      <c r="L33" s="422">
        <f t="shared" si="4"/>
        <v>68</v>
      </c>
      <c r="M33" s="646"/>
      <c r="N33" s="403"/>
      <c r="O33" s="1117"/>
      <c r="P33" s="403">
        <f t="shared" si="1"/>
        <v>0</v>
      </c>
      <c r="Q33" s="1041"/>
      <c r="R33" s="1116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66">
        <v>195.03</v>
      </c>
      <c r="E34" s="1032">
        <v>44786</v>
      </c>
      <c r="F34" s="967">
        <f t="shared" si="0"/>
        <v>195.03</v>
      </c>
      <c r="G34" s="968" t="s">
        <v>224</v>
      </c>
      <c r="H34" s="969">
        <v>35</v>
      </c>
      <c r="I34" s="132">
        <f t="shared" si="6"/>
        <v>1708.4900000000007</v>
      </c>
      <c r="L34" s="422">
        <f t="shared" si="4"/>
        <v>68</v>
      </c>
      <c r="M34" s="646"/>
      <c r="N34" s="403"/>
      <c r="O34" s="1117"/>
      <c r="P34" s="403">
        <f t="shared" si="1"/>
        <v>0</v>
      </c>
      <c r="Q34" s="1041"/>
      <c r="R34" s="1116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66">
        <v>272.64999999999998</v>
      </c>
      <c r="E35" s="1032">
        <v>44788</v>
      </c>
      <c r="F35" s="967">
        <f t="shared" si="0"/>
        <v>272.64999999999998</v>
      </c>
      <c r="G35" s="968" t="s">
        <v>230</v>
      </c>
      <c r="H35" s="969">
        <v>35</v>
      </c>
      <c r="I35" s="132">
        <f t="shared" si="6"/>
        <v>1435.8400000000006</v>
      </c>
      <c r="L35" s="422">
        <f t="shared" si="4"/>
        <v>68</v>
      </c>
      <c r="M35" s="646"/>
      <c r="N35" s="403"/>
      <c r="O35" s="1117"/>
      <c r="P35" s="403">
        <f t="shared" si="1"/>
        <v>0</v>
      </c>
      <c r="Q35" s="1041"/>
      <c r="R35" s="1116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66">
        <v>28.45</v>
      </c>
      <c r="E36" s="1032">
        <v>44792</v>
      </c>
      <c r="F36" s="967">
        <f t="shared" si="0"/>
        <v>28.45</v>
      </c>
      <c r="G36" s="968" t="s">
        <v>239</v>
      </c>
      <c r="H36" s="969">
        <v>35</v>
      </c>
      <c r="I36" s="132">
        <f t="shared" si="6"/>
        <v>1407.3900000000006</v>
      </c>
      <c r="L36" s="422">
        <f t="shared" si="4"/>
        <v>68</v>
      </c>
      <c r="M36" s="646"/>
      <c r="N36" s="403"/>
      <c r="O36" s="1117"/>
      <c r="P36" s="403">
        <f t="shared" si="1"/>
        <v>0</v>
      </c>
      <c r="Q36" s="1041"/>
      <c r="R36" s="1116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66">
        <v>103.45</v>
      </c>
      <c r="E37" s="1032">
        <v>44793</v>
      </c>
      <c r="F37" s="967">
        <f t="shared" si="0"/>
        <v>103.45</v>
      </c>
      <c r="G37" s="968" t="s">
        <v>245</v>
      </c>
      <c r="H37" s="969">
        <v>35</v>
      </c>
      <c r="I37" s="132">
        <f t="shared" si="6"/>
        <v>1303.9400000000005</v>
      </c>
      <c r="L37" s="422">
        <f t="shared" si="4"/>
        <v>68</v>
      </c>
      <c r="M37" s="646"/>
      <c r="N37" s="403"/>
      <c r="O37" s="1117"/>
      <c r="P37" s="403">
        <f t="shared" si="1"/>
        <v>0</v>
      </c>
      <c r="Q37" s="1041"/>
      <c r="R37" s="1116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66">
        <v>57.38</v>
      </c>
      <c r="E38" s="1032">
        <v>44795</v>
      </c>
      <c r="F38" s="967">
        <f t="shared" si="0"/>
        <v>57.38</v>
      </c>
      <c r="G38" s="968" t="s">
        <v>249</v>
      </c>
      <c r="H38" s="969">
        <v>35</v>
      </c>
      <c r="I38" s="132">
        <f t="shared" si="6"/>
        <v>1246.5600000000004</v>
      </c>
      <c r="L38" s="422">
        <f t="shared" si="4"/>
        <v>68</v>
      </c>
      <c r="M38" s="646"/>
      <c r="N38" s="403"/>
      <c r="O38" s="1117"/>
      <c r="P38" s="403">
        <f t="shared" si="1"/>
        <v>0</v>
      </c>
      <c r="Q38" s="1041"/>
      <c r="R38" s="1116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66">
        <v>84.6</v>
      </c>
      <c r="E39" s="1032">
        <v>44796</v>
      </c>
      <c r="F39" s="967">
        <f t="shared" si="0"/>
        <v>84.6</v>
      </c>
      <c r="G39" s="968" t="s">
        <v>257</v>
      </c>
      <c r="H39" s="969">
        <v>35</v>
      </c>
      <c r="I39" s="132">
        <f t="shared" si="6"/>
        <v>1161.9600000000005</v>
      </c>
      <c r="L39" s="422">
        <f t="shared" si="4"/>
        <v>68</v>
      </c>
      <c r="M39" s="646"/>
      <c r="N39" s="403"/>
      <c r="O39" s="1117"/>
      <c r="P39" s="403">
        <f t="shared" si="1"/>
        <v>0</v>
      </c>
      <c r="Q39" s="1041"/>
      <c r="R39" s="1116"/>
      <c r="S39" s="132">
        <f t="shared" si="7"/>
        <v>2001</v>
      </c>
    </row>
    <row r="40" spans="1:19" x14ac:dyDescent="0.25">
      <c r="A40" s="1044" t="s">
        <v>276</v>
      </c>
      <c r="B40" s="422">
        <f t="shared" si="2"/>
        <v>34</v>
      </c>
      <c r="C40" s="1045">
        <v>4</v>
      </c>
      <c r="D40" s="966">
        <v>146.31</v>
      </c>
      <c r="E40" s="1032">
        <v>44796</v>
      </c>
      <c r="F40" s="967">
        <f t="shared" si="0"/>
        <v>146.31</v>
      </c>
      <c r="G40" s="968" t="s">
        <v>258</v>
      </c>
      <c r="H40" s="969">
        <v>35</v>
      </c>
      <c r="I40" s="132">
        <f t="shared" si="6"/>
        <v>1015.6500000000005</v>
      </c>
      <c r="K40" s="228"/>
      <c r="L40" s="422">
        <f t="shared" si="4"/>
        <v>68</v>
      </c>
      <c r="M40" s="646"/>
      <c r="N40" s="403"/>
      <c r="O40" s="1117"/>
      <c r="P40" s="403">
        <f t="shared" si="1"/>
        <v>0</v>
      </c>
      <c r="Q40" s="1041"/>
      <c r="R40" s="1116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66">
        <v>114.59</v>
      </c>
      <c r="E41" s="1032">
        <v>44799</v>
      </c>
      <c r="F41" s="967">
        <f t="shared" si="0"/>
        <v>114.59</v>
      </c>
      <c r="G41" s="968" t="s">
        <v>266</v>
      </c>
      <c r="H41" s="969">
        <v>35</v>
      </c>
      <c r="I41" s="132">
        <f t="shared" si="6"/>
        <v>901.06000000000051</v>
      </c>
      <c r="L41" s="422">
        <f t="shared" si="4"/>
        <v>68</v>
      </c>
      <c r="M41" s="646"/>
      <c r="N41" s="403"/>
      <c r="O41" s="1117"/>
      <c r="P41" s="403">
        <f t="shared" si="1"/>
        <v>0</v>
      </c>
      <c r="Q41" s="1041"/>
      <c r="R41" s="1116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66">
        <v>206.84</v>
      </c>
      <c r="E42" s="1032">
        <v>44800</v>
      </c>
      <c r="F42" s="967">
        <f t="shared" si="0"/>
        <v>206.84</v>
      </c>
      <c r="G42" s="968" t="s">
        <v>272</v>
      </c>
      <c r="H42" s="969">
        <v>35</v>
      </c>
      <c r="I42" s="132">
        <f t="shared" si="6"/>
        <v>694.22000000000048</v>
      </c>
      <c r="L42" s="422">
        <f t="shared" si="4"/>
        <v>68</v>
      </c>
      <c r="M42" s="646"/>
      <c r="N42" s="403"/>
      <c r="O42" s="1117"/>
      <c r="P42" s="403">
        <f t="shared" si="1"/>
        <v>0</v>
      </c>
      <c r="Q42" s="1041"/>
      <c r="R42" s="1116"/>
      <c r="S42" s="132">
        <f t="shared" si="7"/>
        <v>2001</v>
      </c>
    </row>
    <row r="43" spans="1:19" x14ac:dyDescent="0.25">
      <c r="B43" s="422">
        <f t="shared" si="2"/>
        <v>23</v>
      </c>
      <c r="C43" s="402"/>
      <c r="D43" s="1087"/>
      <c r="E43" s="1088"/>
      <c r="F43" s="1089">
        <f t="shared" si="0"/>
        <v>0</v>
      </c>
      <c r="G43" s="1090"/>
      <c r="H43" s="1091"/>
      <c r="I43" s="132">
        <f t="shared" si="6"/>
        <v>694.22000000000048</v>
      </c>
      <c r="L43" s="422">
        <f t="shared" si="4"/>
        <v>68</v>
      </c>
      <c r="M43" s="646"/>
      <c r="N43" s="403"/>
      <c r="O43" s="1117"/>
      <c r="P43" s="403">
        <f t="shared" si="1"/>
        <v>0</v>
      </c>
      <c r="Q43" s="1041"/>
      <c r="R43" s="1116"/>
      <c r="S43" s="132">
        <f t="shared" si="7"/>
        <v>2001</v>
      </c>
    </row>
    <row r="44" spans="1:19" x14ac:dyDescent="0.25">
      <c r="B44" s="422">
        <f t="shared" si="2"/>
        <v>23</v>
      </c>
      <c r="C44" s="402"/>
      <c r="D44" s="1087"/>
      <c r="E44" s="1088"/>
      <c r="F44" s="1089">
        <f t="shared" si="0"/>
        <v>0</v>
      </c>
      <c r="G44" s="1090"/>
      <c r="H44" s="1091"/>
      <c r="I44" s="132">
        <f t="shared" si="6"/>
        <v>694.22000000000048</v>
      </c>
      <c r="L44" s="422">
        <f t="shared" si="4"/>
        <v>68</v>
      </c>
      <c r="M44" s="402"/>
      <c r="N44" s="496"/>
      <c r="O44" s="1118"/>
      <c r="P44" s="403">
        <f t="shared" si="1"/>
        <v>0</v>
      </c>
      <c r="Q44" s="1041"/>
      <c r="R44" s="1116"/>
      <c r="S44" s="132">
        <f t="shared" si="7"/>
        <v>2001</v>
      </c>
    </row>
    <row r="45" spans="1:19" x14ac:dyDescent="0.25">
      <c r="B45" s="422">
        <f t="shared" si="2"/>
        <v>23</v>
      </c>
      <c r="C45" s="402"/>
      <c r="D45" s="1087"/>
      <c r="E45" s="1088"/>
      <c r="F45" s="1089">
        <f t="shared" si="0"/>
        <v>0</v>
      </c>
      <c r="G45" s="1090"/>
      <c r="H45" s="1092"/>
      <c r="I45" s="132">
        <f t="shared" si="6"/>
        <v>694.22000000000048</v>
      </c>
      <c r="L45" s="422">
        <f t="shared" si="4"/>
        <v>68</v>
      </c>
      <c r="M45" s="402"/>
      <c r="N45" s="496"/>
      <c r="O45" s="1118"/>
      <c r="P45" s="403">
        <f t="shared" si="1"/>
        <v>0</v>
      </c>
      <c r="Q45" s="1041"/>
      <c r="R45" s="1119"/>
      <c r="S45" s="132">
        <f t="shared" si="7"/>
        <v>2001</v>
      </c>
    </row>
    <row r="46" spans="1:19" x14ac:dyDescent="0.25">
      <c r="B46" s="422">
        <f t="shared" si="2"/>
        <v>23</v>
      </c>
      <c r="C46" s="402"/>
      <c r="D46" s="1087"/>
      <c r="E46" s="1088"/>
      <c r="F46" s="1089">
        <f t="shared" si="0"/>
        <v>0</v>
      </c>
      <c r="G46" s="1090"/>
      <c r="H46" s="1092"/>
      <c r="I46" s="132">
        <f t="shared" si="6"/>
        <v>694.22000000000048</v>
      </c>
      <c r="L46" s="422">
        <f t="shared" si="4"/>
        <v>68</v>
      </c>
      <c r="M46" s="402"/>
      <c r="N46" s="496"/>
      <c r="O46" s="1118"/>
      <c r="P46" s="403">
        <f t="shared" si="1"/>
        <v>0</v>
      </c>
      <c r="Q46" s="1041"/>
      <c r="R46" s="1119"/>
      <c r="S46" s="132">
        <f t="shared" si="7"/>
        <v>2001</v>
      </c>
    </row>
    <row r="47" spans="1:19" x14ac:dyDescent="0.25">
      <c r="B47" s="422">
        <f t="shared" si="2"/>
        <v>23</v>
      </c>
      <c r="C47" s="402"/>
      <c r="D47" s="1087"/>
      <c r="E47" s="1088"/>
      <c r="F47" s="1089">
        <f t="shared" si="0"/>
        <v>0</v>
      </c>
      <c r="G47" s="1090"/>
      <c r="H47" s="1092"/>
      <c r="I47" s="132">
        <f t="shared" si="6"/>
        <v>694.22000000000048</v>
      </c>
      <c r="L47" s="422">
        <f t="shared" si="4"/>
        <v>68</v>
      </c>
      <c r="M47" s="402"/>
      <c r="N47" s="496"/>
      <c r="O47" s="1118"/>
      <c r="P47" s="403">
        <f t="shared" si="1"/>
        <v>0</v>
      </c>
      <c r="Q47" s="1041"/>
      <c r="R47" s="1119"/>
      <c r="S47" s="132">
        <f t="shared" si="7"/>
        <v>2001</v>
      </c>
    </row>
    <row r="48" spans="1:19" x14ac:dyDescent="0.25">
      <c r="B48" s="422">
        <f t="shared" si="2"/>
        <v>23</v>
      </c>
      <c r="C48" s="402"/>
      <c r="D48" s="1087"/>
      <c r="E48" s="1088"/>
      <c r="F48" s="1089">
        <f t="shared" si="0"/>
        <v>0</v>
      </c>
      <c r="G48" s="1090"/>
      <c r="H48" s="1092"/>
      <c r="I48" s="132">
        <f t="shared" si="6"/>
        <v>694.22000000000048</v>
      </c>
      <c r="L48" s="422">
        <f t="shared" si="4"/>
        <v>68</v>
      </c>
      <c r="M48" s="402"/>
      <c r="N48" s="496"/>
      <c r="O48" s="1118"/>
      <c r="P48" s="403">
        <f t="shared" si="1"/>
        <v>0</v>
      </c>
      <c r="Q48" s="1041"/>
      <c r="R48" s="1119"/>
      <c r="S48" s="132">
        <f t="shared" si="7"/>
        <v>2001</v>
      </c>
    </row>
    <row r="49" spans="1:19" x14ac:dyDescent="0.25">
      <c r="B49" s="422">
        <f t="shared" si="2"/>
        <v>23</v>
      </c>
      <c r="C49" s="402"/>
      <c r="D49" s="1087"/>
      <c r="E49" s="1088"/>
      <c r="F49" s="1089">
        <f t="shared" si="0"/>
        <v>0</v>
      </c>
      <c r="G49" s="1090"/>
      <c r="H49" s="1092"/>
      <c r="I49" s="132">
        <f t="shared" si="6"/>
        <v>694.22000000000048</v>
      </c>
      <c r="L49" s="422">
        <f t="shared" si="4"/>
        <v>68</v>
      </c>
      <c r="M49" s="402"/>
      <c r="N49" s="496"/>
      <c r="O49" s="1118"/>
      <c r="P49" s="403">
        <f t="shared" si="1"/>
        <v>0</v>
      </c>
      <c r="Q49" s="1041"/>
      <c r="R49" s="1119"/>
      <c r="S49" s="132">
        <f t="shared" si="7"/>
        <v>2001</v>
      </c>
    </row>
    <row r="50" spans="1:19" x14ac:dyDescent="0.25">
      <c r="B50" s="422">
        <f t="shared" si="2"/>
        <v>23</v>
      </c>
      <c r="C50" s="402"/>
      <c r="D50" s="1087"/>
      <c r="E50" s="1088"/>
      <c r="F50" s="1089">
        <f t="shared" si="0"/>
        <v>0</v>
      </c>
      <c r="G50" s="1090"/>
      <c r="H50" s="1092"/>
      <c r="I50" s="132">
        <f t="shared" si="6"/>
        <v>694.22000000000048</v>
      </c>
      <c r="L50" s="422">
        <f t="shared" si="4"/>
        <v>68</v>
      </c>
      <c r="M50" s="402"/>
      <c r="N50" s="496"/>
      <c r="O50" s="1118"/>
      <c r="P50" s="403">
        <f t="shared" si="1"/>
        <v>0</v>
      </c>
      <c r="Q50" s="1041"/>
      <c r="R50" s="1119"/>
      <c r="S50" s="132">
        <f t="shared" si="7"/>
        <v>2001</v>
      </c>
    </row>
    <row r="51" spans="1:19" x14ac:dyDescent="0.25">
      <c r="B51" s="422">
        <f t="shared" si="2"/>
        <v>23</v>
      </c>
      <c r="C51" s="402"/>
      <c r="D51" s="1087"/>
      <c r="E51" s="1088"/>
      <c r="F51" s="1089">
        <f t="shared" si="0"/>
        <v>0</v>
      </c>
      <c r="G51" s="1090"/>
      <c r="H51" s="1092"/>
      <c r="I51" s="132">
        <f t="shared" si="6"/>
        <v>694.22000000000048</v>
      </c>
      <c r="L51" s="422">
        <f t="shared" si="4"/>
        <v>68</v>
      </c>
      <c r="M51" s="402"/>
      <c r="N51" s="496"/>
      <c r="O51" s="1118"/>
      <c r="P51" s="403">
        <f t="shared" si="1"/>
        <v>0</v>
      </c>
      <c r="Q51" s="1041"/>
      <c r="R51" s="1119"/>
      <c r="S51" s="132">
        <f t="shared" si="7"/>
        <v>2001</v>
      </c>
    </row>
    <row r="52" spans="1:19" x14ac:dyDescent="0.25">
      <c r="B52" s="422">
        <f t="shared" si="2"/>
        <v>23</v>
      </c>
      <c r="C52" s="402"/>
      <c r="D52" s="1087"/>
      <c r="E52" s="1088"/>
      <c r="F52" s="1089">
        <f t="shared" si="0"/>
        <v>0</v>
      </c>
      <c r="G52" s="1090"/>
      <c r="H52" s="1092"/>
      <c r="I52" s="132">
        <f t="shared" si="6"/>
        <v>694.22000000000048</v>
      </c>
      <c r="L52" s="422">
        <f t="shared" si="4"/>
        <v>68</v>
      </c>
      <c r="M52" s="402"/>
      <c r="N52" s="496"/>
      <c r="O52" s="1118"/>
      <c r="P52" s="403">
        <f t="shared" si="1"/>
        <v>0</v>
      </c>
      <c r="Q52" s="1041"/>
      <c r="R52" s="1119"/>
      <c r="S52" s="132">
        <f t="shared" si="7"/>
        <v>2001</v>
      </c>
    </row>
    <row r="53" spans="1:19" x14ac:dyDescent="0.25">
      <c r="B53" s="422">
        <f t="shared" si="2"/>
        <v>23</v>
      </c>
      <c r="C53" s="402"/>
      <c r="D53" s="1087"/>
      <c r="E53" s="1088"/>
      <c r="F53" s="1089">
        <f t="shared" si="0"/>
        <v>0</v>
      </c>
      <c r="G53" s="1090"/>
      <c r="H53" s="1092"/>
      <c r="I53" s="132">
        <f t="shared" si="6"/>
        <v>694.22000000000048</v>
      </c>
      <c r="L53" s="422">
        <f t="shared" si="4"/>
        <v>68</v>
      </c>
      <c r="M53" s="402"/>
      <c r="N53" s="496"/>
      <c r="O53" s="1118"/>
      <c r="P53" s="403">
        <f t="shared" si="1"/>
        <v>0</v>
      </c>
      <c r="Q53" s="1041"/>
      <c r="R53" s="1119"/>
      <c r="S53" s="132">
        <f t="shared" si="7"/>
        <v>2001</v>
      </c>
    </row>
    <row r="54" spans="1:19" x14ac:dyDescent="0.25">
      <c r="B54" s="422">
        <f t="shared" si="2"/>
        <v>23</v>
      </c>
      <c r="C54" s="402"/>
      <c r="D54" s="1087"/>
      <c r="E54" s="1088"/>
      <c r="F54" s="1089">
        <f t="shared" si="0"/>
        <v>0</v>
      </c>
      <c r="G54" s="1090"/>
      <c r="H54" s="1092"/>
      <c r="I54" s="132">
        <f t="shared" si="6"/>
        <v>694.22000000000048</v>
      </c>
      <c r="L54" s="422">
        <f t="shared" si="4"/>
        <v>68</v>
      </c>
      <c r="M54" s="402"/>
      <c r="N54" s="496"/>
      <c r="O54" s="1118"/>
      <c r="P54" s="403">
        <f t="shared" si="1"/>
        <v>0</v>
      </c>
      <c r="Q54" s="1041"/>
      <c r="R54" s="1119"/>
      <c r="S54" s="132">
        <f t="shared" si="7"/>
        <v>2001</v>
      </c>
    </row>
    <row r="55" spans="1:19" x14ac:dyDescent="0.25">
      <c r="B55" s="422">
        <f t="shared" si="2"/>
        <v>23</v>
      </c>
      <c r="C55" s="402"/>
      <c r="D55" s="1087"/>
      <c r="E55" s="1088"/>
      <c r="F55" s="1089">
        <f t="shared" si="0"/>
        <v>0</v>
      </c>
      <c r="G55" s="1090"/>
      <c r="H55" s="1092"/>
      <c r="I55" s="132">
        <f t="shared" si="6"/>
        <v>694.22000000000048</v>
      </c>
      <c r="L55" s="422">
        <f t="shared" si="4"/>
        <v>68</v>
      </c>
      <c r="M55" s="402"/>
      <c r="N55" s="496"/>
      <c r="O55" s="1118"/>
      <c r="P55" s="403">
        <f t="shared" si="1"/>
        <v>0</v>
      </c>
      <c r="Q55" s="1041"/>
      <c r="R55" s="1119"/>
      <c r="S55" s="132">
        <f t="shared" si="7"/>
        <v>2001</v>
      </c>
    </row>
    <row r="56" spans="1:19" x14ac:dyDescent="0.25">
      <c r="B56" s="422">
        <f t="shared" si="2"/>
        <v>23</v>
      </c>
      <c r="C56" s="402"/>
      <c r="D56" s="1087"/>
      <c r="E56" s="1088"/>
      <c r="F56" s="1089">
        <f t="shared" si="0"/>
        <v>0</v>
      </c>
      <c r="G56" s="1090"/>
      <c r="H56" s="1092"/>
      <c r="I56" s="132">
        <f t="shared" si="6"/>
        <v>694.22000000000048</v>
      </c>
      <c r="L56" s="422">
        <f t="shared" si="4"/>
        <v>68</v>
      </c>
      <c r="M56" s="402"/>
      <c r="N56" s="496"/>
      <c r="O56" s="1118"/>
      <c r="P56" s="403">
        <f t="shared" si="1"/>
        <v>0</v>
      </c>
      <c r="Q56" s="1041"/>
      <c r="R56" s="1119"/>
      <c r="S56" s="132">
        <f t="shared" si="7"/>
        <v>2001</v>
      </c>
    </row>
    <row r="57" spans="1:19" x14ac:dyDescent="0.25">
      <c r="B57" s="422">
        <f t="shared" si="2"/>
        <v>23</v>
      </c>
      <c r="C57" s="402"/>
      <c r="D57" s="1087"/>
      <c r="E57" s="1088"/>
      <c r="F57" s="1089">
        <f t="shared" si="0"/>
        <v>0</v>
      </c>
      <c r="G57" s="1090"/>
      <c r="H57" s="1092"/>
      <c r="I57" s="132">
        <f t="shared" si="6"/>
        <v>694.22000000000048</v>
      </c>
      <c r="L57" s="422">
        <f t="shared" si="4"/>
        <v>68</v>
      </c>
      <c r="M57" s="402"/>
      <c r="N57" s="496"/>
      <c r="O57" s="1118"/>
      <c r="P57" s="403">
        <f t="shared" si="1"/>
        <v>0</v>
      </c>
      <c r="Q57" s="1041"/>
      <c r="R57" s="1119"/>
      <c r="S57" s="132">
        <f t="shared" si="7"/>
        <v>2001</v>
      </c>
    </row>
    <row r="58" spans="1:19" x14ac:dyDescent="0.25">
      <c r="B58" s="422">
        <f t="shared" si="2"/>
        <v>23</v>
      </c>
      <c r="C58" s="402"/>
      <c r="D58" s="496"/>
      <c r="E58" s="732"/>
      <c r="F58" s="728"/>
      <c r="G58" s="1041"/>
      <c r="H58" s="1036"/>
      <c r="I58" s="132">
        <f t="shared" si="6"/>
        <v>694.22000000000048</v>
      </c>
      <c r="L58" s="422">
        <f t="shared" si="4"/>
        <v>68</v>
      </c>
      <c r="M58" s="402"/>
      <c r="N58" s="496"/>
      <c r="O58" s="1120"/>
      <c r="P58" s="403"/>
      <c r="Q58" s="1041"/>
      <c r="R58" s="1119"/>
      <c r="S58" s="132">
        <f t="shared" si="7"/>
        <v>2001</v>
      </c>
    </row>
    <row r="59" spans="1:19" x14ac:dyDescent="0.25">
      <c r="B59" s="422"/>
      <c r="C59" s="402"/>
      <c r="D59" s="496"/>
      <c r="E59" s="732"/>
      <c r="F59" s="728"/>
      <c r="G59" s="733"/>
      <c r="H59" s="733"/>
      <c r="I59" s="132"/>
      <c r="L59" s="422"/>
      <c r="M59" s="402"/>
      <c r="N59" s="496"/>
      <c r="O59" s="1120"/>
      <c r="P59" s="403"/>
      <c r="Q59" s="1121"/>
      <c r="R59" s="1121"/>
      <c r="S59" s="132"/>
    </row>
    <row r="60" spans="1:19" x14ac:dyDescent="0.25">
      <c r="B60" s="422"/>
      <c r="C60" s="402"/>
      <c r="D60" s="496"/>
      <c r="E60" s="732"/>
      <c r="F60" s="728"/>
      <c r="G60" s="733"/>
      <c r="H60" s="733"/>
      <c r="I60" s="132"/>
      <c r="L60" s="422"/>
      <c r="M60" s="402"/>
      <c r="N60" s="496"/>
      <c r="O60" s="1120"/>
      <c r="P60" s="403"/>
      <c r="Q60" s="1121"/>
      <c r="R60" s="1121"/>
      <c r="S60" s="132"/>
    </row>
    <row r="61" spans="1:19" ht="15.75" thickBot="1" x14ac:dyDescent="0.3">
      <c r="B61" s="74"/>
      <c r="C61" s="404"/>
      <c r="D61" s="741"/>
      <c r="E61" s="419"/>
      <c r="F61" s="418"/>
      <c r="G61" s="420"/>
      <c r="H61" s="420"/>
      <c r="I61" s="348"/>
      <c r="L61" s="74"/>
      <c r="M61" s="404"/>
      <c r="N61" s="741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1" t="s">
        <v>21</v>
      </c>
      <c r="E63" s="822"/>
      <c r="F63" s="141">
        <f>E6+E5+E4-F62</f>
        <v>257.88999999999987</v>
      </c>
      <c r="G63" s="75"/>
      <c r="H63" s="75"/>
      <c r="K63" s="75"/>
      <c r="L63" s="75"/>
      <c r="M63" s="75"/>
      <c r="N63" s="1050" t="s">
        <v>21</v>
      </c>
      <c r="O63" s="1051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3" t="s">
        <v>4</v>
      </c>
      <c r="E64" s="824"/>
      <c r="F64" s="49">
        <f>F5+F4-C10+F6+F7</f>
        <v>152</v>
      </c>
      <c r="G64" s="75"/>
      <c r="H64" s="75"/>
      <c r="K64" s="75"/>
      <c r="L64" s="75"/>
      <c r="M64" s="75"/>
      <c r="N64" s="1052" t="s">
        <v>4</v>
      </c>
      <c r="O64" s="1053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91" t="s">
        <v>293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68" t="s">
        <v>179</v>
      </c>
      <c r="C4" s="102"/>
      <c r="D4" s="135"/>
      <c r="E4" s="86"/>
      <c r="F4" s="73"/>
      <c r="G4" s="473"/>
      <c r="L4" s="1368" t="s">
        <v>179</v>
      </c>
      <c r="M4" s="102"/>
      <c r="N4" s="135"/>
      <c r="O4" s="86"/>
      <c r="P4" s="73"/>
      <c r="Q4" s="1141"/>
    </row>
    <row r="5" spans="1:19" x14ac:dyDescent="0.25">
      <c r="A5" s="228" t="s">
        <v>52</v>
      </c>
      <c r="B5" s="1369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369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70" t="s">
        <v>7</v>
      </c>
      <c r="C7" s="971" t="s">
        <v>8</v>
      </c>
      <c r="D7" s="972" t="s">
        <v>17</v>
      </c>
      <c r="E7" s="973" t="s">
        <v>2</v>
      </c>
      <c r="F7" s="974" t="s">
        <v>18</v>
      </c>
      <c r="G7" s="975" t="s">
        <v>15</v>
      </c>
      <c r="H7" s="24"/>
      <c r="K7" s="226"/>
      <c r="L7" s="970" t="s">
        <v>7</v>
      </c>
      <c r="M7" s="971" t="s">
        <v>8</v>
      </c>
      <c r="N7" s="972" t="s">
        <v>17</v>
      </c>
      <c r="O7" s="973" t="s">
        <v>2</v>
      </c>
      <c r="P7" s="974" t="s">
        <v>18</v>
      </c>
      <c r="Q7" s="975" t="s">
        <v>15</v>
      </c>
      <c r="R7" s="24"/>
    </row>
    <row r="8" spans="1:19" ht="15.75" thickTop="1" x14ac:dyDescent="0.25">
      <c r="A8" s="765"/>
      <c r="B8" s="530">
        <f>F4+F5+F6-C8</f>
        <v>28</v>
      </c>
      <c r="C8" s="923">
        <v>6</v>
      </c>
      <c r="D8" s="932">
        <v>163.66</v>
      </c>
      <c r="E8" s="134">
        <v>44756</v>
      </c>
      <c r="F8" s="263">
        <f>D8</f>
        <v>163.66</v>
      </c>
      <c r="G8" s="296" t="s">
        <v>149</v>
      </c>
      <c r="H8" s="250">
        <v>119</v>
      </c>
      <c r="I8" s="254">
        <f>E4+E5+E6-F8</f>
        <v>793.09</v>
      </c>
      <c r="K8" s="765"/>
      <c r="L8" s="530">
        <f>P4+P5+P6-M8</f>
        <v>70</v>
      </c>
      <c r="M8" s="923"/>
      <c r="N8" s="932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0">
        <f>B8-C9</f>
        <v>28</v>
      </c>
      <c r="C9" s="924"/>
      <c r="D9" s="1093"/>
      <c r="E9" s="1094"/>
      <c r="F9" s="1095">
        <f>D9</f>
        <v>0</v>
      </c>
      <c r="G9" s="1096"/>
      <c r="H9" s="1097"/>
      <c r="I9" s="254">
        <f>I8-F9</f>
        <v>793.09</v>
      </c>
      <c r="K9" s="228"/>
      <c r="L9" s="530">
        <f>L8-M9</f>
        <v>70</v>
      </c>
      <c r="M9" s="924"/>
      <c r="N9" s="1093"/>
      <c r="O9" s="1094"/>
      <c r="P9" s="1095">
        <f>N9</f>
        <v>0</v>
      </c>
      <c r="Q9" s="1096"/>
      <c r="R9" s="1097"/>
      <c r="S9" s="254">
        <f>S8-P9</f>
        <v>1999.52</v>
      </c>
    </row>
    <row r="10" spans="1:19" x14ac:dyDescent="0.25">
      <c r="A10" s="228"/>
      <c r="B10" s="530">
        <f t="shared" ref="B10:B28" si="0">B9-C10</f>
        <v>28</v>
      </c>
      <c r="C10" s="925"/>
      <c r="D10" s="1093"/>
      <c r="E10" s="1094"/>
      <c r="F10" s="1095">
        <f t="shared" ref="F10:F28" si="1">D10</f>
        <v>0</v>
      </c>
      <c r="G10" s="1096"/>
      <c r="H10" s="1098"/>
      <c r="I10" s="254">
        <f t="shared" ref="I10:I28" si="2">I9-F10</f>
        <v>793.09</v>
      </c>
      <c r="K10" s="228"/>
      <c r="L10" s="530">
        <f t="shared" ref="L10:L28" si="3">L9-M10</f>
        <v>70</v>
      </c>
      <c r="M10" s="925"/>
      <c r="N10" s="1093"/>
      <c r="O10" s="1094"/>
      <c r="P10" s="1095">
        <f t="shared" ref="P10:P28" si="4">N10</f>
        <v>0</v>
      </c>
      <c r="Q10" s="1096"/>
      <c r="R10" s="1098"/>
      <c r="S10" s="254">
        <f t="shared" ref="S10:S28" si="5">S9-P10</f>
        <v>1999.52</v>
      </c>
    </row>
    <row r="11" spans="1:19" x14ac:dyDescent="0.25">
      <c r="A11" s="765"/>
      <c r="B11" s="530">
        <f t="shared" si="0"/>
        <v>28</v>
      </c>
      <c r="C11" s="925"/>
      <c r="D11" s="1093"/>
      <c r="E11" s="1094"/>
      <c r="F11" s="1095">
        <f t="shared" si="1"/>
        <v>0</v>
      </c>
      <c r="G11" s="1096"/>
      <c r="H11" s="1098"/>
      <c r="I11" s="254">
        <f t="shared" si="2"/>
        <v>793.09</v>
      </c>
      <c r="K11" s="765"/>
      <c r="L11" s="530">
        <f t="shared" si="3"/>
        <v>70</v>
      </c>
      <c r="M11" s="925"/>
      <c r="N11" s="1093"/>
      <c r="O11" s="1094"/>
      <c r="P11" s="1095">
        <f t="shared" si="4"/>
        <v>0</v>
      </c>
      <c r="Q11" s="1096"/>
      <c r="R11" s="1098"/>
      <c r="S11" s="254">
        <f t="shared" si="5"/>
        <v>1999.52</v>
      </c>
    </row>
    <row r="12" spans="1:19" x14ac:dyDescent="0.25">
      <c r="A12" s="228"/>
      <c r="B12" s="530">
        <f t="shared" si="0"/>
        <v>28</v>
      </c>
      <c r="C12" s="925"/>
      <c r="D12" s="1093"/>
      <c r="E12" s="1094"/>
      <c r="F12" s="1095">
        <f t="shared" si="1"/>
        <v>0</v>
      </c>
      <c r="G12" s="1096"/>
      <c r="H12" s="1098"/>
      <c r="I12" s="254">
        <f t="shared" si="2"/>
        <v>793.09</v>
      </c>
      <c r="K12" s="228"/>
      <c r="L12" s="530">
        <f t="shared" si="3"/>
        <v>70</v>
      </c>
      <c r="M12" s="925"/>
      <c r="N12" s="1093"/>
      <c r="O12" s="1094"/>
      <c r="P12" s="1095">
        <f t="shared" si="4"/>
        <v>0</v>
      </c>
      <c r="Q12" s="1096"/>
      <c r="R12" s="1098"/>
      <c r="S12" s="254">
        <f t="shared" si="5"/>
        <v>1999.52</v>
      </c>
    </row>
    <row r="13" spans="1:19" x14ac:dyDescent="0.25">
      <c r="A13" s="228"/>
      <c r="B13" s="530">
        <f t="shared" si="0"/>
        <v>28</v>
      </c>
      <c r="C13" s="925"/>
      <c r="D13" s="1093"/>
      <c r="E13" s="1094"/>
      <c r="F13" s="1095">
        <f t="shared" si="1"/>
        <v>0</v>
      </c>
      <c r="G13" s="1096"/>
      <c r="H13" s="1098"/>
      <c r="I13" s="254">
        <f t="shared" si="2"/>
        <v>793.09</v>
      </c>
      <c r="K13" s="228"/>
      <c r="L13" s="530">
        <f t="shared" si="3"/>
        <v>70</v>
      </c>
      <c r="M13" s="925"/>
      <c r="N13" s="1093"/>
      <c r="O13" s="1094"/>
      <c r="P13" s="1095">
        <f t="shared" si="4"/>
        <v>0</v>
      </c>
      <c r="Q13" s="1096"/>
      <c r="R13" s="1098"/>
      <c r="S13" s="254">
        <f t="shared" si="5"/>
        <v>1999.52</v>
      </c>
    </row>
    <row r="14" spans="1:19" x14ac:dyDescent="0.25">
      <c r="A14" s="226"/>
      <c r="B14" s="530">
        <f t="shared" si="0"/>
        <v>28</v>
      </c>
      <c r="C14" s="925"/>
      <c r="D14" s="1093"/>
      <c r="E14" s="1094"/>
      <c r="F14" s="1095">
        <f t="shared" si="1"/>
        <v>0</v>
      </c>
      <c r="G14" s="1096"/>
      <c r="H14" s="1098"/>
      <c r="I14" s="254">
        <f t="shared" si="2"/>
        <v>793.09</v>
      </c>
      <c r="K14" s="226"/>
      <c r="L14" s="530">
        <f t="shared" si="3"/>
        <v>70</v>
      </c>
      <c r="M14" s="925"/>
      <c r="N14" s="1093"/>
      <c r="O14" s="1094"/>
      <c r="P14" s="1095">
        <f t="shared" si="4"/>
        <v>0</v>
      </c>
      <c r="Q14" s="1096"/>
      <c r="R14" s="1098"/>
      <c r="S14" s="254">
        <f t="shared" si="5"/>
        <v>1999.52</v>
      </c>
    </row>
    <row r="15" spans="1:19" x14ac:dyDescent="0.25">
      <c r="A15" s="226"/>
      <c r="B15" s="530">
        <f t="shared" si="0"/>
        <v>28</v>
      </c>
      <c r="C15" s="925"/>
      <c r="D15" s="1093"/>
      <c r="E15" s="1094"/>
      <c r="F15" s="1095">
        <f t="shared" si="1"/>
        <v>0</v>
      </c>
      <c r="G15" s="1096"/>
      <c r="H15" s="1098"/>
      <c r="I15" s="254">
        <f t="shared" si="2"/>
        <v>793.09</v>
      </c>
      <c r="K15" s="226"/>
      <c r="L15" s="530">
        <f t="shared" si="3"/>
        <v>70</v>
      </c>
      <c r="M15" s="925"/>
      <c r="N15" s="1093"/>
      <c r="O15" s="1094"/>
      <c r="P15" s="1095">
        <f t="shared" si="4"/>
        <v>0</v>
      </c>
      <c r="Q15" s="1096"/>
      <c r="R15" s="1098"/>
      <c r="S15" s="254">
        <f t="shared" si="5"/>
        <v>1999.52</v>
      </c>
    </row>
    <row r="16" spans="1:19" x14ac:dyDescent="0.25">
      <c r="A16" s="226"/>
      <c r="B16" s="530">
        <f t="shared" si="0"/>
        <v>28</v>
      </c>
      <c r="C16" s="924"/>
      <c r="D16" s="1093"/>
      <c r="E16" s="1094"/>
      <c r="F16" s="1095">
        <f t="shared" si="1"/>
        <v>0</v>
      </c>
      <c r="G16" s="1099"/>
      <c r="H16" s="1097"/>
      <c r="I16" s="254">
        <f t="shared" si="2"/>
        <v>793.09</v>
      </c>
      <c r="K16" s="226"/>
      <c r="L16" s="530">
        <f t="shared" si="3"/>
        <v>70</v>
      </c>
      <c r="M16" s="924"/>
      <c r="N16" s="1093"/>
      <c r="O16" s="1094"/>
      <c r="P16" s="1095">
        <f t="shared" si="4"/>
        <v>0</v>
      </c>
      <c r="Q16" s="1099"/>
      <c r="R16" s="1097"/>
      <c r="S16" s="254">
        <f t="shared" si="5"/>
        <v>1999.52</v>
      </c>
    </row>
    <row r="17" spans="1:19" x14ac:dyDescent="0.25">
      <c r="A17" s="226"/>
      <c r="B17" s="530">
        <f t="shared" si="0"/>
        <v>28</v>
      </c>
      <c r="C17" s="924"/>
      <c r="D17" s="1093"/>
      <c r="E17" s="1094"/>
      <c r="F17" s="1095">
        <f t="shared" si="1"/>
        <v>0</v>
      </c>
      <c r="G17" s="1099"/>
      <c r="H17" s="1097"/>
      <c r="I17" s="254">
        <f t="shared" si="2"/>
        <v>793.09</v>
      </c>
      <c r="K17" s="226"/>
      <c r="L17" s="530">
        <f t="shared" si="3"/>
        <v>70</v>
      </c>
      <c r="M17" s="924"/>
      <c r="N17" s="1093"/>
      <c r="O17" s="1094"/>
      <c r="P17" s="1095">
        <f t="shared" si="4"/>
        <v>0</v>
      </c>
      <c r="Q17" s="1099"/>
      <c r="R17" s="1097"/>
      <c r="S17" s="254">
        <f t="shared" si="5"/>
        <v>1999.52</v>
      </c>
    </row>
    <row r="18" spans="1:19" x14ac:dyDescent="0.25">
      <c r="A18" s="226"/>
      <c r="B18" s="530">
        <f t="shared" si="0"/>
        <v>28</v>
      </c>
      <c r="C18" s="924"/>
      <c r="D18" s="1093"/>
      <c r="E18" s="1094"/>
      <c r="F18" s="1095">
        <f t="shared" si="1"/>
        <v>0</v>
      </c>
      <c r="G18" s="1099"/>
      <c r="H18" s="1097"/>
      <c r="I18" s="254">
        <f t="shared" si="2"/>
        <v>793.09</v>
      </c>
      <c r="K18" s="226"/>
      <c r="L18" s="530">
        <f t="shared" si="3"/>
        <v>70</v>
      </c>
      <c r="M18" s="924"/>
      <c r="N18" s="1093"/>
      <c r="O18" s="1094"/>
      <c r="P18" s="1095">
        <f t="shared" si="4"/>
        <v>0</v>
      </c>
      <c r="Q18" s="1099"/>
      <c r="R18" s="1097"/>
      <c r="S18" s="254">
        <f t="shared" si="5"/>
        <v>1999.52</v>
      </c>
    </row>
    <row r="19" spans="1:19" x14ac:dyDescent="0.25">
      <c r="B19" s="530">
        <f t="shared" si="0"/>
        <v>28</v>
      </c>
      <c r="C19" s="924"/>
      <c r="D19" s="728"/>
      <c r="E19" s="1100"/>
      <c r="F19" s="691">
        <f t="shared" si="1"/>
        <v>0</v>
      </c>
      <c r="G19" s="738"/>
      <c r="H19" s="1101"/>
      <c r="I19" s="254">
        <f t="shared" si="2"/>
        <v>793.09</v>
      </c>
      <c r="L19" s="530">
        <f t="shared" si="3"/>
        <v>70</v>
      </c>
      <c r="M19" s="924"/>
      <c r="N19" s="728"/>
      <c r="O19" s="1100"/>
      <c r="P19" s="691">
        <f t="shared" si="4"/>
        <v>0</v>
      </c>
      <c r="Q19" s="738"/>
      <c r="R19" s="1101"/>
      <c r="S19" s="254">
        <f t="shared" si="5"/>
        <v>1999.52</v>
      </c>
    </row>
    <row r="20" spans="1:19" x14ac:dyDescent="0.25">
      <c r="B20" s="530">
        <f t="shared" si="0"/>
        <v>28</v>
      </c>
      <c r="C20" s="924"/>
      <c r="D20" s="728"/>
      <c r="E20" s="1100"/>
      <c r="F20" s="691">
        <f t="shared" si="1"/>
        <v>0</v>
      </c>
      <c r="G20" s="738"/>
      <c r="H20" s="1101"/>
      <c r="I20" s="254">
        <f t="shared" si="2"/>
        <v>793.09</v>
      </c>
      <c r="L20" s="530">
        <f t="shared" si="3"/>
        <v>70</v>
      </c>
      <c r="M20" s="924"/>
      <c r="N20" s="728"/>
      <c r="O20" s="1100"/>
      <c r="P20" s="691">
        <f t="shared" si="4"/>
        <v>0</v>
      </c>
      <c r="Q20" s="738"/>
      <c r="R20" s="1101"/>
      <c r="S20" s="254">
        <f t="shared" si="5"/>
        <v>1999.52</v>
      </c>
    </row>
    <row r="21" spans="1:19" x14ac:dyDescent="0.25">
      <c r="B21" s="530">
        <f t="shared" si="0"/>
        <v>28</v>
      </c>
      <c r="C21" s="924"/>
      <c r="D21" s="728"/>
      <c r="E21" s="1100"/>
      <c r="F21" s="691">
        <f t="shared" si="1"/>
        <v>0</v>
      </c>
      <c r="G21" s="738"/>
      <c r="H21" s="1102"/>
      <c r="I21" s="254">
        <f t="shared" si="2"/>
        <v>793.09</v>
      </c>
      <c r="L21" s="530">
        <f t="shared" si="3"/>
        <v>70</v>
      </c>
      <c r="M21" s="924"/>
      <c r="N21" s="728"/>
      <c r="O21" s="1100"/>
      <c r="P21" s="691">
        <f t="shared" si="4"/>
        <v>0</v>
      </c>
      <c r="Q21" s="738"/>
      <c r="R21" s="1102"/>
      <c r="S21" s="254">
        <f t="shared" si="5"/>
        <v>1999.52</v>
      </c>
    </row>
    <row r="22" spans="1:19" x14ac:dyDescent="0.25">
      <c r="B22" s="530">
        <f t="shared" si="0"/>
        <v>28</v>
      </c>
      <c r="C22" s="924"/>
      <c r="D22" s="728"/>
      <c r="E22" s="1100"/>
      <c r="F22" s="691">
        <f t="shared" si="1"/>
        <v>0</v>
      </c>
      <c r="G22" s="738"/>
      <c r="H22" s="1102"/>
      <c r="I22" s="254">
        <f t="shared" si="2"/>
        <v>793.09</v>
      </c>
      <c r="L22" s="530">
        <f t="shared" si="3"/>
        <v>70</v>
      </c>
      <c r="M22" s="924"/>
      <c r="N22" s="728"/>
      <c r="O22" s="1100"/>
      <c r="P22" s="691">
        <f t="shared" si="4"/>
        <v>0</v>
      </c>
      <c r="Q22" s="738"/>
      <c r="R22" s="1102"/>
      <c r="S22" s="254">
        <f t="shared" si="5"/>
        <v>1999.52</v>
      </c>
    </row>
    <row r="23" spans="1:19" x14ac:dyDescent="0.25">
      <c r="B23" s="530">
        <f t="shared" si="0"/>
        <v>28</v>
      </c>
      <c r="C23" s="924"/>
      <c r="D23" s="728"/>
      <c r="E23" s="1100"/>
      <c r="F23" s="691">
        <f t="shared" si="1"/>
        <v>0</v>
      </c>
      <c r="G23" s="738"/>
      <c r="H23" s="1102"/>
      <c r="I23" s="254">
        <f t="shared" si="2"/>
        <v>793.09</v>
      </c>
      <c r="L23" s="530">
        <f t="shared" si="3"/>
        <v>70</v>
      </c>
      <c r="M23" s="924"/>
      <c r="N23" s="728"/>
      <c r="O23" s="1100"/>
      <c r="P23" s="691">
        <f t="shared" si="4"/>
        <v>0</v>
      </c>
      <c r="Q23" s="738"/>
      <c r="R23" s="1102"/>
      <c r="S23" s="254">
        <f t="shared" si="5"/>
        <v>1999.52</v>
      </c>
    </row>
    <row r="24" spans="1:19" x14ac:dyDescent="0.25">
      <c r="B24" s="530">
        <f t="shared" si="0"/>
        <v>28</v>
      </c>
      <c r="C24" s="924"/>
      <c r="D24" s="728"/>
      <c r="E24" s="1100"/>
      <c r="F24" s="691">
        <f t="shared" si="1"/>
        <v>0</v>
      </c>
      <c r="G24" s="738"/>
      <c r="H24" s="1102"/>
      <c r="I24" s="254">
        <f t="shared" si="2"/>
        <v>793.09</v>
      </c>
      <c r="L24" s="530">
        <f t="shared" si="3"/>
        <v>70</v>
      </c>
      <c r="M24" s="924"/>
      <c r="N24" s="728"/>
      <c r="O24" s="1100"/>
      <c r="P24" s="691">
        <f t="shared" si="4"/>
        <v>0</v>
      </c>
      <c r="Q24" s="738"/>
      <c r="R24" s="1102"/>
      <c r="S24" s="254">
        <f t="shared" si="5"/>
        <v>1999.52</v>
      </c>
    </row>
    <row r="25" spans="1:19" x14ac:dyDescent="0.25">
      <c r="B25" s="530">
        <f t="shared" si="0"/>
        <v>28</v>
      </c>
      <c r="C25" s="924"/>
      <c r="D25" s="728"/>
      <c r="E25" s="1100"/>
      <c r="F25" s="691">
        <f t="shared" si="1"/>
        <v>0</v>
      </c>
      <c r="G25" s="738"/>
      <c r="H25" s="1102"/>
      <c r="I25" s="254">
        <f t="shared" si="2"/>
        <v>793.09</v>
      </c>
      <c r="L25" s="530">
        <f t="shared" si="3"/>
        <v>70</v>
      </c>
      <c r="M25" s="924"/>
      <c r="N25" s="728"/>
      <c r="O25" s="1100"/>
      <c r="P25" s="691">
        <f t="shared" si="4"/>
        <v>0</v>
      </c>
      <c r="Q25" s="738"/>
      <c r="R25" s="1102"/>
      <c r="S25" s="254">
        <f t="shared" si="5"/>
        <v>1999.52</v>
      </c>
    </row>
    <row r="26" spans="1:19" x14ac:dyDescent="0.25">
      <c r="B26" s="530">
        <f t="shared" si="0"/>
        <v>28</v>
      </c>
      <c r="C26" s="924"/>
      <c r="D26" s="728"/>
      <c r="E26" s="1100"/>
      <c r="F26" s="691">
        <f t="shared" si="1"/>
        <v>0</v>
      </c>
      <c r="G26" s="739"/>
      <c r="H26" s="1102"/>
      <c r="I26" s="254">
        <f t="shared" si="2"/>
        <v>793.09</v>
      </c>
      <c r="L26" s="530">
        <f t="shared" si="3"/>
        <v>70</v>
      </c>
      <c r="M26" s="924"/>
      <c r="N26" s="728"/>
      <c r="O26" s="1100"/>
      <c r="P26" s="691">
        <f t="shared" si="4"/>
        <v>0</v>
      </c>
      <c r="Q26" s="739"/>
      <c r="R26" s="1102"/>
      <c r="S26" s="254">
        <f t="shared" si="5"/>
        <v>1999.52</v>
      </c>
    </row>
    <row r="27" spans="1:19" x14ac:dyDescent="0.25">
      <c r="B27" s="530">
        <f t="shared" si="0"/>
        <v>28</v>
      </c>
      <c r="C27" s="924"/>
      <c r="D27" s="1103"/>
      <c r="E27" s="1100"/>
      <c r="F27" s="691">
        <f t="shared" si="1"/>
        <v>0</v>
      </c>
      <c r="G27" s="693"/>
      <c r="H27" s="694"/>
      <c r="I27" s="254">
        <f t="shared" si="2"/>
        <v>793.09</v>
      </c>
      <c r="L27" s="530">
        <f t="shared" si="3"/>
        <v>70</v>
      </c>
      <c r="M27" s="924"/>
      <c r="N27" s="1103"/>
      <c r="O27" s="1100"/>
      <c r="P27" s="691">
        <f t="shared" si="4"/>
        <v>0</v>
      </c>
      <c r="Q27" s="693"/>
      <c r="R27" s="694"/>
      <c r="S27" s="254">
        <f t="shared" si="5"/>
        <v>1999.52</v>
      </c>
    </row>
    <row r="28" spans="1:19" x14ac:dyDescent="0.25">
      <c r="B28" s="530">
        <f t="shared" si="0"/>
        <v>28</v>
      </c>
      <c r="C28" s="924"/>
      <c r="D28" s="1103"/>
      <c r="E28" s="1104"/>
      <c r="F28" s="691">
        <f t="shared" si="1"/>
        <v>0</v>
      </c>
      <c r="G28" s="693"/>
      <c r="H28" s="694"/>
      <c r="I28" s="254">
        <f t="shared" si="2"/>
        <v>793.09</v>
      </c>
      <c r="L28" s="530">
        <f t="shared" si="3"/>
        <v>70</v>
      </c>
      <c r="M28" s="924"/>
      <c r="N28" s="1103"/>
      <c r="O28" s="1104"/>
      <c r="P28" s="691">
        <f t="shared" si="4"/>
        <v>0</v>
      </c>
      <c r="Q28" s="693"/>
      <c r="R28" s="694"/>
      <c r="S28" s="254">
        <f t="shared" si="5"/>
        <v>1999.52</v>
      </c>
    </row>
    <row r="29" spans="1:19" x14ac:dyDescent="0.25">
      <c r="B29" s="531"/>
      <c r="C29" s="924"/>
      <c r="D29" s="1105"/>
      <c r="E29" s="1104"/>
      <c r="F29" s="1106"/>
      <c r="G29" s="1107"/>
      <c r="H29" s="694"/>
      <c r="L29" s="531"/>
      <c r="M29" s="924"/>
      <c r="N29" s="1105"/>
      <c r="O29" s="1104"/>
      <c r="P29" s="1106"/>
      <c r="Q29" s="1107"/>
      <c r="R29" s="694"/>
    </row>
    <row r="30" spans="1:19" x14ac:dyDescent="0.25">
      <c r="B30" s="531"/>
      <c r="C30" s="924"/>
      <c r="D30" s="920"/>
      <c r="E30" s="118"/>
      <c r="F30" s="6"/>
      <c r="L30" s="531"/>
      <c r="M30" s="924"/>
      <c r="N30" s="920"/>
      <c r="O30" s="118"/>
      <c r="P30" s="6"/>
    </row>
    <row r="31" spans="1:19" ht="15.75" thickBot="1" x14ac:dyDescent="0.3">
      <c r="B31" s="645"/>
      <c r="C31" s="926"/>
      <c r="D31" s="921"/>
      <c r="E31" s="4"/>
      <c r="F31" s="76"/>
      <c r="G31" s="24"/>
      <c r="L31" s="645"/>
      <c r="M31" s="926"/>
      <c r="N31" s="921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36" t="s">
        <v>21</v>
      </c>
      <c r="O33" s="1137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38" t="s">
        <v>4</v>
      </c>
      <c r="O34" s="1139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topLeftCell="E1" workbookViewId="0">
      <selection activeCell="L12" sqref="L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291" t="s">
        <v>294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68" t="s">
        <v>84</v>
      </c>
      <c r="C4" s="102"/>
      <c r="D4" s="135"/>
      <c r="E4" s="86"/>
      <c r="F4" s="73"/>
      <c r="G4" s="677"/>
      <c r="L4" s="1368" t="s">
        <v>457</v>
      </c>
      <c r="M4" s="102"/>
      <c r="N4" s="135"/>
      <c r="O4" s="86"/>
      <c r="P4" s="73"/>
      <c r="Q4" s="1210"/>
    </row>
    <row r="5" spans="1:19" x14ac:dyDescent="0.25">
      <c r="A5" s="75" t="s">
        <v>82</v>
      </c>
      <c r="B5" s="1369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  <c r="K5" s="1315" t="s">
        <v>100</v>
      </c>
      <c r="L5" s="1369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1315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166</v>
      </c>
      <c r="H8" s="250">
        <v>54</v>
      </c>
      <c r="I8" s="132">
        <f>E4+E5+E6-D8</f>
        <v>428</v>
      </c>
      <c r="K8" s="55"/>
      <c r="L8" s="94"/>
      <c r="M8" s="15"/>
      <c r="N8" s="92"/>
      <c r="O8" s="79"/>
      <c r="P8" s="263">
        <f t="shared" ref="P8:P28" si="1">N8</f>
        <v>0</v>
      </c>
      <c r="Q8" s="296"/>
      <c r="R8" s="250"/>
      <c r="S8" s="132">
        <f>O4+O5+O6-N8</f>
        <v>2000.67</v>
      </c>
    </row>
    <row r="9" spans="1:19" x14ac:dyDescent="0.25">
      <c r="A9" s="75"/>
      <c r="B9" s="2"/>
      <c r="C9" s="15"/>
      <c r="D9" s="965"/>
      <c r="E9" s="976"/>
      <c r="F9" s="965">
        <f t="shared" si="0"/>
        <v>0</v>
      </c>
      <c r="G9" s="977"/>
      <c r="H9" s="474"/>
      <c r="I9" s="254">
        <f>I8-D9</f>
        <v>428</v>
      </c>
      <c r="K9" s="75"/>
      <c r="L9" s="2"/>
      <c r="M9" s="15"/>
      <c r="N9" s="263"/>
      <c r="O9" s="280"/>
      <c r="P9" s="263">
        <f t="shared" si="1"/>
        <v>0</v>
      </c>
      <c r="Q9" s="296"/>
      <c r="R9" s="250"/>
      <c r="S9" s="254">
        <f>S8-N9</f>
        <v>2000.67</v>
      </c>
    </row>
    <row r="10" spans="1:19" x14ac:dyDescent="0.25">
      <c r="A10" s="75"/>
      <c r="B10" s="2"/>
      <c r="C10" s="15"/>
      <c r="D10" s="965"/>
      <c r="E10" s="976"/>
      <c r="F10" s="965">
        <f t="shared" si="0"/>
        <v>0</v>
      </c>
      <c r="G10" s="978"/>
      <c r="H10" s="979"/>
      <c r="I10" s="254">
        <f t="shared" ref="I10:I28" si="2">I9-D10</f>
        <v>428</v>
      </c>
      <c r="K10" s="75"/>
      <c r="L10" s="2"/>
      <c r="M10" s="15"/>
      <c r="N10" s="263"/>
      <c r="O10" s="280"/>
      <c r="P10" s="263">
        <f t="shared" si="1"/>
        <v>0</v>
      </c>
      <c r="Q10" s="229"/>
      <c r="R10" s="667"/>
      <c r="S10" s="254">
        <f t="shared" ref="S10:S28" si="3">S9-N10</f>
        <v>2000.67</v>
      </c>
    </row>
    <row r="11" spans="1:19" x14ac:dyDescent="0.25">
      <c r="A11" s="55"/>
      <c r="B11" s="2"/>
      <c r="C11" s="15"/>
      <c r="D11" s="965"/>
      <c r="E11" s="976"/>
      <c r="F11" s="965">
        <f t="shared" si="0"/>
        <v>0</v>
      </c>
      <c r="G11" s="978"/>
      <c r="H11" s="474"/>
      <c r="I11" s="254">
        <f t="shared" si="2"/>
        <v>428</v>
      </c>
      <c r="K11" s="55"/>
      <c r="L11" s="2"/>
      <c r="M11" s="15"/>
      <c r="N11" s="263"/>
      <c r="O11" s="280"/>
      <c r="P11" s="263">
        <f t="shared" si="1"/>
        <v>0</v>
      </c>
      <c r="Q11" s="229"/>
      <c r="R11" s="250"/>
      <c r="S11" s="254">
        <f t="shared" si="3"/>
        <v>2000.67</v>
      </c>
    </row>
    <row r="12" spans="1:19" x14ac:dyDescent="0.25">
      <c r="A12" s="75"/>
      <c r="B12" s="2"/>
      <c r="C12" s="15"/>
      <c r="D12" s="965"/>
      <c r="E12" s="976"/>
      <c r="F12" s="965">
        <f t="shared" si="0"/>
        <v>0</v>
      </c>
      <c r="G12" s="978"/>
      <c r="H12" s="474"/>
      <c r="I12" s="254">
        <f t="shared" si="2"/>
        <v>428</v>
      </c>
      <c r="K12" s="75"/>
      <c r="L12" s="2"/>
      <c r="M12" s="15"/>
      <c r="N12" s="263"/>
      <c r="O12" s="280"/>
      <c r="P12" s="263">
        <f t="shared" si="1"/>
        <v>0</v>
      </c>
      <c r="Q12" s="229"/>
      <c r="R12" s="250"/>
      <c r="S12" s="254">
        <f t="shared" si="3"/>
        <v>2000.67</v>
      </c>
    </row>
    <row r="13" spans="1:19" x14ac:dyDescent="0.25">
      <c r="A13" s="75"/>
      <c r="B13" s="2"/>
      <c r="C13" s="15"/>
      <c r="D13" s="965"/>
      <c r="E13" s="976"/>
      <c r="F13" s="965">
        <f t="shared" si="0"/>
        <v>0</v>
      </c>
      <c r="G13" s="978"/>
      <c r="H13" s="474"/>
      <c r="I13" s="254">
        <f t="shared" si="2"/>
        <v>428</v>
      </c>
      <c r="K13" s="75"/>
      <c r="L13" s="2"/>
      <c r="M13" s="15"/>
      <c r="N13" s="263"/>
      <c r="O13" s="280"/>
      <c r="P13" s="263">
        <f t="shared" si="1"/>
        <v>0</v>
      </c>
      <c r="Q13" s="229"/>
      <c r="R13" s="250"/>
      <c r="S13" s="254">
        <f t="shared" si="3"/>
        <v>2000.67</v>
      </c>
    </row>
    <row r="14" spans="1:19" x14ac:dyDescent="0.25">
      <c r="B14" s="2"/>
      <c r="C14" s="15"/>
      <c r="D14" s="965"/>
      <c r="E14" s="976"/>
      <c r="F14" s="965">
        <f t="shared" si="0"/>
        <v>0</v>
      </c>
      <c r="G14" s="978"/>
      <c r="H14" s="474"/>
      <c r="I14" s="254">
        <f t="shared" si="2"/>
        <v>428</v>
      </c>
      <c r="L14" s="2"/>
      <c r="M14" s="15"/>
      <c r="N14" s="263"/>
      <c r="O14" s="280"/>
      <c r="P14" s="263">
        <f t="shared" si="1"/>
        <v>0</v>
      </c>
      <c r="Q14" s="229"/>
      <c r="R14" s="250"/>
      <c r="S14" s="254">
        <f t="shared" si="3"/>
        <v>2000.67</v>
      </c>
    </row>
    <row r="15" spans="1:19" x14ac:dyDescent="0.25">
      <c r="B15" s="2"/>
      <c r="C15" s="15"/>
      <c r="D15" s="965"/>
      <c r="E15" s="976"/>
      <c r="F15" s="965">
        <f t="shared" si="0"/>
        <v>0</v>
      </c>
      <c r="G15" s="978"/>
      <c r="H15" s="474"/>
      <c r="I15" s="254">
        <f t="shared" si="2"/>
        <v>428</v>
      </c>
      <c r="L15" s="2"/>
      <c r="M15" s="15"/>
      <c r="N15" s="263"/>
      <c r="O15" s="280"/>
      <c r="P15" s="263">
        <f t="shared" si="1"/>
        <v>0</v>
      </c>
      <c r="Q15" s="229"/>
      <c r="R15" s="250"/>
      <c r="S15" s="254">
        <f t="shared" si="3"/>
        <v>2000.67</v>
      </c>
    </row>
    <row r="16" spans="1:19" x14ac:dyDescent="0.25">
      <c r="B16" s="2"/>
      <c r="C16" s="15"/>
      <c r="D16" s="965"/>
      <c r="E16" s="976"/>
      <c r="F16" s="965">
        <f t="shared" si="0"/>
        <v>0</v>
      </c>
      <c r="G16" s="978"/>
      <c r="H16" s="474"/>
      <c r="I16" s="254">
        <f t="shared" si="2"/>
        <v>428</v>
      </c>
      <c r="L16" s="2"/>
      <c r="M16" s="15"/>
      <c r="N16" s="263"/>
      <c r="O16" s="280"/>
      <c r="P16" s="263">
        <f t="shared" si="1"/>
        <v>0</v>
      </c>
      <c r="Q16" s="229"/>
      <c r="R16" s="250"/>
      <c r="S16" s="254">
        <f t="shared" si="3"/>
        <v>2000.67</v>
      </c>
    </row>
    <row r="17" spans="1:19" x14ac:dyDescent="0.25">
      <c r="B17" s="2"/>
      <c r="C17" s="15"/>
      <c r="D17" s="949"/>
      <c r="E17" s="980"/>
      <c r="F17" s="965">
        <f t="shared" si="0"/>
        <v>0</v>
      </c>
      <c r="G17" s="981"/>
      <c r="H17" s="958"/>
      <c r="I17" s="132">
        <f t="shared" si="2"/>
        <v>428</v>
      </c>
      <c r="L17" s="2"/>
      <c r="M17" s="15"/>
      <c r="N17" s="69"/>
      <c r="O17" s="79"/>
      <c r="P17" s="263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962"/>
      <c r="E18" s="980"/>
      <c r="F18" s="965">
        <f t="shared" si="0"/>
        <v>0</v>
      </c>
      <c r="G18" s="981"/>
      <c r="H18" s="958"/>
      <c r="I18" s="132">
        <f t="shared" si="2"/>
        <v>428</v>
      </c>
      <c r="L18" s="2"/>
      <c r="M18" s="15"/>
      <c r="N18" s="92"/>
      <c r="O18" s="79"/>
      <c r="P18" s="263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962"/>
      <c r="E19" s="980"/>
      <c r="F19" s="965">
        <f t="shared" si="0"/>
        <v>0</v>
      </c>
      <c r="G19" s="981"/>
      <c r="H19" s="958"/>
      <c r="I19" s="132">
        <f t="shared" si="2"/>
        <v>428</v>
      </c>
      <c r="L19" s="2"/>
      <c r="M19" s="15"/>
      <c r="N19" s="92"/>
      <c r="O19" s="79"/>
      <c r="P19" s="263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962"/>
      <c r="E20" s="980"/>
      <c r="F20" s="965">
        <f t="shared" si="0"/>
        <v>0</v>
      </c>
      <c r="G20" s="981"/>
      <c r="H20" s="958"/>
      <c r="I20" s="132">
        <f t="shared" si="2"/>
        <v>428</v>
      </c>
      <c r="L20" s="2"/>
      <c r="M20" s="15"/>
      <c r="N20" s="92"/>
      <c r="O20" s="79"/>
      <c r="P20" s="263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962"/>
      <c r="E21" s="980"/>
      <c r="F21" s="965">
        <f t="shared" si="0"/>
        <v>0</v>
      </c>
      <c r="G21" s="981"/>
      <c r="H21" s="958"/>
      <c r="I21" s="132">
        <f t="shared" si="2"/>
        <v>428</v>
      </c>
      <c r="L21" s="2"/>
      <c r="M21" s="15"/>
      <c r="N21" s="92"/>
      <c r="O21" s="79"/>
      <c r="P21" s="263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962"/>
      <c r="E22" s="980"/>
      <c r="F22" s="965">
        <f t="shared" si="0"/>
        <v>0</v>
      </c>
      <c r="G22" s="981"/>
      <c r="H22" s="958"/>
      <c r="I22" s="132">
        <f t="shared" si="2"/>
        <v>428</v>
      </c>
      <c r="L22" s="2"/>
      <c r="M22" s="15"/>
      <c r="N22" s="92"/>
      <c r="O22" s="79"/>
      <c r="P22" s="263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962"/>
      <c r="E23" s="980"/>
      <c r="F23" s="965">
        <f t="shared" si="0"/>
        <v>0</v>
      </c>
      <c r="G23" s="981"/>
      <c r="H23" s="958"/>
      <c r="I23" s="132">
        <f t="shared" si="2"/>
        <v>428</v>
      </c>
      <c r="L23" s="2"/>
      <c r="M23" s="15"/>
      <c r="N23" s="92"/>
      <c r="O23" s="79"/>
      <c r="P23" s="263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962"/>
      <c r="E24" s="980"/>
      <c r="F24" s="965">
        <f t="shared" si="0"/>
        <v>0</v>
      </c>
      <c r="G24" s="982"/>
      <c r="H24" s="958"/>
      <c r="I24" s="132">
        <f t="shared" si="2"/>
        <v>428</v>
      </c>
      <c r="L24" s="2"/>
      <c r="M24" s="15"/>
      <c r="N24" s="92"/>
      <c r="O24" s="79"/>
      <c r="P24" s="263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2"/>
        <v>428</v>
      </c>
      <c r="L25" s="2"/>
      <c r="M25" s="15"/>
      <c r="N25" s="92"/>
      <c r="O25" s="79"/>
      <c r="P25" s="263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2"/>
        <v>428</v>
      </c>
      <c r="L26" s="109"/>
      <c r="M26" s="15"/>
      <c r="N26" s="92"/>
      <c r="O26" s="79"/>
      <c r="P26" s="263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691">
        <f t="shared" si="0"/>
        <v>0</v>
      </c>
      <c r="G27" s="693"/>
      <c r="H27" s="694"/>
      <c r="I27" s="47">
        <f t="shared" si="2"/>
        <v>428</v>
      </c>
      <c r="L27" s="106"/>
      <c r="M27" s="15"/>
      <c r="N27" s="92"/>
      <c r="O27" s="79"/>
      <c r="P27" s="691">
        <f t="shared" si="1"/>
        <v>0</v>
      </c>
      <c r="Q27" s="693"/>
      <c r="R27" s="694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2"/>
        <v>428</v>
      </c>
      <c r="L28" s="2"/>
      <c r="M28" s="15"/>
      <c r="N28" s="92"/>
      <c r="O28" s="79"/>
      <c r="P28" s="263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673" t="s">
        <v>21</v>
      </c>
      <c r="E33" s="674"/>
      <c r="F33" s="141">
        <f>E5-D32</f>
        <v>428</v>
      </c>
      <c r="G33" s="75"/>
      <c r="H33" s="75"/>
      <c r="K33" s="75"/>
      <c r="L33" s="75"/>
      <c r="M33" s="75"/>
      <c r="N33" s="1204" t="s">
        <v>21</v>
      </c>
      <c r="O33" s="1205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675" t="s">
        <v>4</v>
      </c>
      <c r="E34" s="676"/>
      <c r="F34" s="49">
        <f>F4+F5-C32</f>
        <v>16</v>
      </c>
      <c r="G34" s="75"/>
      <c r="H34" s="75"/>
      <c r="K34" s="75"/>
      <c r="L34" s="75"/>
      <c r="M34" s="75"/>
      <c r="N34" s="1206" t="s">
        <v>4</v>
      </c>
      <c r="O34" s="1207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70" t="s">
        <v>86</v>
      </c>
      <c r="C4" s="102"/>
      <c r="D4" s="135"/>
      <c r="E4" s="86"/>
      <c r="F4" s="73"/>
      <c r="G4" s="725"/>
    </row>
    <row r="5" spans="1:10" x14ac:dyDescent="0.25">
      <c r="A5" s="75"/>
      <c r="B5" s="1371"/>
      <c r="C5" s="102"/>
      <c r="D5" s="135"/>
      <c r="E5" s="86"/>
      <c r="F5" s="73"/>
      <c r="G5" s="734">
        <f>F32</f>
        <v>0</v>
      </c>
      <c r="H5" s="138">
        <f>E5-G5</f>
        <v>0</v>
      </c>
    </row>
    <row r="6" spans="1:10" ht="15.75" thickBot="1" x14ac:dyDescent="0.3">
      <c r="B6" s="726" t="s">
        <v>87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35"/>
      <c r="D9" s="105"/>
      <c r="E9" s="736"/>
      <c r="F9" s="263">
        <f t="shared" si="0"/>
        <v>0</v>
      </c>
      <c r="G9" s="737"/>
      <c r="H9" s="71"/>
      <c r="I9" s="246">
        <f>I8-D9</f>
        <v>0</v>
      </c>
    </row>
    <row r="10" spans="1:10" x14ac:dyDescent="0.25">
      <c r="A10" s="75"/>
      <c r="B10" s="2"/>
      <c r="C10" s="735"/>
      <c r="D10" s="259"/>
      <c r="E10" s="736"/>
      <c r="F10" s="263">
        <f t="shared" si="0"/>
        <v>0</v>
      </c>
      <c r="G10" s="737"/>
      <c r="H10" s="71"/>
      <c r="I10" s="246">
        <f t="shared" ref="I10:I28" si="1">I9-D10</f>
        <v>0</v>
      </c>
    </row>
    <row r="11" spans="1:10" x14ac:dyDescent="0.25">
      <c r="A11" s="55"/>
      <c r="B11" s="2"/>
      <c r="C11" s="735"/>
      <c r="D11" s="259"/>
      <c r="E11" s="736"/>
      <c r="F11" s="263">
        <f t="shared" si="0"/>
        <v>0</v>
      </c>
      <c r="G11" s="737"/>
      <c r="H11" s="71"/>
      <c r="I11" s="246">
        <f t="shared" si="1"/>
        <v>0</v>
      </c>
    </row>
    <row r="12" spans="1:10" x14ac:dyDescent="0.25">
      <c r="A12" s="75"/>
      <c r="B12" s="2"/>
      <c r="C12" s="735"/>
      <c r="D12" s="259"/>
      <c r="E12" s="736"/>
      <c r="F12" s="263">
        <f t="shared" si="0"/>
        <v>0</v>
      </c>
      <c r="G12" s="737"/>
      <c r="H12" s="250"/>
      <c r="I12" s="246">
        <f t="shared" si="1"/>
        <v>0</v>
      </c>
      <c r="J12" s="226"/>
    </row>
    <row r="13" spans="1:10" x14ac:dyDescent="0.25">
      <c r="A13" s="75"/>
      <c r="B13" s="2"/>
      <c r="C13" s="735"/>
      <c r="D13" s="259"/>
      <c r="E13" s="736"/>
      <c r="F13" s="263">
        <f t="shared" si="0"/>
        <v>0</v>
      </c>
      <c r="G13" s="737"/>
      <c r="H13" s="250"/>
      <c r="I13" s="246">
        <f t="shared" si="1"/>
        <v>0</v>
      </c>
      <c r="J13" s="226"/>
    </row>
    <row r="14" spans="1:10" x14ac:dyDescent="0.25">
      <c r="B14" s="2"/>
      <c r="C14" s="735"/>
      <c r="D14" s="259"/>
      <c r="E14" s="736"/>
      <c r="F14" s="263">
        <f t="shared" si="0"/>
        <v>0</v>
      </c>
      <c r="G14" s="737"/>
      <c r="H14" s="250"/>
      <c r="I14" s="246">
        <f t="shared" si="1"/>
        <v>0</v>
      </c>
      <c r="J14" s="226"/>
    </row>
    <row r="15" spans="1:10" x14ac:dyDescent="0.25">
      <c r="B15" s="2"/>
      <c r="C15" s="735"/>
      <c r="D15" s="259"/>
      <c r="E15" s="736"/>
      <c r="F15" s="263">
        <f t="shared" si="0"/>
        <v>0</v>
      </c>
      <c r="G15" s="737"/>
      <c r="H15" s="250"/>
      <c r="I15" s="246">
        <f t="shared" si="1"/>
        <v>0</v>
      </c>
      <c r="J15" s="226"/>
    </row>
    <row r="16" spans="1:10" x14ac:dyDescent="0.25">
      <c r="B16" s="2"/>
      <c r="C16" s="735"/>
      <c r="D16" s="105"/>
      <c r="E16" s="736"/>
      <c r="F16" s="263">
        <f t="shared" si="0"/>
        <v>0</v>
      </c>
      <c r="G16" s="737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36"/>
      <c r="F17" s="263">
        <f t="shared" si="0"/>
        <v>0</v>
      </c>
      <c r="G17" s="737"/>
      <c r="H17" s="250"/>
      <c r="I17" s="246">
        <f t="shared" si="1"/>
        <v>0</v>
      </c>
      <c r="J17" s="226"/>
    </row>
    <row r="18" spans="1:10" x14ac:dyDescent="0.25">
      <c r="B18" s="2"/>
      <c r="C18" s="735"/>
      <c r="D18" s="105"/>
      <c r="E18" s="736"/>
      <c r="F18" s="263">
        <f t="shared" si="0"/>
        <v>0</v>
      </c>
      <c r="G18" s="737"/>
      <c r="H18" s="250"/>
      <c r="I18" s="246">
        <f t="shared" si="1"/>
        <v>0</v>
      </c>
      <c r="J18" s="226"/>
    </row>
    <row r="19" spans="1:10" x14ac:dyDescent="0.25">
      <c r="B19" s="2"/>
      <c r="C19" s="735"/>
      <c r="D19" s="105"/>
      <c r="E19" s="736"/>
      <c r="F19" s="263">
        <f t="shared" si="0"/>
        <v>0</v>
      </c>
      <c r="G19" s="737"/>
      <c r="H19" s="250"/>
      <c r="I19" s="246">
        <f t="shared" si="1"/>
        <v>0</v>
      </c>
      <c r="J19" s="226"/>
    </row>
    <row r="20" spans="1:10" x14ac:dyDescent="0.25">
      <c r="B20" s="2"/>
      <c r="C20" s="735"/>
      <c r="D20" s="105"/>
      <c r="E20" s="736"/>
      <c r="F20" s="263">
        <f t="shared" si="0"/>
        <v>0</v>
      </c>
      <c r="G20" s="738"/>
      <c r="H20" s="71"/>
      <c r="I20" s="246">
        <f t="shared" si="1"/>
        <v>0</v>
      </c>
    </row>
    <row r="21" spans="1:10" x14ac:dyDescent="0.25">
      <c r="B21" s="2"/>
      <c r="C21" s="735"/>
      <c r="D21" s="105"/>
      <c r="E21" s="736"/>
      <c r="F21" s="263">
        <f t="shared" si="0"/>
        <v>0</v>
      </c>
      <c r="G21" s="738"/>
      <c r="H21" s="71"/>
      <c r="I21" s="246">
        <f t="shared" si="1"/>
        <v>0</v>
      </c>
    </row>
    <row r="22" spans="1:10" x14ac:dyDescent="0.25">
      <c r="B22" s="2"/>
      <c r="C22" s="735"/>
      <c r="D22" s="105"/>
      <c r="E22" s="736"/>
      <c r="F22" s="263">
        <f t="shared" si="0"/>
        <v>0</v>
      </c>
      <c r="G22" s="738"/>
      <c r="H22" s="71"/>
      <c r="I22" s="246">
        <f t="shared" si="1"/>
        <v>0</v>
      </c>
    </row>
    <row r="23" spans="1:10" x14ac:dyDescent="0.25">
      <c r="B23" s="2"/>
      <c r="C23" s="735"/>
      <c r="D23" s="105"/>
      <c r="E23" s="736"/>
      <c r="F23" s="263">
        <f t="shared" si="0"/>
        <v>0</v>
      </c>
      <c r="G23" s="738"/>
      <c r="H23" s="71"/>
      <c r="I23" s="246">
        <f t="shared" si="1"/>
        <v>0</v>
      </c>
    </row>
    <row r="24" spans="1:10" x14ac:dyDescent="0.25">
      <c r="B24" s="2"/>
      <c r="C24" s="735"/>
      <c r="D24" s="105"/>
      <c r="E24" s="736"/>
      <c r="F24" s="263">
        <f t="shared" si="0"/>
        <v>0</v>
      </c>
      <c r="G24" s="738"/>
      <c r="H24" s="71"/>
      <c r="I24" s="246">
        <f t="shared" si="1"/>
        <v>0</v>
      </c>
    </row>
    <row r="25" spans="1:10" x14ac:dyDescent="0.25">
      <c r="B25" s="2"/>
      <c r="C25" s="735"/>
      <c r="D25" s="105"/>
      <c r="E25" s="736"/>
      <c r="F25" s="263">
        <f t="shared" si="0"/>
        <v>0</v>
      </c>
      <c r="G25" s="738"/>
      <c r="H25" s="71"/>
      <c r="I25" s="246">
        <f t="shared" si="1"/>
        <v>0</v>
      </c>
    </row>
    <row r="26" spans="1:10" x14ac:dyDescent="0.25">
      <c r="B26" s="109"/>
      <c r="C26" s="735"/>
      <c r="D26" s="105"/>
      <c r="E26" s="736"/>
      <c r="F26" s="263">
        <f t="shared" si="0"/>
        <v>0</v>
      </c>
      <c r="G26" s="739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1" t="s">
        <v>21</v>
      </c>
      <c r="E33" s="7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3" t="s">
        <v>4</v>
      </c>
      <c r="E34" s="7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8" t="s">
        <v>106</v>
      </c>
      <c r="C4" s="102"/>
      <c r="D4" s="135"/>
      <c r="E4" s="86"/>
      <c r="F4" s="73"/>
      <c r="G4" s="832"/>
    </row>
    <row r="5" spans="1:9" x14ac:dyDescent="0.25">
      <c r="A5" s="1311"/>
      <c r="B5" s="1369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311"/>
      <c r="C6" s="49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68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68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68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68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68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68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68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68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68"/>
      <c r="E16" s="569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0"/>
      <c r="E17" s="569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68"/>
      <c r="E18" s="569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68"/>
      <c r="E19" s="569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68"/>
      <c r="E20" s="569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68"/>
      <c r="E21" s="569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68"/>
      <c r="E22" s="569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68"/>
      <c r="E23" s="569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68"/>
      <c r="E24" s="569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68"/>
      <c r="E25" s="569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68"/>
      <c r="E26" s="569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8" t="s">
        <v>21</v>
      </c>
      <c r="E33" s="82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0" t="s">
        <v>4</v>
      </c>
      <c r="E34" s="8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2" t="s">
        <v>107</v>
      </c>
      <c r="C4" s="102"/>
      <c r="D4" s="135"/>
      <c r="E4" s="86"/>
      <c r="F4" s="73"/>
      <c r="G4" s="916"/>
    </row>
    <row r="5" spans="1:9" x14ac:dyDescent="0.25">
      <c r="A5" s="1311"/>
      <c r="B5" s="1373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311"/>
      <c r="C6" s="49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19"/>
      <c r="E9" s="917"/>
      <c r="F9" s="918">
        <f t="shared" si="0"/>
        <v>0</v>
      </c>
      <c r="G9" s="637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19"/>
      <c r="E10" s="917"/>
      <c r="F10" s="918">
        <f t="shared" si="0"/>
        <v>0</v>
      </c>
      <c r="G10" s="637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19"/>
      <c r="E11" s="917"/>
      <c r="F11" s="918">
        <f t="shared" si="0"/>
        <v>0</v>
      </c>
      <c r="G11" s="637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19"/>
      <c r="E12" s="917"/>
      <c r="F12" s="918">
        <f t="shared" si="0"/>
        <v>0</v>
      </c>
      <c r="G12" s="637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62"/>
      <c r="E13" s="951"/>
      <c r="F13" s="965">
        <f t="shared" si="0"/>
        <v>0</v>
      </c>
      <c r="G13" s="977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62"/>
      <c r="E14" s="951"/>
      <c r="F14" s="965">
        <f t="shared" si="0"/>
        <v>0</v>
      </c>
      <c r="G14" s="977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62"/>
      <c r="E15" s="951"/>
      <c r="F15" s="965">
        <f t="shared" si="0"/>
        <v>0</v>
      </c>
      <c r="G15" s="977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62"/>
      <c r="E16" s="951"/>
      <c r="F16" s="965">
        <f t="shared" si="0"/>
        <v>0</v>
      </c>
      <c r="G16" s="977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49"/>
      <c r="E17" s="951"/>
      <c r="F17" s="965">
        <f t="shared" si="0"/>
        <v>0</v>
      </c>
      <c r="G17" s="977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62"/>
      <c r="E18" s="953"/>
      <c r="F18" s="965">
        <f t="shared" si="0"/>
        <v>0</v>
      </c>
      <c r="G18" s="982"/>
      <c r="H18" s="958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62"/>
      <c r="E19" s="953"/>
      <c r="F19" s="965">
        <f t="shared" si="0"/>
        <v>0</v>
      </c>
      <c r="G19" s="982"/>
      <c r="H19" s="958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62"/>
      <c r="E20" s="953"/>
      <c r="F20" s="965">
        <f t="shared" si="0"/>
        <v>0</v>
      </c>
      <c r="G20" s="982"/>
      <c r="H20" s="958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62"/>
      <c r="E21" s="953"/>
      <c r="F21" s="965">
        <f t="shared" si="0"/>
        <v>0</v>
      </c>
      <c r="G21" s="982"/>
      <c r="H21" s="958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83"/>
      <c r="E22" s="984"/>
      <c r="F22" s="965">
        <f t="shared" si="0"/>
        <v>0</v>
      </c>
      <c r="G22" s="982"/>
      <c r="H22" s="958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68"/>
      <c r="E23" s="569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68"/>
      <c r="E24" s="569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68"/>
      <c r="E25" s="569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68"/>
      <c r="E26" s="569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2" t="s">
        <v>21</v>
      </c>
      <c r="E33" s="91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14" t="s">
        <v>4</v>
      </c>
      <c r="E34" s="9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96"/>
      <c r="C5" s="492"/>
      <c r="D5" s="234"/>
      <c r="E5" s="251"/>
      <c r="F5" s="239"/>
      <c r="G5" s="244"/>
    </row>
    <row r="6" spans="1:9" ht="20.25" x14ac:dyDescent="0.3">
      <c r="A6" s="843"/>
      <c r="B6" s="1296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3" t="s">
        <v>11</v>
      </c>
      <c r="D83" s="129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1" t="s">
        <v>279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97" t="s">
        <v>64</v>
      </c>
      <c r="C5" s="492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97" t="s">
        <v>64</v>
      </c>
      <c r="M5" s="492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09"/>
      <c r="B6" s="1297"/>
      <c r="C6" s="630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09"/>
      <c r="L6" s="1297"/>
      <c r="M6" s="630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164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169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09">
        <v>44783</v>
      </c>
      <c r="F11" s="309">
        <f>D11</f>
        <v>11.77</v>
      </c>
      <c r="G11" s="810" t="s">
        <v>211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09">
        <v>44786</v>
      </c>
      <c r="F12" s="309">
        <f>D12</f>
        <v>118.68</v>
      </c>
      <c r="G12" s="810" t="s">
        <v>224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09">
        <v>44791</v>
      </c>
      <c r="F13" s="309">
        <f t="shared" ref="F13:F45" si="6">D13</f>
        <v>59.67</v>
      </c>
      <c r="G13" s="810" t="s">
        <v>235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09">
        <v>44795</v>
      </c>
      <c r="F14" s="309">
        <f t="shared" si="6"/>
        <v>11.89</v>
      </c>
      <c r="G14" s="810" t="s">
        <v>252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09">
        <v>44795</v>
      </c>
      <c r="F15" s="309">
        <f t="shared" si="6"/>
        <v>120.29</v>
      </c>
      <c r="G15" s="810" t="s">
        <v>246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46"/>
      <c r="E16" s="947"/>
      <c r="F16" s="946">
        <f t="shared" si="6"/>
        <v>0</v>
      </c>
      <c r="G16" s="948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46"/>
      <c r="E17" s="947"/>
      <c r="F17" s="946">
        <f t="shared" si="6"/>
        <v>0</v>
      </c>
      <c r="G17" s="948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46"/>
      <c r="E18" s="947"/>
      <c r="F18" s="946">
        <f t="shared" si="6"/>
        <v>0</v>
      </c>
      <c r="G18" s="948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46"/>
      <c r="E19" s="947"/>
      <c r="F19" s="946">
        <f t="shared" si="6"/>
        <v>0</v>
      </c>
      <c r="G19" s="948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46"/>
      <c r="E20" s="947"/>
      <c r="F20" s="946">
        <f t="shared" si="6"/>
        <v>0</v>
      </c>
      <c r="G20" s="948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46"/>
      <c r="E21" s="947"/>
      <c r="F21" s="946">
        <f t="shared" si="6"/>
        <v>0</v>
      </c>
      <c r="G21" s="948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46"/>
      <c r="E22" s="947"/>
      <c r="F22" s="946">
        <f t="shared" si="6"/>
        <v>0</v>
      </c>
      <c r="G22" s="948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46"/>
      <c r="E23" s="947"/>
      <c r="F23" s="946">
        <f t="shared" si="6"/>
        <v>0</v>
      </c>
      <c r="G23" s="948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46"/>
      <c r="E24" s="947"/>
      <c r="F24" s="946">
        <f t="shared" si="6"/>
        <v>0</v>
      </c>
      <c r="G24" s="948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46"/>
      <c r="E25" s="947"/>
      <c r="F25" s="946">
        <f t="shared" si="6"/>
        <v>0</v>
      </c>
      <c r="G25" s="948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46"/>
      <c r="E26" s="947"/>
      <c r="F26" s="946">
        <f t="shared" si="6"/>
        <v>0</v>
      </c>
      <c r="G26" s="948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46"/>
      <c r="E27" s="947"/>
      <c r="F27" s="946">
        <f t="shared" si="6"/>
        <v>0</v>
      </c>
      <c r="G27" s="948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46"/>
      <c r="E28" s="947"/>
      <c r="F28" s="946">
        <f t="shared" si="6"/>
        <v>0</v>
      </c>
      <c r="G28" s="948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46"/>
      <c r="E29" s="947"/>
      <c r="F29" s="946">
        <f t="shared" si="6"/>
        <v>0</v>
      </c>
      <c r="G29" s="948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09"/>
      <c r="F30" s="309">
        <f t="shared" si="6"/>
        <v>0</v>
      </c>
      <c r="G30" s="810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09"/>
      <c r="F31" s="309">
        <f t="shared" si="6"/>
        <v>0</v>
      </c>
      <c r="G31" s="810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09"/>
      <c r="F32" s="309">
        <f t="shared" si="6"/>
        <v>0</v>
      </c>
      <c r="G32" s="810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09"/>
      <c r="F33" s="309">
        <f t="shared" si="6"/>
        <v>0</v>
      </c>
      <c r="G33" s="810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93" t="s">
        <v>11</v>
      </c>
      <c r="D53" s="1294"/>
      <c r="E53" s="57">
        <f>E5+E6-F48+E7</f>
        <v>563.71</v>
      </c>
      <c r="F53" s="73"/>
      <c r="M53" s="1293" t="s">
        <v>11</v>
      </c>
      <c r="N53" s="1294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1" t="s">
        <v>280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38">
        <v>120</v>
      </c>
      <c r="D4" s="234"/>
      <c r="E4" s="1071">
        <v>61.36</v>
      </c>
      <c r="F4" s="1072">
        <v>5</v>
      </c>
      <c r="G4" s="155"/>
      <c r="H4" s="155"/>
      <c r="K4" s="12"/>
      <c r="L4" s="12"/>
      <c r="M4" s="638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98" t="s">
        <v>73</v>
      </c>
      <c r="C5" s="860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98" t="s">
        <v>73</v>
      </c>
      <c r="M5" s="860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98"/>
      <c r="C6" s="492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98"/>
      <c r="M6" s="492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2"/>
      <c r="D7" s="234"/>
      <c r="E7" s="637"/>
      <c r="F7" s="239"/>
      <c r="G7" s="226"/>
      <c r="K7" s="226"/>
      <c r="L7" s="256"/>
      <c r="M7" s="492"/>
      <c r="N7" s="234"/>
      <c r="O7" s="637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228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17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245</v>
      </c>
      <c r="H10" s="250">
        <v>90</v>
      </c>
      <c r="I10" s="259">
        <f>I9-F10</f>
        <v>134.88999999999999</v>
      </c>
      <c r="K10" s="717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09"/>
      <c r="F11" s="309">
        <f t="shared" si="0"/>
        <v>0</v>
      </c>
      <c r="G11" s="810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09"/>
      <c r="P11" s="309">
        <f t="shared" si="1"/>
        <v>0</v>
      </c>
      <c r="Q11" s="810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09"/>
      <c r="F12" s="309">
        <f t="shared" si="0"/>
        <v>0</v>
      </c>
      <c r="G12" s="810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09"/>
      <c r="P12" s="309">
        <f t="shared" si="1"/>
        <v>0</v>
      </c>
      <c r="Q12" s="810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09"/>
      <c r="F13" s="309">
        <f t="shared" si="0"/>
        <v>0</v>
      </c>
      <c r="G13" s="810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09"/>
      <c r="P13" s="309">
        <f t="shared" si="1"/>
        <v>0</v>
      </c>
      <c r="Q13" s="810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09"/>
      <c r="F14" s="309">
        <f t="shared" si="0"/>
        <v>0</v>
      </c>
      <c r="G14" s="810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09"/>
      <c r="P14" s="309">
        <f t="shared" si="1"/>
        <v>0</v>
      </c>
      <c r="Q14" s="810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09"/>
      <c r="F15" s="309">
        <f t="shared" si="0"/>
        <v>0</v>
      </c>
      <c r="G15" s="810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09"/>
      <c r="P15" s="309">
        <f t="shared" si="1"/>
        <v>0</v>
      </c>
      <c r="Q15" s="810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09"/>
      <c r="F16" s="309">
        <f t="shared" si="0"/>
        <v>0</v>
      </c>
      <c r="G16" s="810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09"/>
      <c r="P16" s="309">
        <f t="shared" si="1"/>
        <v>0</v>
      </c>
      <c r="Q16" s="810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09"/>
      <c r="F17" s="309">
        <f t="shared" si="0"/>
        <v>0</v>
      </c>
      <c r="G17" s="810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09"/>
      <c r="P17" s="309">
        <f t="shared" si="1"/>
        <v>0</v>
      </c>
      <c r="Q17" s="810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09"/>
      <c r="F18" s="309">
        <f t="shared" si="0"/>
        <v>0</v>
      </c>
      <c r="G18" s="810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09"/>
      <c r="P18" s="309">
        <f t="shared" si="1"/>
        <v>0</v>
      </c>
      <c r="Q18" s="810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09"/>
      <c r="F19" s="309">
        <f t="shared" si="0"/>
        <v>0</v>
      </c>
      <c r="G19" s="810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09"/>
      <c r="P19" s="309">
        <f t="shared" si="1"/>
        <v>0</v>
      </c>
      <c r="Q19" s="810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09"/>
      <c r="F20" s="309">
        <f t="shared" si="0"/>
        <v>0</v>
      </c>
      <c r="G20" s="810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09"/>
      <c r="P20" s="309">
        <f t="shared" si="1"/>
        <v>0</v>
      </c>
      <c r="Q20" s="810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09"/>
      <c r="F21" s="309">
        <f t="shared" si="0"/>
        <v>0</v>
      </c>
      <c r="G21" s="810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09"/>
      <c r="P21" s="309">
        <f t="shared" si="1"/>
        <v>0</v>
      </c>
      <c r="Q21" s="810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09"/>
      <c r="F22" s="309">
        <f t="shared" si="0"/>
        <v>0</v>
      </c>
      <c r="G22" s="810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09"/>
      <c r="P22" s="309">
        <f t="shared" si="1"/>
        <v>0</v>
      </c>
      <c r="Q22" s="810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09"/>
      <c r="F23" s="309">
        <f t="shared" si="0"/>
        <v>0</v>
      </c>
      <c r="G23" s="810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09"/>
      <c r="P23" s="309">
        <f t="shared" si="1"/>
        <v>0</v>
      </c>
      <c r="Q23" s="810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09"/>
      <c r="F24" s="309">
        <f t="shared" si="0"/>
        <v>0</v>
      </c>
      <c r="G24" s="810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09"/>
      <c r="P24" s="309">
        <f t="shared" si="1"/>
        <v>0</v>
      </c>
      <c r="Q24" s="810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09"/>
      <c r="F25" s="309">
        <f t="shared" si="0"/>
        <v>0</v>
      </c>
      <c r="G25" s="810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09"/>
      <c r="P25" s="309">
        <f t="shared" si="1"/>
        <v>0</v>
      </c>
      <c r="Q25" s="810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09"/>
      <c r="F26" s="309">
        <f t="shared" si="0"/>
        <v>0</v>
      </c>
      <c r="G26" s="810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09"/>
      <c r="P26" s="309">
        <f t="shared" si="1"/>
        <v>0</v>
      </c>
      <c r="Q26" s="810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09"/>
      <c r="F27" s="309">
        <f t="shared" si="0"/>
        <v>0</v>
      </c>
      <c r="G27" s="810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09"/>
      <c r="P27" s="309">
        <f t="shared" si="1"/>
        <v>0</v>
      </c>
      <c r="Q27" s="810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09"/>
      <c r="F28" s="309">
        <f t="shared" si="0"/>
        <v>0</v>
      </c>
      <c r="G28" s="810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09"/>
      <c r="P28" s="309">
        <f t="shared" si="1"/>
        <v>0</v>
      </c>
      <c r="Q28" s="810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93" t="s">
        <v>11</v>
      </c>
      <c r="D47" s="1294"/>
      <c r="E47" s="57">
        <f>E5+E6-F42+E7</f>
        <v>73.529999999999973</v>
      </c>
      <c r="F47" s="73"/>
      <c r="M47" s="1293" t="s">
        <v>11</v>
      </c>
      <c r="N47" s="1294"/>
      <c r="O47" s="57">
        <f>O5+O6-P42+O7</f>
        <v>121.18</v>
      </c>
      <c r="P47" s="73"/>
    </row>
    <row r="50" spans="1:18" x14ac:dyDescent="0.25">
      <c r="A50" s="236"/>
      <c r="B50" s="1288"/>
      <c r="C50" s="629"/>
      <c r="D50" s="258"/>
      <c r="E50" s="243"/>
      <c r="F50" s="239"/>
      <c r="G50" s="244"/>
      <c r="H50" s="226"/>
      <c r="K50" s="236"/>
      <c r="L50" s="1288"/>
      <c r="M50" s="629"/>
      <c r="N50" s="258"/>
      <c r="O50" s="243"/>
      <c r="P50" s="239"/>
      <c r="Q50" s="244"/>
      <c r="R50" s="226"/>
    </row>
    <row r="51" spans="1:18" x14ac:dyDescent="0.25">
      <c r="A51" s="236"/>
      <c r="B51" s="1288"/>
      <c r="C51" s="492"/>
      <c r="D51" s="234"/>
      <c r="E51" s="251"/>
      <c r="F51" s="239"/>
      <c r="G51" s="246"/>
      <c r="H51" s="226"/>
      <c r="K51" s="236"/>
      <c r="L51" s="1288"/>
      <c r="M51" s="492"/>
      <c r="N51" s="234"/>
      <c r="O51" s="251"/>
      <c r="P51" s="239"/>
      <c r="Q51" s="246"/>
      <c r="R51" s="226"/>
    </row>
    <row r="52" spans="1:18" x14ac:dyDescent="0.25">
      <c r="A52" s="226"/>
      <c r="B52" s="256"/>
      <c r="C52" s="629"/>
      <c r="D52" s="234"/>
      <c r="E52" s="637"/>
      <c r="F52" s="274"/>
      <c r="G52" s="226"/>
      <c r="H52" s="226"/>
      <c r="K52" s="226"/>
      <c r="L52" s="256"/>
      <c r="M52" s="629"/>
      <c r="N52" s="234"/>
      <c r="O52" s="637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6" sqref="Q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1" t="s">
        <v>281</v>
      </c>
      <c r="B1" s="1291"/>
      <c r="C1" s="1291"/>
      <c r="D1" s="1291"/>
      <c r="E1" s="1291"/>
      <c r="F1" s="1291"/>
      <c r="G1" s="1291"/>
      <c r="H1" s="11">
        <v>1</v>
      </c>
      <c r="K1" s="1295" t="s">
        <v>281</v>
      </c>
      <c r="L1" s="1295"/>
      <c r="M1" s="1295"/>
      <c r="N1" s="1295"/>
      <c r="O1" s="1295"/>
      <c r="P1" s="1295"/>
      <c r="Q1" s="129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38"/>
      <c r="D4" s="234"/>
      <c r="E4" s="243"/>
      <c r="F4" s="239"/>
      <c r="G4" s="155"/>
      <c r="H4" s="155"/>
      <c r="K4" s="12"/>
      <c r="L4" s="12"/>
      <c r="M4" s="638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96" t="s">
        <v>92</v>
      </c>
      <c r="C5" s="629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96" t="s">
        <v>92</v>
      </c>
      <c r="M5" s="629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96"/>
      <c r="C6" s="492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96"/>
      <c r="M6" s="492">
        <v>99</v>
      </c>
      <c r="N6" s="234">
        <v>44833</v>
      </c>
      <c r="O6" s="251">
        <v>1008.02</v>
      </c>
      <c r="P6" s="239">
        <v>83</v>
      </c>
      <c r="Q6" s="246">
        <f>P78</f>
        <v>0</v>
      </c>
      <c r="R6" s="7">
        <f>O6-Q6+O7+O5-Q5+O4</f>
        <v>1918.23</v>
      </c>
    </row>
    <row r="7" spans="1:19" ht="15.75" thickBot="1" x14ac:dyDescent="0.3">
      <c r="A7" s="226"/>
      <c r="B7" s="256"/>
      <c r="C7" s="629"/>
      <c r="D7" s="234"/>
      <c r="E7" s="637"/>
      <c r="F7" s="229"/>
      <c r="G7" s="226"/>
      <c r="K7" s="226"/>
      <c r="L7" s="256"/>
      <c r="M7" s="629"/>
      <c r="N7" s="234"/>
      <c r="O7" s="637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241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162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1918.23</v>
      </c>
    </row>
    <row r="10" spans="1:19" x14ac:dyDescent="0.25">
      <c r="A10" s="717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245</v>
      </c>
      <c r="H10" s="250">
        <v>101</v>
      </c>
      <c r="I10" s="259">
        <f>I9-F10</f>
        <v>771.87</v>
      </c>
      <c r="K10" s="717"/>
      <c r="L10" s="183">
        <f>L9-M10</f>
        <v>162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1918.23</v>
      </c>
    </row>
    <row r="11" spans="1:19" x14ac:dyDescent="0.25">
      <c r="A11" s="183"/>
      <c r="B11" s="796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252</v>
      </c>
      <c r="H11" s="250">
        <v>101</v>
      </c>
      <c r="I11" s="259">
        <f t="shared" ref="I11:I74" si="3">I10-F11</f>
        <v>760.55</v>
      </c>
      <c r="K11" s="183"/>
      <c r="L11" s="796">
        <f t="shared" ref="L11:L54" si="4">L10-M11</f>
        <v>162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1918.23</v>
      </c>
    </row>
    <row r="12" spans="1:19" x14ac:dyDescent="0.25">
      <c r="A12" s="183"/>
      <c r="B12" s="796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260</v>
      </c>
      <c r="H12" s="250">
        <v>101</v>
      </c>
      <c r="I12" s="259">
        <f t="shared" si="3"/>
        <v>658.17</v>
      </c>
      <c r="K12" s="183"/>
      <c r="L12" s="796">
        <f t="shared" si="4"/>
        <v>162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1918.23</v>
      </c>
    </row>
    <row r="13" spans="1:19" x14ac:dyDescent="0.25">
      <c r="A13" s="82" t="s">
        <v>33</v>
      </c>
      <c r="B13" s="796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266</v>
      </c>
      <c r="H13" s="250">
        <v>101</v>
      </c>
      <c r="I13" s="259">
        <f t="shared" si="3"/>
        <v>541.28</v>
      </c>
      <c r="K13" s="82" t="s">
        <v>33</v>
      </c>
      <c r="L13" s="796">
        <f t="shared" si="4"/>
        <v>162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1918.23</v>
      </c>
    </row>
    <row r="14" spans="1:19" x14ac:dyDescent="0.25">
      <c r="A14" s="73"/>
      <c r="B14" s="796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796">
        <f t="shared" si="4"/>
        <v>162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1918.23</v>
      </c>
    </row>
    <row r="15" spans="1:19" x14ac:dyDescent="0.25">
      <c r="A15" s="73"/>
      <c r="B15" s="796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796">
        <f t="shared" si="4"/>
        <v>162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1918.23</v>
      </c>
    </row>
    <row r="16" spans="1:19" x14ac:dyDescent="0.25">
      <c r="B16" s="796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796">
        <f t="shared" si="4"/>
        <v>162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1918.23</v>
      </c>
    </row>
    <row r="17" spans="1:19" x14ac:dyDescent="0.25">
      <c r="B17" s="796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796">
        <f t="shared" si="4"/>
        <v>162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1918.23</v>
      </c>
    </row>
    <row r="18" spans="1:19" x14ac:dyDescent="0.25">
      <c r="A18" s="122"/>
      <c r="B18" s="796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796">
        <f t="shared" si="4"/>
        <v>162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1918.23</v>
      </c>
    </row>
    <row r="19" spans="1:19" x14ac:dyDescent="0.25">
      <c r="A19" s="122"/>
      <c r="B19" s="796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796">
        <f t="shared" si="4"/>
        <v>162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1918.23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162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1918.23</v>
      </c>
    </row>
    <row r="21" spans="1:19" x14ac:dyDescent="0.25">
      <c r="A21" s="122"/>
      <c r="B21" s="183">
        <f t="shared" si="2"/>
        <v>47</v>
      </c>
      <c r="C21" s="15"/>
      <c r="D21" s="309"/>
      <c r="E21" s="809"/>
      <c r="F21" s="309">
        <f t="shared" si="0"/>
        <v>0</v>
      </c>
      <c r="G21" s="810"/>
      <c r="H21" s="281"/>
      <c r="I21" s="259">
        <f t="shared" si="3"/>
        <v>541.28</v>
      </c>
      <c r="K21" s="122"/>
      <c r="L21" s="183">
        <f t="shared" si="4"/>
        <v>162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1918.23</v>
      </c>
    </row>
    <row r="22" spans="1:19" x14ac:dyDescent="0.25">
      <c r="A22" s="122"/>
      <c r="B22" s="183">
        <f t="shared" si="2"/>
        <v>47</v>
      </c>
      <c r="C22" s="15"/>
      <c r="D22" s="309"/>
      <c r="E22" s="809"/>
      <c r="F22" s="309">
        <f t="shared" si="0"/>
        <v>0</v>
      </c>
      <c r="G22" s="810"/>
      <c r="H22" s="281"/>
      <c r="I22" s="259">
        <f t="shared" si="3"/>
        <v>541.28</v>
      </c>
      <c r="K22" s="122"/>
      <c r="L22" s="183">
        <f t="shared" si="4"/>
        <v>162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1918.23</v>
      </c>
    </row>
    <row r="23" spans="1:19" x14ac:dyDescent="0.25">
      <c r="A23" s="123"/>
      <c r="B23" s="183">
        <f t="shared" si="2"/>
        <v>47</v>
      </c>
      <c r="C23" s="15"/>
      <c r="D23" s="309"/>
      <c r="E23" s="809"/>
      <c r="F23" s="309">
        <f t="shared" si="0"/>
        <v>0</v>
      </c>
      <c r="G23" s="810"/>
      <c r="H23" s="281"/>
      <c r="I23" s="259">
        <f t="shared" si="3"/>
        <v>541.28</v>
      </c>
      <c r="K23" s="123"/>
      <c r="L23" s="183">
        <f t="shared" si="4"/>
        <v>162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1918.23</v>
      </c>
    </row>
    <row r="24" spans="1:19" x14ac:dyDescent="0.25">
      <c r="A24" s="122"/>
      <c r="B24" s="183">
        <f t="shared" si="2"/>
        <v>47</v>
      </c>
      <c r="C24" s="15"/>
      <c r="D24" s="309"/>
      <c r="E24" s="809"/>
      <c r="F24" s="309">
        <f t="shared" si="0"/>
        <v>0</v>
      </c>
      <c r="G24" s="810"/>
      <c r="H24" s="281"/>
      <c r="I24" s="259">
        <f t="shared" si="3"/>
        <v>541.28</v>
      </c>
      <c r="K24" s="122"/>
      <c r="L24" s="183">
        <f t="shared" si="4"/>
        <v>162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1918.23</v>
      </c>
    </row>
    <row r="25" spans="1:19" x14ac:dyDescent="0.25">
      <c r="A25" s="122"/>
      <c r="B25" s="183">
        <f t="shared" si="2"/>
        <v>47</v>
      </c>
      <c r="C25" s="15"/>
      <c r="D25" s="309"/>
      <c r="E25" s="809"/>
      <c r="F25" s="309">
        <f t="shared" si="0"/>
        <v>0</v>
      </c>
      <c r="G25" s="810"/>
      <c r="H25" s="281"/>
      <c r="I25" s="259">
        <f t="shared" si="3"/>
        <v>541.28</v>
      </c>
      <c r="K25" s="122"/>
      <c r="L25" s="183">
        <f t="shared" si="4"/>
        <v>162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1918.23</v>
      </c>
    </row>
    <row r="26" spans="1:19" x14ac:dyDescent="0.25">
      <c r="A26" s="122"/>
      <c r="B26" s="183">
        <f t="shared" si="2"/>
        <v>47</v>
      </c>
      <c r="C26" s="15"/>
      <c r="D26" s="309"/>
      <c r="E26" s="809"/>
      <c r="F26" s="309">
        <f t="shared" si="0"/>
        <v>0</v>
      </c>
      <c r="G26" s="810"/>
      <c r="H26" s="281"/>
      <c r="I26" s="259">
        <f t="shared" si="3"/>
        <v>541.28</v>
      </c>
      <c r="K26" s="122"/>
      <c r="L26" s="183">
        <f t="shared" si="4"/>
        <v>162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1918.23</v>
      </c>
    </row>
    <row r="27" spans="1:19" x14ac:dyDescent="0.25">
      <c r="A27" s="122"/>
      <c r="B27" s="183">
        <f t="shared" si="2"/>
        <v>47</v>
      </c>
      <c r="C27" s="15"/>
      <c r="D27" s="309"/>
      <c r="E27" s="809"/>
      <c r="F27" s="309">
        <f t="shared" si="0"/>
        <v>0</v>
      </c>
      <c r="G27" s="810"/>
      <c r="H27" s="281"/>
      <c r="I27" s="259">
        <f t="shared" si="3"/>
        <v>541.28</v>
      </c>
      <c r="K27" s="122"/>
      <c r="L27" s="183">
        <f t="shared" si="4"/>
        <v>162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1918.23</v>
      </c>
    </row>
    <row r="28" spans="1:19" x14ac:dyDescent="0.25">
      <c r="A28" s="122"/>
      <c r="B28" s="183">
        <f t="shared" si="2"/>
        <v>47</v>
      </c>
      <c r="C28" s="15"/>
      <c r="D28" s="309"/>
      <c r="E28" s="809"/>
      <c r="F28" s="309">
        <f t="shared" si="0"/>
        <v>0</v>
      </c>
      <c r="G28" s="810"/>
      <c r="H28" s="281"/>
      <c r="I28" s="259">
        <f t="shared" si="3"/>
        <v>541.28</v>
      </c>
      <c r="K28" s="122"/>
      <c r="L28" s="183">
        <f t="shared" si="4"/>
        <v>162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1918.23</v>
      </c>
    </row>
    <row r="29" spans="1:19" x14ac:dyDescent="0.25">
      <c r="A29" s="122"/>
      <c r="B29" s="183">
        <f t="shared" si="2"/>
        <v>47</v>
      </c>
      <c r="C29" s="15"/>
      <c r="D29" s="309"/>
      <c r="E29" s="809"/>
      <c r="F29" s="309">
        <f t="shared" si="0"/>
        <v>0</v>
      </c>
      <c r="G29" s="810"/>
      <c r="H29" s="281"/>
      <c r="I29" s="259">
        <f t="shared" si="3"/>
        <v>541.28</v>
      </c>
      <c r="K29" s="122"/>
      <c r="L29" s="183">
        <f t="shared" si="4"/>
        <v>162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1918.23</v>
      </c>
    </row>
    <row r="30" spans="1:19" x14ac:dyDescent="0.25">
      <c r="A30" s="122"/>
      <c r="B30" s="183">
        <f t="shared" si="2"/>
        <v>47</v>
      </c>
      <c r="C30" s="15"/>
      <c r="D30" s="309"/>
      <c r="E30" s="809"/>
      <c r="F30" s="309">
        <f t="shared" si="0"/>
        <v>0</v>
      </c>
      <c r="G30" s="810"/>
      <c r="H30" s="281"/>
      <c r="I30" s="259">
        <f t="shared" si="3"/>
        <v>541.28</v>
      </c>
      <c r="K30" s="122"/>
      <c r="L30" s="183">
        <f t="shared" si="4"/>
        <v>162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1918.23</v>
      </c>
    </row>
    <row r="31" spans="1:19" x14ac:dyDescent="0.25">
      <c r="A31" s="122"/>
      <c r="B31" s="183">
        <f t="shared" si="2"/>
        <v>47</v>
      </c>
      <c r="C31" s="15"/>
      <c r="D31" s="309"/>
      <c r="E31" s="809"/>
      <c r="F31" s="309">
        <f t="shared" si="0"/>
        <v>0</v>
      </c>
      <c r="G31" s="810"/>
      <c r="H31" s="281"/>
      <c r="I31" s="259">
        <f t="shared" si="3"/>
        <v>541.28</v>
      </c>
      <c r="K31" s="122"/>
      <c r="L31" s="183">
        <f t="shared" si="4"/>
        <v>162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1918.23</v>
      </c>
    </row>
    <row r="32" spans="1:19" x14ac:dyDescent="0.25">
      <c r="A32" s="122"/>
      <c r="B32" s="183">
        <f t="shared" si="2"/>
        <v>47</v>
      </c>
      <c r="C32" s="15"/>
      <c r="D32" s="309"/>
      <c r="E32" s="809"/>
      <c r="F32" s="309">
        <f t="shared" si="0"/>
        <v>0</v>
      </c>
      <c r="G32" s="810"/>
      <c r="H32" s="281"/>
      <c r="I32" s="259">
        <f t="shared" si="3"/>
        <v>541.28</v>
      </c>
      <c r="K32" s="122"/>
      <c r="L32" s="183">
        <f t="shared" si="4"/>
        <v>162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1918.23</v>
      </c>
    </row>
    <row r="33" spans="1:19" x14ac:dyDescent="0.25">
      <c r="A33" s="122"/>
      <c r="B33" s="265">
        <f t="shared" si="2"/>
        <v>47</v>
      </c>
      <c r="C33" s="15"/>
      <c r="D33" s="309"/>
      <c r="E33" s="809"/>
      <c r="F33" s="309">
        <f t="shared" si="0"/>
        <v>0</v>
      </c>
      <c r="G33" s="810"/>
      <c r="H33" s="281"/>
      <c r="I33" s="259">
        <f t="shared" si="3"/>
        <v>541.28</v>
      </c>
      <c r="K33" s="122"/>
      <c r="L33" s="265">
        <f t="shared" si="4"/>
        <v>162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1918.23</v>
      </c>
    </row>
    <row r="34" spans="1:19" x14ac:dyDescent="0.25">
      <c r="A34" s="122"/>
      <c r="B34" s="265">
        <f t="shared" si="2"/>
        <v>47</v>
      </c>
      <c r="C34" s="15"/>
      <c r="D34" s="309"/>
      <c r="E34" s="809"/>
      <c r="F34" s="309">
        <f t="shared" si="0"/>
        <v>0</v>
      </c>
      <c r="G34" s="810"/>
      <c r="H34" s="281"/>
      <c r="I34" s="259">
        <f t="shared" si="3"/>
        <v>541.28</v>
      </c>
      <c r="K34" s="122"/>
      <c r="L34" s="265">
        <f t="shared" si="4"/>
        <v>162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1918.23</v>
      </c>
    </row>
    <row r="35" spans="1:19" x14ac:dyDescent="0.25">
      <c r="A35" s="122"/>
      <c r="B35" s="265">
        <f t="shared" si="2"/>
        <v>47</v>
      </c>
      <c r="C35" s="15"/>
      <c r="D35" s="309"/>
      <c r="E35" s="809"/>
      <c r="F35" s="309">
        <f t="shared" si="0"/>
        <v>0</v>
      </c>
      <c r="G35" s="810"/>
      <c r="H35" s="281"/>
      <c r="I35" s="259">
        <f t="shared" si="3"/>
        <v>541.28</v>
      </c>
      <c r="K35" s="122"/>
      <c r="L35" s="265">
        <f t="shared" si="4"/>
        <v>162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1918.23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09"/>
      <c r="F36" s="309">
        <f t="shared" si="0"/>
        <v>0</v>
      </c>
      <c r="G36" s="810"/>
      <c r="H36" s="281"/>
      <c r="I36" s="259">
        <f t="shared" si="3"/>
        <v>541.28</v>
      </c>
      <c r="K36" s="122" t="s">
        <v>22</v>
      </c>
      <c r="L36" s="265">
        <f t="shared" si="4"/>
        <v>162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1918.23</v>
      </c>
    </row>
    <row r="37" spans="1:19" x14ac:dyDescent="0.25">
      <c r="A37" s="123"/>
      <c r="B37" s="265">
        <f t="shared" si="2"/>
        <v>47</v>
      </c>
      <c r="C37" s="15"/>
      <c r="D37" s="309"/>
      <c r="E37" s="809"/>
      <c r="F37" s="309">
        <f t="shared" si="0"/>
        <v>0</v>
      </c>
      <c r="G37" s="810"/>
      <c r="H37" s="281"/>
      <c r="I37" s="259">
        <f t="shared" si="3"/>
        <v>541.28</v>
      </c>
      <c r="K37" s="123"/>
      <c r="L37" s="265">
        <f t="shared" si="4"/>
        <v>162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1918.23</v>
      </c>
    </row>
    <row r="38" spans="1:19" x14ac:dyDescent="0.25">
      <c r="A38" s="122"/>
      <c r="B38" s="265">
        <f t="shared" si="2"/>
        <v>47</v>
      </c>
      <c r="C38" s="15"/>
      <c r="D38" s="309"/>
      <c r="E38" s="809"/>
      <c r="F38" s="309">
        <f t="shared" si="0"/>
        <v>0</v>
      </c>
      <c r="G38" s="810"/>
      <c r="H38" s="281"/>
      <c r="I38" s="259">
        <f t="shared" si="3"/>
        <v>541.28</v>
      </c>
      <c r="K38" s="122"/>
      <c r="L38" s="265">
        <f t="shared" si="4"/>
        <v>162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1918.23</v>
      </c>
    </row>
    <row r="39" spans="1:19" x14ac:dyDescent="0.25">
      <c r="A39" s="122"/>
      <c r="B39" s="83">
        <f t="shared" si="2"/>
        <v>47</v>
      </c>
      <c r="C39" s="15"/>
      <c r="D39" s="309"/>
      <c r="E39" s="809"/>
      <c r="F39" s="309">
        <f t="shared" si="0"/>
        <v>0</v>
      </c>
      <c r="G39" s="810"/>
      <c r="H39" s="281"/>
      <c r="I39" s="259">
        <f t="shared" si="3"/>
        <v>541.28</v>
      </c>
      <c r="K39" s="122"/>
      <c r="L39" s="83">
        <f t="shared" si="4"/>
        <v>162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1918.23</v>
      </c>
    </row>
    <row r="40" spans="1:19" x14ac:dyDescent="0.25">
      <c r="A40" s="122"/>
      <c r="B40" s="83">
        <f t="shared" si="2"/>
        <v>47</v>
      </c>
      <c r="C40" s="15"/>
      <c r="D40" s="309"/>
      <c r="E40" s="809"/>
      <c r="F40" s="309">
        <f t="shared" si="0"/>
        <v>0</v>
      </c>
      <c r="G40" s="810"/>
      <c r="H40" s="281"/>
      <c r="I40" s="259">
        <f t="shared" si="3"/>
        <v>541.28</v>
      </c>
      <c r="K40" s="122"/>
      <c r="L40" s="83">
        <f t="shared" si="4"/>
        <v>162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1918.23</v>
      </c>
    </row>
    <row r="41" spans="1:19" x14ac:dyDescent="0.25">
      <c r="A41" s="122"/>
      <c r="B41" s="83">
        <f t="shared" si="2"/>
        <v>47</v>
      </c>
      <c r="C41" s="15"/>
      <c r="D41" s="309"/>
      <c r="E41" s="809"/>
      <c r="F41" s="309">
        <f t="shared" si="0"/>
        <v>0</v>
      </c>
      <c r="G41" s="810"/>
      <c r="H41" s="281"/>
      <c r="I41" s="259">
        <f t="shared" si="3"/>
        <v>541.28</v>
      </c>
      <c r="K41" s="122"/>
      <c r="L41" s="83">
        <f t="shared" si="4"/>
        <v>162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1918.23</v>
      </c>
    </row>
    <row r="42" spans="1:19" x14ac:dyDescent="0.25">
      <c r="A42" s="122"/>
      <c r="B42" s="83">
        <f t="shared" si="2"/>
        <v>47</v>
      </c>
      <c r="C42" s="15"/>
      <c r="D42" s="309"/>
      <c r="E42" s="809"/>
      <c r="F42" s="309">
        <f t="shared" si="0"/>
        <v>0</v>
      </c>
      <c r="G42" s="810"/>
      <c r="H42" s="281"/>
      <c r="I42" s="259">
        <f t="shared" si="3"/>
        <v>541.28</v>
      </c>
      <c r="K42" s="122"/>
      <c r="L42" s="83">
        <f t="shared" si="4"/>
        <v>162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1918.23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162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1918.23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162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1918.23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162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1918.23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162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1918.23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162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1918.23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162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1918.23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162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1918.23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162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1918.23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162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1918.23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162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1918.23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162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1918.23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162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1918.23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162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1918.23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162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1918.23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162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1918.23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162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1918.23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162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1918.23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162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1918.23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162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1918.23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162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1918.23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162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1918.23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162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1918.23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162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1918.23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162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1918.23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162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1918.23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162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1918.23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162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1918.23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162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1918.23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162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1918.23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162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1918.23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162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1918.23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162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1918.23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162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1918.23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1918.23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162</v>
      </c>
    </row>
    <row r="82" spans="3:16" ht="15.75" thickBot="1" x14ac:dyDescent="0.3"/>
    <row r="83" spans="3:16" ht="15.75" thickBot="1" x14ac:dyDescent="0.3">
      <c r="C83" s="1293" t="s">
        <v>11</v>
      </c>
      <c r="D83" s="1294"/>
      <c r="E83" s="57">
        <f>E5+E6-F78+E7</f>
        <v>541.28000000000009</v>
      </c>
      <c r="F83" s="73"/>
      <c r="M83" s="1293" t="s">
        <v>11</v>
      </c>
      <c r="N83" s="1294"/>
      <c r="O83" s="57">
        <f>O5+O6-P78+O7</f>
        <v>1918.23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Q1" zoomScaleNormal="100" workbookViewId="0">
      <pane ySplit="9" topLeftCell="A10" activePane="bottomLeft" state="frozen"/>
      <selection pane="bottomLeft" activeCell="AC5" sqref="AC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91" t="s">
        <v>282</v>
      </c>
      <c r="B1" s="1291"/>
      <c r="C1" s="1291"/>
      <c r="D1" s="1291"/>
      <c r="E1" s="1291"/>
      <c r="F1" s="1291"/>
      <c r="G1" s="1291"/>
      <c r="H1" s="11">
        <v>1</v>
      </c>
      <c r="L1" s="1295" t="s">
        <v>307</v>
      </c>
      <c r="M1" s="1295"/>
      <c r="N1" s="1295"/>
      <c r="O1" s="1295"/>
      <c r="P1" s="1295"/>
      <c r="Q1" s="1295"/>
      <c r="R1" s="1295"/>
      <c r="S1" s="11">
        <v>2</v>
      </c>
      <c r="W1" s="1295" t="s">
        <v>307</v>
      </c>
      <c r="X1" s="1295"/>
      <c r="Y1" s="1295"/>
      <c r="Z1" s="1295"/>
      <c r="AA1" s="1295"/>
      <c r="AB1" s="1295"/>
      <c r="AC1" s="1295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572"/>
      <c r="B4" s="1302" t="s">
        <v>74</v>
      </c>
      <c r="C4" s="299"/>
      <c r="D4" s="234"/>
      <c r="E4" s="619"/>
      <c r="F4" s="229"/>
      <c r="G4" s="155"/>
      <c r="H4" s="155"/>
      <c r="L4" s="572"/>
      <c r="M4" s="1299" t="s">
        <v>74</v>
      </c>
      <c r="N4" s="299"/>
      <c r="O4" s="234"/>
      <c r="P4" s="619"/>
      <c r="Q4" s="229"/>
      <c r="R4" s="155"/>
      <c r="S4" s="155"/>
      <c r="W4" s="572"/>
      <c r="X4" s="1299" t="s">
        <v>74</v>
      </c>
      <c r="Y4" s="299"/>
      <c r="Z4" s="234"/>
      <c r="AA4" s="619"/>
      <c r="AB4" s="229"/>
      <c r="AC4" s="155"/>
      <c r="AD4" s="155"/>
    </row>
    <row r="5" spans="1:32" ht="15" customHeight="1" x14ac:dyDescent="0.25">
      <c r="A5" s="1301" t="s">
        <v>134</v>
      </c>
      <c r="B5" s="1296"/>
      <c r="C5" s="299"/>
      <c r="D5" s="234">
        <v>44772</v>
      </c>
      <c r="E5" s="619">
        <v>18309.66</v>
      </c>
      <c r="F5" s="229">
        <v>623</v>
      </c>
      <c r="G5" s="244"/>
      <c r="L5" s="1301" t="s">
        <v>345</v>
      </c>
      <c r="M5" s="1300"/>
      <c r="N5" s="299">
        <v>126</v>
      </c>
      <c r="O5" s="234">
        <v>44810</v>
      </c>
      <c r="P5" s="619">
        <v>2003.28</v>
      </c>
      <c r="Q5" s="229">
        <v>68</v>
      </c>
      <c r="R5" s="244"/>
      <c r="W5" s="1301" t="s">
        <v>462</v>
      </c>
      <c r="X5" s="1300"/>
      <c r="Y5" s="299"/>
      <c r="Z5" s="234">
        <v>44826</v>
      </c>
      <c r="AA5" s="619">
        <v>15231.71</v>
      </c>
      <c r="AB5" s="229">
        <v>490</v>
      </c>
      <c r="AC5" s="244"/>
    </row>
    <row r="6" spans="1:32" ht="15" customHeight="1" x14ac:dyDescent="0.25">
      <c r="A6" s="1301"/>
      <c r="B6" s="1296"/>
      <c r="C6" s="504"/>
      <c r="D6" s="234"/>
      <c r="E6" s="620">
        <v>383.13</v>
      </c>
      <c r="F6" s="73">
        <v>13</v>
      </c>
      <c r="G6" s="246">
        <f>F79</f>
        <v>14815.89</v>
      </c>
      <c r="H6" s="7">
        <f>E6-G6+E7+E5-G5+E4</f>
        <v>3881.7299999999996</v>
      </c>
      <c r="L6" s="1301"/>
      <c r="M6" s="1300"/>
      <c r="N6" s="504">
        <v>126</v>
      </c>
      <c r="O6" s="234">
        <v>44816</v>
      </c>
      <c r="P6" s="620">
        <v>1972.5</v>
      </c>
      <c r="Q6" s="73">
        <v>63</v>
      </c>
      <c r="R6" s="246">
        <f>Q79</f>
        <v>0</v>
      </c>
      <c r="S6" s="7">
        <f>P6-R6+P7+P5-R5+P4</f>
        <v>5979.82</v>
      </c>
      <c r="W6" s="1301"/>
      <c r="X6" s="1300"/>
      <c r="Y6" s="504"/>
      <c r="Z6" s="234"/>
      <c r="AA6" s="620"/>
      <c r="AB6" s="73"/>
      <c r="AC6" s="246">
        <f>AB79</f>
        <v>0</v>
      </c>
      <c r="AD6" s="7">
        <f>AA6-AC6+AA7+AA5-AC5+AA4</f>
        <v>15231.71</v>
      </c>
    </row>
    <row r="7" spans="1:32" ht="15.75" x14ac:dyDescent="0.25">
      <c r="A7" s="718"/>
      <c r="B7" s="256">
        <v>0</v>
      </c>
      <c r="C7" s="267"/>
      <c r="D7" s="258" t="s">
        <v>180</v>
      </c>
      <c r="E7" s="619">
        <v>4.83</v>
      </c>
      <c r="F7" s="229"/>
      <c r="G7" s="226"/>
      <c r="L7" s="1140" t="s">
        <v>357</v>
      </c>
      <c r="M7" s="1300"/>
      <c r="N7" s="1149">
        <v>126</v>
      </c>
      <c r="O7" s="1150">
        <v>44787</v>
      </c>
      <c r="P7" s="1151">
        <v>2004.04</v>
      </c>
      <c r="Q7" s="978">
        <v>60</v>
      </c>
      <c r="R7" s="226"/>
      <c r="W7" s="1208"/>
      <c r="X7" s="1300"/>
      <c r="Y7" s="267"/>
      <c r="Z7" s="258"/>
      <c r="AA7" s="619"/>
      <c r="AB7" s="229"/>
      <c r="AC7" s="226"/>
    </row>
    <row r="8" spans="1:32" ht="15.75" thickBot="1" x14ac:dyDescent="0.3">
      <c r="A8" s="572"/>
      <c r="B8" s="256"/>
      <c r="C8" s="267"/>
      <c r="D8" s="258"/>
      <c r="E8" s="619"/>
      <c r="F8" s="229"/>
      <c r="G8" s="226"/>
      <c r="L8" s="572"/>
      <c r="M8" s="256"/>
      <c r="N8" s="267"/>
      <c r="O8" s="258"/>
      <c r="P8" s="619"/>
      <c r="Q8" s="229"/>
      <c r="R8" s="226"/>
      <c r="W8" s="572"/>
      <c r="X8" s="256"/>
      <c r="Y8" s="267"/>
      <c r="Z8" s="258"/>
      <c r="AA8" s="619"/>
      <c r="AB8" s="229"/>
      <c r="AC8" s="226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173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  <c r="W10" s="80" t="s">
        <v>32</v>
      </c>
      <c r="X10" s="83">
        <f>AB6-Y10+AB5+AB4+AB7+AB8</f>
        <v>490</v>
      </c>
      <c r="Y10" s="15"/>
      <c r="Z10" s="248"/>
      <c r="AA10" s="273"/>
      <c r="AB10" s="248">
        <f>Z10</f>
        <v>0</v>
      </c>
      <c r="AC10" s="249"/>
      <c r="AD10" s="250"/>
      <c r="AE10" s="259">
        <f>AA6-AB10+AA5+AA4+AA7+AA8</f>
        <v>15231.71</v>
      </c>
      <c r="AF10" s="17">
        <f>AB10*AD10</f>
        <v>0</v>
      </c>
    </row>
    <row r="11" spans="1:32" x14ac:dyDescent="0.25">
      <c r="A11" s="717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178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17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  <c r="W11" s="717"/>
      <c r="X11" s="276">
        <f>X10-Y11</f>
        <v>490</v>
      </c>
      <c r="Y11" s="247"/>
      <c r="Z11" s="248"/>
      <c r="AA11" s="273"/>
      <c r="AB11" s="248">
        <f t="shared" ref="AB11:AB57" si="4">Z11</f>
        <v>0</v>
      </c>
      <c r="AC11" s="249"/>
      <c r="AD11" s="250"/>
      <c r="AE11" s="259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276">
        <f t="shared" ref="B12:B75" si="6">B11-C12</f>
        <v>607</v>
      </c>
      <c r="C12" s="15">
        <v>6</v>
      </c>
      <c r="D12" s="309">
        <v>179.61</v>
      </c>
      <c r="E12" s="809">
        <v>44774</v>
      </c>
      <c r="F12" s="309">
        <f t="shared" si="0"/>
        <v>179.61</v>
      </c>
      <c r="G12" s="810" t="s">
        <v>183</v>
      </c>
      <c r="H12" s="281">
        <v>133</v>
      </c>
      <c r="I12" s="259">
        <f t="shared" ref="I12:I75" si="7">I11-F12</f>
        <v>17821.52</v>
      </c>
      <c r="J12" s="17">
        <f t="shared" si="1"/>
        <v>23888.13</v>
      </c>
      <c r="L12" s="183"/>
      <c r="M12" s="276">
        <f t="shared" ref="M12:M75" si="8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9">T11-Q12</f>
        <v>5979.82</v>
      </c>
      <c r="U12" s="17">
        <f t="shared" si="3"/>
        <v>0</v>
      </c>
      <c r="W12" s="183"/>
      <c r="X12" s="276">
        <f t="shared" ref="X12:X75" si="10">X11-Y12</f>
        <v>490</v>
      </c>
      <c r="Y12" s="15"/>
      <c r="Z12" s="248"/>
      <c r="AA12" s="273"/>
      <c r="AB12" s="248">
        <f t="shared" si="4"/>
        <v>0</v>
      </c>
      <c r="AC12" s="249"/>
      <c r="AD12" s="250"/>
      <c r="AE12" s="259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276">
        <f t="shared" si="6"/>
        <v>605</v>
      </c>
      <c r="C13" s="15">
        <v>2</v>
      </c>
      <c r="D13" s="309">
        <v>58.11</v>
      </c>
      <c r="E13" s="809">
        <v>44774</v>
      </c>
      <c r="F13" s="309">
        <f t="shared" si="0"/>
        <v>58.11</v>
      </c>
      <c r="G13" s="810" t="s">
        <v>184</v>
      </c>
      <c r="H13" s="281">
        <v>133</v>
      </c>
      <c r="I13" s="259">
        <f t="shared" si="7"/>
        <v>17763.41</v>
      </c>
      <c r="J13" s="17">
        <f t="shared" si="1"/>
        <v>7728.63</v>
      </c>
      <c r="L13" s="183"/>
      <c r="M13" s="276">
        <f t="shared" si="8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9"/>
        <v>5979.82</v>
      </c>
      <c r="U13" s="17">
        <f t="shared" si="3"/>
        <v>0</v>
      </c>
      <c r="W13" s="183"/>
      <c r="X13" s="276">
        <f t="shared" si="10"/>
        <v>490</v>
      </c>
      <c r="Y13" s="15"/>
      <c r="Z13" s="248"/>
      <c r="AA13" s="273"/>
      <c r="AB13" s="248">
        <f t="shared" si="4"/>
        <v>0</v>
      </c>
      <c r="AC13" s="249"/>
      <c r="AD13" s="250"/>
      <c r="AE13" s="259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276">
        <f t="shared" si="6"/>
        <v>595</v>
      </c>
      <c r="C14" s="15">
        <v>10</v>
      </c>
      <c r="D14" s="309">
        <v>301.55</v>
      </c>
      <c r="E14" s="809">
        <v>44774</v>
      </c>
      <c r="F14" s="309">
        <f t="shared" si="0"/>
        <v>301.55</v>
      </c>
      <c r="G14" s="810" t="s">
        <v>185</v>
      </c>
      <c r="H14" s="281">
        <v>133</v>
      </c>
      <c r="I14" s="259">
        <f t="shared" si="7"/>
        <v>17461.86</v>
      </c>
      <c r="J14" s="17">
        <f t="shared" si="1"/>
        <v>40106.15</v>
      </c>
      <c r="L14" s="82" t="s">
        <v>33</v>
      </c>
      <c r="M14" s="276">
        <f t="shared" si="8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9"/>
        <v>5979.82</v>
      </c>
      <c r="U14" s="17">
        <f t="shared" si="3"/>
        <v>0</v>
      </c>
      <c r="W14" s="82" t="s">
        <v>33</v>
      </c>
      <c r="X14" s="276">
        <f t="shared" si="10"/>
        <v>490</v>
      </c>
      <c r="Y14" s="15"/>
      <c r="Z14" s="248"/>
      <c r="AA14" s="273"/>
      <c r="AB14" s="248">
        <f t="shared" si="4"/>
        <v>0</v>
      </c>
      <c r="AC14" s="249"/>
      <c r="AD14" s="250"/>
      <c r="AE14" s="259">
        <f t="shared" si="11"/>
        <v>15231.71</v>
      </c>
      <c r="AF14" s="17">
        <f t="shared" si="5"/>
        <v>0</v>
      </c>
    </row>
    <row r="15" spans="1:32" x14ac:dyDescent="0.25">
      <c r="A15" s="73"/>
      <c r="B15" s="276">
        <f t="shared" si="6"/>
        <v>580</v>
      </c>
      <c r="C15" s="15">
        <v>15</v>
      </c>
      <c r="D15" s="309">
        <v>459.59</v>
      </c>
      <c r="E15" s="809">
        <v>44774</v>
      </c>
      <c r="F15" s="309">
        <f t="shared" si="0"/>
        <v>459.59</v>
      </c>
      <c r="G15" s="810" t="s">
        <v>186</v>
      </c>
      <c r="H15" s="281">
        <v>133</v>
      </c>
      <c r="I15" s="259">
        <f t="shared" si="7"/>
        <v>17002.27</v>
      </c>
      <c r="J15" s="17">
        <f t="shared" si="1"/>
        <v>61125.469999999994</v>
      </c>
      <c r="L15" s="73"/>
      <c r="M15" s="276">
        <f t="shared" si="8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9"/>
        <v>5979.82</v>
      </c>
      <c r="U15" s="17">
        <f t="shared" si="3"/>
        <v>0</v>
      </c>
      <c r="W15" s="73"/>
      <c r="X15" s="276">
        <f t="shared" si="10"/>
        <v>490</v>
      </c>
      <c r="Y15" s="15"/>
      <c r="Z15" s="248"/>
      <c r="AA15" s="273"/>
      <c r="AB15" s="248">
        <f t="shared" si="4"/>
        <v>0</v>
      </c>
      <c r="AC15" s="249"/>
      <c r="AD15" s="250"/>
      <c r="AE15" s="259">
        <f t="shared" si="11"/>
        <v>15231.71</v>
      </c>
      <c r="AF15" s="17">
        <f t="shared" si="5"/>
        <v>0</v>
      </c>
    </row>
    <row r="16" spans="1:32" x14ac:dyDescent="0.25">
      <c r="A16" s="73"/>
      <c r="B16" s="276">
        <f t="shared" si="6"/>
        <v>575</v>
      </c>
      <c r="C16" s="15">
        <v>5</v>
      </c>
      <c r="D16" s="309">
        <v>154.08000000000001</v>
      </c>
      <c r="E16" s="809">
        <v>44775</v>
      </c>
      <c r="F16" s="309">
        <f t="shared" si="0"/>
        <v>154.08000000000001</v>
      </c>
      <c r="G16" s="810" t="s">
        <v>187</v>
      </c>
      <c r="H16" s="281">
        <v>133</v>
      </c>
      <c r="I16" s="259">
        <f t="shared" si="7"/>
        <v>16848.189999999999</v>
      </c>
      <c r="J16" s="17">
        <f t="shared" si="1"/>
        <v>20492.640000000003</v>
      </c>
      <c r="L16" s="73"/>
      <c r="M16" s="276">
        <f t="shared" si="8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9"/>
        <v>5979.82</v>
      </c>
      <c r="U16" s="17">
        <f t="shared" si="3"/>
        <v>0</v>
      </c>
      <c r="W16" s="73"/>
      <c r="X16" s="276">
        <f t="shared" si="10"/>
        <v>490</v>
      </c>
      <c r="Y16" s="15"/>
      <c r="Z16" s="248"/>
      <c r="AA16" s="273"/>
      <c r="AB16" s="248">
        <f t="shared" si="4"/>
        <v>0</v>
      </c>
      <c r="AC16" s="249"/>
      <c r="AD16" s="250"/>
      <c r="AE16" s="259">
        <f t="shared" si="11"/>
        <v>15231.71</v>
      </c>
      <c r="AF16" s="17">
        <f t="shared" si="5"/>
        <v>0</v>
      </c>
    </row>
    <row r="17" spans="1:32" x14ac:dyDescent="0.25">
      <c r="B17" s="276">
        <f t="shared" si="6"/>
        <v>550</v>
      </c>
      <c r="C17" s="15">
        <v>25</v>
      </c>
      <c r="D17" s="309">
        <v>758.02</v>
      </c>
      <c r="E17" s="809">
        <v>44775</v>
      </c>
      <c r="F17" s="309">
        <f t="shared" si="0"/>
        <v>758.02</v>
      </c>
      <c r="G17" s="810" t="s">
        <v>188</v>
      </c>
      <c r="H17" s="281">
        <v>133</v>
      </c>
      <c r="I17" s="259">
        <f t="shared" si="7"/>
        <v>16090.169999999998</v>
      </c>
      <c r="J17" s="17">
        <f t="shared" si="1"/>
        <v>100816.66</v>
      </c>
      <c r="M17" s="276">
        <f t="shared" si="8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9"/>
        <v>5979.82</v>
      </c>
      <c r="U17" s="17">
        <f t="shared" si="3"/>
        <v>0</v>
      </c>
      <c r="X17" s="276">
        <f t="shared" si="10"/>
        <v>490</v>
      </c>
      <c r="Y17" s="15"/>
      <c r="Z17" s="248"/>
      <c r="AA17" s="273"/>
      <c r="AB17" s="248">
        <f t="shared" si="4"/>
        <v>0</v>
      </c>
      <c r="AC17" s="249"/>
      <c r="AD17" s="250"/>
      <c r="AE17" s="259">
        <f t="shared" si="11"/>
        <v>15231.71</v>
      </c>
      <c r="AF17" s="17">
        <f t="shared" si="5"/>
        <v>0</v>
      </c>
    </row>
    <row r="18" spans="1:32" x14ac:dyDescent="0.25">
      <c r="B18" s="276">
        <f t="shared" si="6"/>
        <v>549</v>
      </c>
      <c r="C18" s="15">
        <v>1</v>
      </c>
      <c r="D18" s="309">
        <v>30.66</v>
      </c>
      <c r="E18" s="809">
        <v>44776</v>
      </c>
      <c r="F18" s="309">
        <f t="shared" si="0"/>
        <v>30.66</v>
      </c>
      <c r="G18" s="810" t="s">
        <v>189</v>
      </c>
      <c r="H18" s="281">
        <v>133</v>
      </c>
      <c r="I18" s="259">
        <f t="shared" si="7"/>
        <v>16059.509999999998</v>
      </c>
      <c r="J18" s="17">
        <f t="shared" si="1"/>
        <v>4077.78</v>
      </c>
      <c r="M18" s="276">
        <f t="shared" si="8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9"/>
        <v>5979.82</v>
      </c>
      <c r="U18" s="17">
        <f t="shared" si="3"/>
        <v>0</v>
      </c>
      <c r="X18" s="276">
        <f t="shared" si="10"/>
        <v>490</v>
      </c>
      <c r="Y18" s="15"/>
      <c r="Z18" s="248"/>
      <c r="AA18" s="273"/>
      <c r="AB18" s="248">
        <f t="shared" si="4"/>
        <v>0</v>
      </c>
      <c r="AC18" s="249"/>
      <c r="AD18" s="250"/>
      <c r="AE18" s="259">
        <f t="shared" si="11"/>
        <v>15231.71</v>
      </c>
      <c r="AF18" s="17">
        <f t="shared" si="5"/>
        <v>0</v>
      </c>
    </row>
    <row r="19" spans="1:32" x14ac:dyDescent="0.25">
      <c r="A19" s="122"/>
      <c r="B19" s="276">
        <f t="shared" si="6"/>
        <v>544</v>
      </c>
      <c r="C19" s="15">
        <v>5</v>
      </c>
      <c r="D19" s="309">
        <v>150.46</v>
      </c>
      <c r="E19" s="809">
        <v>44776</v>
      </c>
      <c r="F19" s="309">
        <f t="shared" si="0"/>
        <v>150.46</v>
      </c>
      <c r="G19" s="810" t="s">
        <v>190</v>
      </c>
      <c r="H19" s="281">
        <v>133</v>
      </c>
      <c r="I19" s="259">
        <f t="shared" si="7"/>
        <v>15909.05</v>
      </c>
      <c r="J19" s="17">
        <f t="shared" si="1"/>
        <v>20011.18</v>
      </c>
      <c r="L19" s="122"/>
      <c r="M19" s="276">
        <f t="shared" si="8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9"/>
        <v>5979.82</v>
      </c>
      <c r="U19" s="17">
        <f t="shared" si="3"/>
        <v>0</v>
      </c>
      <c r="W19" s="122"/>
      <c r="X19" s="276">
        <f t="shared" si="10"/>
        <v>490</v>
      </c>
      <c r="Y19" s="15"/>
      <c r="Z19" s="248"/>
      <c r="AA19" s="273"/>
      <c r="AB19" s="248">
        <f t="shared" si="4"/>
        <v>0</v>
      </c>
      <c r="AC19" s="249"/>
      <c r="AD19" s="250"/>
      <c r="AE19" s="259">
        <f t="shared" si="11"/>
        <v>15231.71</v>
      </c>
      <c r="AF19" s="17">
        <f t="shared" si="5"/>
        <v>0</v>
      </c>
    </row>
    <row r="20" spans="1:32" x14ac:dyDescent="0.25">
      <c r="A20" s="122"/>
      <c r="B20" s="276">
        <f t="shared" si="6"/>
        <v>539</v>
      </c>
      <c r="C20" s="15">
        <v>5</v>
      </c>
      <c r="D20" s="309">
        <v>151.68</v>
      </c>
      <c r="E20" s="809">
        <v>44777</v>
      </c>
      <c r="F20" s="309">
        <f t="shared" si="0"/>
        <v>151.68</v>
      </c>
      <c r="G20" s="810" t="s">
        <v>192</v>
      </c>
      <c r="H20" s="281">
        <v>133</v>
      </c>
      <c r="I20" s="259">
        <f t="shared" si="7"/>
        <v>15757.369999999999</v>
      </c>
      <c r="J20" s="17">
        <f t="shared" si="1"/>
        <v>20173.440000000002</v>
      </c>
      <c r="L20" s="122"/>
      <c r="M20" s="276">
        <f t="shared" si="8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9"/>
        <v>5979.82</v>
      </c>
      <c r="U20" s="17">
        <f t="shared" si="3"/>
        <v>0</v>
      </c>
      <c r="W20" s="122"/>
      <c r="X20" s="276">
        <f t="shared" si="10"/>
        <v>490</v>
      </c>
      <c r="Y20" s="15"/>
      <c r="Z20" s="248"/>
      <c r="AA20" s="273"/>
      <c r="AB20" s="248">
        <f t="shared" si="4"/>
        <v>0</v>
      </c>
      <c r="AC20" s="249"/>
      <c r="AD20" s="250"/>
      <c r="AE20" s="259">
        <f t="shared" si="11"/>
        <v>15231.71</v>
      </c>
      <c r="AF20" s="17">
        <f t="shared" si="5"/>
        <v>0</v>
      </c>
    </row>
    <row r="21" spans="1:32" x14ac:dyDescent="0.25">
      <c r="A21" s="122"/>
      <c r="B21" s="276">
        <f t="shared" si="6"/>
        <v>509</v>
      </c>
      <c r="C21" s="15">
        <v>30</v>
      </c>
      <c r="D21" s="309">
        <v>905.98</v>
      </c>
      <c r="E21" s="809">
        <v>44777</v>
      </c>
      <c r="F21" s="309">
        <f t="shared" si="0"/>
        <v>905.98</v>
      </c>
      <c r="G21" s="810" t="s">
        <v>193</v>
      </c>
      <c r="H21" s="281">
        <v>133</v>
      </c>
      <c r="I21" s="259">
        <f t="shared" si="7"/>
        <v>14851.39</v>
      </c>
      <c r="J21" s="17">
        <f t="shared" si="1"/>
        <v>120495.34</v>
      </c>
      <c r="L21" s="122"/>
      <c r="M21" s="276">
        <f t="shared" si="8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9"/>
        <v>5979.82</v>
      </c>
      <c r="U21" s="17">
        <f t="shared" si="3"/>
        <v>0</v>
      </c>
      <c r="W21" s="122"/>
      <c r="X21" s="276">
        <f t="shared" si="10"/>
        <v>490</v>
      </c>
      <c r="Y21" s="15"/>
      <c r="Z21" s="248"/>
      <c r="AA21" s="273"/>
      <c r="AB21" s="248">
        <f t="shared" si="4"/>
        <v>0</v>
      </c>
      <c r="AC21" s="249"/>
      <c r="AD21" s="250"/>
      <c r="AE21" s="259">
        <f t="shared" si="11"/>
        <v>15231.71</v>
      </c>
      <c r="AF21" s="17">
        <f t="shared" si="5"/>
        <v>0</v>
      </c>
    </row>
    <row r="22" spans="1:32" x14ac:dyDescent="0.25">
      <c r="A22" s="122"/>
      <c r="B22" s="276">
        <f t="shared" si="6"/>
        <v>504</v>
      </c>
      <c r="C22" s="15">
        <v>5</v>
      </c>
      <c r="D22" s="309">
        <v>155.03</v>
      </c>
      <c r="E22" s="809">
        <v>44777</v>
      </c>
      <c r="F22" s="309">
        <f t="shared" si="0"/>
        <v>155.03</v>
      </c>
      <c r="G22" s="810" t="s">
        <v>195</v>
      </c>
      <c r="H22" s="281">
        <v>133</v>
      </c>
      <c r="I22" s="259">
        <f t="shared" si="7"/>
        <v>14696.359999999999</v>
      </c>
      <c r="J22" s="17">
        <f t="shared" si="1"/>
        <v>20618.990000000002</v>
      </c>
      <c r="L22" s="122"/>
      <c r="M22" s="276">
        <f t="shared" si="8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9"/>
        <v>5979.82</v>
      </c>
      <c r="U22" s="17">
        <f t="shared" si="3"/>
        <v>0</v>
      </c>
      <c r="W22" s="122"/>
      <c r="X22" s="276">
        <f t="shared" si="10"/>
        <v>490</v>
      </c>
      <c r="Y22" s="15"/>
      <c r="Z22" s="248"/>
      <c r="AA22" s="273"/>
      <c r="AB22" s="248">
        <f t="shared" si="4"/>
        <v>0</v>
      </c>
      <c r="AC22" s="249"/>
      <c r="AD22" s="250"/>
      <c r="AE22" s="259">
        <f t="shared" si="11"/>
        <v>15231.71</v>
      </c>
      <c r="AF22" s="17">
        <f t="shared" si="5"/>
        <v>0</v>
      </c>
    </row>
    <row r="23" spans="1:32" x14ac:dyDescent="0.25">
      <c r="A23" s="122"/>
      <c r="B23" s="276">
        <f t="shared" si="6"/>
        <v>503</v>
      </c>
      <c r="C23" s="15">
        <v>1</v>
      </c>
      <c r="D23" s="309">
        <v>27.08</v>
      </c>
      <c r="E23" s="809">
        <v>44778</v>
      </c>
      <c r="F23" s="309">
        <f t="shared" si="0"/>
        <v>27.08</v>
      </c>
      <c r="G23" s="810" t="s">
        <v>197</v>
      </c>
      <c r="H23" s="281">
        <v>133</v>
      </c>
      <c r="I23" s="259">
        <f t="shared" si="7"/>
        <v>14669.279999999999</v>
      </c>
      <c r="J23" s="17">
        <f t="shared" si="1"/>
        <v>3601.64</v>
      </c>
      <c r="L23" s="122"/>
      <c r="M23" s="276">
        <f t="shared" si="8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9"/>
        <v>5979.82</v>
      </c>
      <c r="U23" s="17">
        <f t="shared" si="3"/>
        <v>0</v>
      </c>
      <c r="W23" s="122"/>
      <c r="X23" s="276">
        <f t="shared" si="10"/>
        <v>490</v>
      </c>
      <c r="Y23" s="15"/>
      <c r="Z23" s="248"/>
      <c r="AA23" s="273"/>
      <c r="AB23" s="248">
        <f t="shared" si="4"/>
        <v>0</v>
      </c>
      <c r="AC23" s="249"/>
      <c r="AD23" s="250"/>
      <c r="AE23" s="259">
        <f t="shared" si="11"/>
        <v>15231.71</v>
      </c>
      <c r="AF23" s="17">
        <f t="shared" si="5"/>
        <v>0</v>
      </c>
    </row>
    <row r="24" spans="1:32" x14ac:dyDescent="0.25">
      <c r="A24" s="123"/>
      <c r="B24" s="276">
        <f t="shared" si="6"/>
        <v>493</v>
      </c>
      <c r="C24" s="15">
        <v>10</v>
      </c>
      <c r="D24" s="309">
        <v>299.05</v>
      </c>
      <c r="E24" s="809">
        <v>44778</v>
      </c>
      <c r="F24" s="309">
        <f t="shared" si="0"/>
        <v>299.05</v>
      </c>
      <c r="G24" s="810" t="s">
        <v>199</v>
      </c>
      <c r="H24" s="281">
        <v>133</v>
      </c>
      <c r="I24" s="259">
        <f t="shared" si="7"/>
        <v>14370.23</v>
      </c>
      <c r="J24" s="17">
        <f t="shared" si="1"/>
        <v>39773.65</v>
      </c>
      <c r="L24" s="123"/>
      <c r="M24" s="276">
        <f t="shared" si="8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9"/>
        <v>5979.82</v>
      </c>
      <c r="U24" s="17">
        <f t="shared" si="3"/>
        <v>0</v>
      </c>
      <c r="W24" s="123"/>
      <c r="X24" s="276">
        <f t="shared" si="10"/>
        <v>490</v>
      </c>
      <c r="Y24" s="15"/>
      <c r="Z24" s="248"/>
      <c r="AA24" s="273"/>
      <c r="AB24" s="248">
        <f t="shared" si="4"/>
        <v>0</v>
      </c>
      <c r="AC24" s="249"/>
      <c r="AD24" s="250"/>
      <c r="AE24" s="259">
        <f t="shared" si="11"/>
        <v>15231.71</v>
      </c>
      <c r="AF24" s="17">
        <f t="shared" si="5"/>
        <v>0</v>
      </c>
    </row>
    <row r="25" spans="1:32" x14ac:dyDescent="0.25">
      <c r="A25" s="122"/>
      <c r="B25" s="276">
        <f t="shared" si="6"/>
        <v>488</v>
      </c>
      <c r="C25" s="15">
        <v>5</v>
      </c>
      <c r="D25" s="309">
        <v>144.33000000000001</v>
      </c>
      <c r="E25" s="809">
        <v>44779</v>
      </c>
      <c r="F25" s="309">
        <f t="shared" si="0"/>
        <v>144.33000000000001</v>
      </c>
      <c r="G25" s="810" t="s">
        <v>200</v>
      </c>
      <c r="H25" s="281">
        <v>133</v>
      </c>
      <c r="I25" s="259">
        <f t="shared" si="7"/>
        <v>14225.9</v>
      </c>
      <c r="J25" s="17">
        <f t="shared" si="1"/>
        <v>19195.890000000003</v>
      </c>
      <c r="L25" s="122"/>
      <c r="M25" s="276">
        <f t="shared" si="8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9"/>
        <v>5979.82</v>
      </c>
      <c r="U25" s="17">
        <f t="shared" si="3"/>
        <v>0</v>
      </c>
      <c r="W25" s="122"/>
      <c r="X25" s="276">
        <f t="shared" si="10"/>
        <v>490</v>
      </c>
      <c r="Y25" s="15"/>
      <c r="Z25" s="248"/>
      <c r="AA25" s="273"/>
      <c r="AB25" s="248">
        <f t="shared" si="4"/>
        <v>0</v>
      </c>
      <c r="AC25" s="249"/>
      <c r="AD25" s="250"/>
      <c r="AE25" s="259">
        <f t="shared" si="11"/>
        <v>15231.71</v>
      </c>
      <c r="AF25" s="17">
        <f t="shared" si="5"/>
        <v>0</v>
      </c>
    </row>
    <row r="26" spans="1:32" x14ac:dyDescent="0.25">
      <c r="A26" s="122"/>
      <c r="B26" s="276">
        <f t="shared" si="6"/>
        <v>478</v>
      </c>
      <c r="C26" s="15">
        <v>10</v>
      </c>
      <c r="D26" s="309">
        <v>313.26</v>
      </c>
      <c r="E26" s="809">
        <v>44779</v>
      </c>
      <c r="F26" s="309">
        <f t="shared" si="0"/>
        <v>313.26</v>
      </c>
      <c r="G26" s="810" t="s">
        <v>203</v>
      </c>
      <c r="H26" s="281">
        <v>133</v>
      </c>
      <c r="I26" s="259">
        <f t="shared" si="7"/>
        <v>13912.64</v>
      </c>
      <c r="J26" s="17">
        <f t="shared" si="1"/>
        <v>41663.58</v>
      </c>
      <c r="L26" s="122"/>
      <c r="M26" s="276">
        <f t="shared" si="8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9"/>
        <v>5979.82</v>
      </c>
      <c r="U26" s="17">
        <f t="shared" si="3"/>
        <v>0</v>
      </c>
      <c r="W26" s="122"/>
      <c r="X26" s="276">
        <f t="shared" si="10"/>
        <v>490</v>
      </c>
      <c r="Y26" s="15"/>
      <c r="Z26" s="248"/>
      <c r="AA26" s="273"/>
      <c r="AB26" s="248">
        <f t="shared" si="4"/>
        <v>0</v>
      </c>
      <c r="AC26" s="249"/>
      <c r="AD26" s="250"/>
      <c r="AE26" s="259">
        <f t="shared" si="11"/>
        <v>15231.71</v>
      </c>
      <c r="AF26" s="17">
        <f t="shared" si="5"/>
        <v>0</v>
      </c>
    </row>
    <row r="27" spans="1:32" x14ac:dyDescent="0.25">
      <c r="A27" s="122"/>
      <c r="B27" s="276">
        <f t="shared" si="6"/>
        <v>473</v>
      </c>
      <c r="C27" s="15">
        <v>5</v>
      </c>
      <c r="D27" s="309">
        <v>139.44</v>
      </c>
      <c r="E27" s="809">
        <v>44781</v>
      </c>
      <c r="F27" s="309">
        <f t="shared" si="0"/>
        <v>139.44</v>
      </c>
      <c r="G27" s="810" t="s">
        <v>206</v>
      </c>
      <c r="H27" s="281">
        <v>133</v>
      </c>
      <c r="I27" s="259">
        <f t="shared" si="7"/>
        <v>13773.199999999999</v>
      </c>
      <c r="J27" s="17">
        <f t="shared" si="1"/>
        <v>18545.52</v>
      </c>
      <c r="L27" s="122"/>
      <c r="M27" s="276">
        <f t="shared" si="8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9"/>
        <v>5979.82</v>
      </c>
      <c r="U27" s="17">
        <f t="shared" si="3"/>
        <v>0</v>
      </c>
      <c r="W27" s="122"/>
      <c r="X27" s="276">
        <f t="shared" si="10"/>
        <v>490</v>
      </c>
      <c r="Y27" s="15"/>
      <c r="Z27" s="248"/>
      <c r="AA27" s="273"/>
      <c r="AB27" s="248">
        <f t="shared" si="4"/>
        <v>0</v>
      </c>
      <c r="AC27" s="249"/>
      <c r="AD27" s="250"/>
      <c r="AE27" s="259">
        <f t="shared" si="11"/>
        <v>15231.71</v>
      </c>
      <c r="AF27" s="17">
        <f t="shared" si="5"/>
        <v>0</v>
      </c>
    </row>
    <row r="28" spans="1:32" x14ac:dyDescent="0.25">
      <c r="A28" s="122"/>
      <c r="B28" s="276">
        <f t="shared" si="6"/>
        <v>443</v>
      </c>
      <c r="C28" s="15">
        <v>30</v>
      </c>
      <c r="D28" s="309">
        <v>878.84</v>
      </c>
      <c r="E28" s="809">
        <v>44782</v>
      </c>
      <c r="F28" s="309">
        <f t="shared" si="0"/>
        <v>878.84</v>
      </c>
      <c r="G28" s="810" t="s">
        <v>208</v>
      </c>
      <c r="H28" s="281">
        <v>133</v>
      </c>
      <c r="I28" s="259">
        <f t="shared" si="7"/>
        <v>12894.359999999999</v>
      </c>
      <c r="J28" s="17">
        <f t="shared" si="1"/>
        <v>116885.72</v>
      </c>
      <c r="L28" s="122"/>
      <c r="M28" s="276">
        <f t="shared" si="8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9"/>
        <v>5979.82</v>
      </c>
      <c r="U28" s="17">
        <f t="shared" si="3"/>
        <v>0</v>
      </c>
      <c r="W28" s="122"/>
      <c r="X28" s="276">
        <f t="shared" si="10"/>
        <v>490</v>
      </c>
      <c r="Y28" s="15"/>
      <c r="Z28" s="248"/>
      <c r="AA28" s="273"/>
      <c r="AB28" s="248">
        <f t="shared" si="4"/>
        <v>0</v>
      </c>
      <c r="AC28" s="249"/>
      <c r="AD28" s="250"/>
      <c r="AE28" s="259">
        <f t="shared" si="11"/>
        <v>15231.71</v>
      </c>
      <c r="AF28" s="17">
        <f t="shared" si="5"/>
        <v>0</v>
      </c>
    </row>
    <row r="29" spans="1:32" x14ac:dyDescent="0.25">
      <c r="A29" s="122"/>
      <c r="B29" s="276">
        <f t="shared" si="6"/>
        <v>438</v>
      </c>
      <c r="C29" s="15">
        <v>5</v>
      </c>
      <c r="D29" s="309">
        <v>161.25</v>
      </c>
      <c r="E29" s="809">
        <v>44783</v>
      </c>
      <c r="F29" s="309">
        <f t="shared" si="0"/>
        <v>161.25</v>
      </c>
      <c r="G29" s="810" t="s">
        <v>210</v>
      </c>
      <c r="H29" s="281">
        <v>133</v>
      </c>
      <c r="I29" s="259">
        <f t="shared" si="7"/>
        <v>12733.109999999999</v>
      </c>
      <c r="J29" s="17">
        <f t="shared" si="1"/>
        <v>21446.25</v>
      </c>
      <c r="L29" s="122"/>
      <c r="M29" s="276">
        <f t="shared" si="8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9"/>
        <v>5979.82</v>
      </c>
      <c r="U29" s="17">
        <f t="shared" si="3"/>
        <v>0</v>
      </c>
      <c r="W29" s="122"/>
      <c r="X29" s="276">
        <f t="shared" si="10"/>
        <v>490</v>
      </c>
      <c r="Y29" s="15"/>
      <c r="Z29" s="248"/>
      <c r="AA29" s="273"/>
      <c r="AB29" s="248">
        <f t="shared" si="4"/>
        <v>0</v>
      </c>
      <c r="AC29" s="249"/>
      <c r="AD29" s="250"/>
      <c r="AE29" s="259">
        <f t="shared" si="11"/>
        <v>15231.71</v>
      </c>
      <c r="AF29" s="17">
        <f t="shared" si="5"/>
        <v>0</v>
      </c>
    </row>
    <row r="30" spans="1:32" x14ac:dyDescent="0.25">
      <c r="A30" s="122"/>
      <c r="B30" s="276">
        <f t="shared" si="6"/>
        <v>435</v>
      </c>
      <c r="C30" s="15">
        <v>3</v>
      </c>
      <c r="D30" s="309">
        <v>90.99</v>
      </c>
      <c r="E30" s="809">
        <v>44783</v>
      </c>
      <c r="F30" s="309">
        <f t="shared" si="0"/>
        <v>90.99</v>
      </c>
      <c r="G30" s="810" t="s">
        <v>211</v>
      </c>
      <c r="H30" s="281">
        <v>133</v>
      </c>
      <c r="I30" s="259">
        <f t="shared" si="7"/>
        <v>12642.119999999999</v>
      </c>
      <c r="J30" s="17">
        <f t="shared" si="1"/>
        <v>12101.67</v>
      </c>
      <c r="L30" s="122"/>
      <c r="M30" s="276">
        <f t="shared" si="8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9"/>
        <v>5979.82</v>
      </c>
      <c r="U30" s="17">
        <f t="shared" si="3"/>
        <v>0</v>
      </c>
      <c r="W30" s="122"/>
      <c r="X30" s="276">
        <f t="shared" si="10"/>
        <v>490</v>
      </c>
      <c r="Y30" s="15"/>
      <c r="Z30" s="248"/>
      <c r="AA30" s="273"/>
      <c r="AB30" s="248">
        <f t="shared" si="4"/>
        <v>0</v>
      </c>
      <c r="AC30" s="249"/>
      <c r="AD30" s="250"/>
      <c r="AE30" s="259">
        <f t="shared" si="11"/>
        <v>15231.71</v>
      </c>
      <c r="AF30" s="17">
        <f t="shared" si="5"/>
        <v>0</v>
      </c>
    </row>
    <row r="31" spans="1:32" x14ac:dyDescent="0.25">
      <c r="A31" s="122"/>
      <c r="B31" s="276">
        <f t="shared" si="6"/>
        <v>430</v>
      </c>
      <c r="C31" s="15">
        <v>5</v>
      </c>
      <c r="D31" s="309">
        <v>158.88999999999999</v>
      </c>
      <c r="E31" s="809">
        <v>44784</v>
      </c>
      <c r="F31" s="309">
        <f t="shared" si="0"/>
        <v>158.88999999999999</v>
      </c>
      <c r="G31" s="810" t="s">
        <v>202</v>
      </c>
      <c r="H31" s="281">
        <v>133</v>
      </c>
      <c r="I31" s="259">
        <f t="shared" si="7"/>
        <v>12483.23</v>
      </c>
      <c r="J31" s="17">
        <f t="shared" si="1"/>
        <v>21132.37</v>
      </c>
      <c r="L31" s="122"/>
      <c r="M31" s="276">
        <f t="shared" si="8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9"/>
        <v>5979.82</v>
      </c>
      <c r="U31" s="17">
        <f t="shared" si="3"/>
        <v>0</v>
      </c>
      <c r="W31" s="122"/>
      <c r="X31" s="276">
        <f t="shared" si="10"/>
        <v>490</v>
      </c>
      <c r="Y31" s="15"/>
      <c r="Z31" s="248"/>
      <c r="AA31" s="273"/>
      <c r="AB31" s="248">
        <f t="shared" si="4"/>
        <v>0</v>
      </c>
      <c r="AC31" s="249"/>
      <c r="AD31" s="250"/>
      <c r="AE31" s="259">
        <f t="shared" si="11"/>
        <v>15231.71</v>
      </c>
      <c r="AF31" s="17">
        <f t="shared" si="5"/>
        <v>0</v>
      </c>
    </row>
    <row r="32" spans="1:32" x14ac:dyDescent="0.25">
      <c r="A32" s="122"/>
      <c r="B32" s="276">
        <f t="shared" si="6"/>
        <v>420</v>
      </c>
      <c r="C32" s="15">
        <v>10</v>
      </c>
      <c r="D32" s="309">
        <v>310.18</v>
      </c>
      <c r="E32" s="809">
        <v>44784</v>
      </c>
      <c r="F32" s="309">
        <f t="shared" si="0"/>
        <v>310.18</v>
      </c>
      <c r="G32" s="810" t="s">
        <v>214</v>
      </c>
      <c r="H32" s="281">
        <v>133</v>
      </c>
      <c r="I32" s="259">
        <f t="shared" si="7"/>
        <v>12173.05</v>
      </c>
      <c r="J32" s="17">
        <f t="shared" si="1"/>
        <v>41253.94</v>
      </c>
      <c r="L32" s="122"/>
      <c r="M32" s="276">
        <f t="shared" si="8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9"/>
        <v>5979.82</v>
      </c>
      <c r="U32" s="17">
        <f t="shared" si="3"/>
        <v>0</v>
      </c>
      <c r="W32" s="122"/>
      <c r="X32" s="276">
        <f t="shared" si="10"/>
        <v>490</v>
      </c>
      <c r="Y32" s="15"/>
      <c r="Z32" s="248"/>
      <c r="AA32" s="273"/>
      <c r="AB32" s="248">
        <f t="shared" si="4"/>
        <v>0</v>
      </c>
      <c r="AC32" s="249"/>
      <c r="AD32" s="250"/>
      <c r="AE32" s="259">
        <f t="shared" si="11"/>
        <v>15231.71</v>
      </c>
      <c r="AF32" s="17">
        <f t="shared" si="5"/>
        <v>0</v>
      </c>
    </row>
    <row r="33" spans="1:32" x14ac:dyDescent="0.25">
      <c r="A33" s="122"/>
      <c r="B33" s="276">
        <f t="shared" si="6"/>
        <v>390</v>
      </c>
      <c r="C33" s="15">
        <v>30</v>
      </c>
      <c r="D33" s="309">
        <v>920.65</v>
      </c>
      <c r="E33" s="809">
        <v>44785</v>
      </c>
      <c r="F33" s="309">
        <f t="shared" si="0"/>
        <v>920.65</v>
      </c>
      <c r="G33" s="810" t="s">
        <v>218</v>
      </c>
      <c r="H33" s="281">
        <v>133</v>
      </c>
      <c r="I33" s="259">
        <f t="shared" si="7"/>
        <v>11252.4</v>
      </c>
      <c r="J33" s="17">
        <f t="shared" si="1"/>
        <v>122446.45</v>
      </c>
      <c r="L33" s="122"/>
      <c r="M33" s="276">
        <f t="shared" si="8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9"/>
        <v>5979.82</v>
      </c>
      <c r="U33" s="17">
        <f t="shared" si="3"/>
        <v>0</v>
      </c>
      <c r="W33" s="122"/>
      <c r="X33" s="276">
        <f t="shared" si="10"/>
        <v>490</v>
      </c>
      <c r="Y33" s="15"/>
      <c r="Z33" s="248"/>
      <c r="AA33" s="273"/>
      <c r="AB33" s="248">
        <f t="shared" si="4"/>
        <v>0</v>
      </c>
      <c r="AC33" s="249"/>
      <c r="AD33" s="250"/>
      <c r="AE33" s="259">
        <f t="shared" si="11"/>
        <v>15231.71</v>
      </c>
      <c r="AF33" s="17">
        <f t="shared" si="5"/>
        <v>0</v>
      </c>
    </row>
    <row r="34" spans="1:32" x14ac:dyDescent="0.25">
      <c r="A34" s="122"/>
      <c r="B34" s="276">
        <f t="shared" si="6"/>
        <v>385</v>
      </c>
      <c r="C34" s="15">
        <v>5</v>
      </c>
      <c r="D34" s="309">
        <v>138.80000000000001</v>
      </c>
      <c r="E34" s="809">
        <v>44786</v>
      </c>
      <c r="F34" s="309">
        <f t="shared" si="0"/>
        <v>138.80000000000001</v>
      </c>
      <c r="G34" s="810" t="s">
        <v>220</v>
      </c>
      <c r="H34" s="281">
        <v>133</v>
      </c>
      <c r="I34" s="259">
        <f t="shared" si="7"/>
        <v>11113.6</v>
      </c>
      <c r="J34" s="17">
        <f t="shared" si="1"/>
        <v>18460.400000000001</v>
      </c>
      <c r="L34" s="122"/>
      <c r="M34" s="276">
        <f t="shared" si="8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9"/>
        <v>5979.82</v>
      </c>
      <c r="U34" s="17">
        <f t="shared" si="3"/>
        <v>0</v>
      </c>
      <c r="W34" s="122"/>
      <c r="X34" s="276">
        <f t="shared" si="10"/>
        <v>490</v>
      </c>
      <c r="Y34" s="15"/>
      <c r="Z34" s="248"/>
      <c r="AA34" s="273"/>
      <c r="AB34" s="248">
        <f t="shared" si="4"/>
        <v>0</v>
      </c>
      <c r="AC34" s="249"/>
      <c r="AD34" s="250"/>
      <c r="AE34" s="259">
        <f t="shared" si="11"/>
        <v>15231.71</v>
      </c>
      <c r="AF34" s="17">
        <f t="shared" si="5"/>
        <v>0</v>
      </c>
    </row>
    <row r="35" spans="1:32" x14ac:dyDescent="0.25">
      <c r="A35" s="122"/>
      <c r="B35" s="276">
        <f t="shared" si="6"/>
        <v>384</v>
      </c>
      <c r="C35" s="15">
        <v>1</v>
      </c>
      <c r="D35" s="309">
        <v>32.93</v>
      </c>
      <c r="E35" s="809">
        <v>44786</v>
      </c>
      <c r="F35" s="309">
        <f t="shared" si="0"/>
        <v>32.93</v>
      </c>
      <c r="G35" s="810" t="s">
        <v>221</v>
      </c>
      <c r="H35" s="281">
        <v>133</v>
      </c>
      <c r="I35" s="259">
        <f t="shared" si="7"/>
        <v>11080.67</v>
      </c>
      <c r="J35" s="17">
        <f t="shared" si="1"/>
        <v>4379.6899999999996</v>
      </c>
      <c r="L35" s="122"/>
      <c r="M35" s="276">
        <f t="shared" si="8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9"/>
        <v>5979.82</v>
      </c>
      <c r="U35" s="17">
        <f t="shared" si="3"/>
        <v>0</v>
      </c>
      <c r="W35" s="122"/>
      <c r="X35" s="276">
        <f t="shared" si="10"/>
        <v>490</v>
      </c>
      <c r="Y35" s="15"/>
      <c r="Z35" s="248"/>
      <c r="AA35" s="273"/>
      <c r="AB35" s="248">
        <f t="shared" si="4"/>
        <v>0</v>
      </c>
      <c r="AC35" s="249"/>
      <c r="AD35" s="250"/>
      <c r="AE35" s="259">
        <f t="shared" si="11"/>
        <v>15231.71</v>
      </c>
      <c r="AF35" s="17">
        <f t="shared" si="5"/>
        <v>0</v>
      </c>
    </row>
    <row r="36" spans="1:32" x14ac:dyDescent="0.25">
      <c r="A36" s="122"/>
      <c r="B36" s="276">
        <f t="shared" si="6"/>
        <v>379</v>
      </c>
      <c r="C36" s="15">
        <v>5</v>
      </c>
      <c r="D36" s="309">
        <v>152.72999999999999</v>
      </c>
      <c r="E36" s="809">
        <v>44786</v>
      </c>
      <c r="F36" s="309">
        <f t="shared" si="0"/>
        <v>152.72999999999999</v>
      </c>
      <c r="G36" s="810" t="s">
        <v>222</v>
      </c>
      <c r="H36" s="281">
        <v>133</v>
      </c>
      <c r="I36" s="259">
        <f t="shared" si="7"/>
        <v>10927.94</v>
      </c>
      <c r="J36" s="17">
        <f t="shared" si="1"/>
        <v>20313.09</v>
      </c>
      <c r="L36" s="122"/>
      <c r="M36" s="276">
        <f t="shared" si="8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9"/>
        <v>5979.82</v>
      </c>
      <c r="U36" s="17">
        <f t="shared" si="3"/>
        <v>0</v>
      </c>
      <c r="W36" s="122"/>
      <c r="X36" s="276">
        <f t="shared" si="10"/>
        <v>490</v>
      </c>
      <c r="Y36" s="15"/>
      <c r="Z36" s="248"/>
      <c r="AA36" s="273"/>
      <c r="AB36" s="248">
        <f t="shared" si="4"/>
        <v>0</v>
      </c>
      <c r="AC36" s="249"/>
      <c r="AD36" s="250"/>
      <c r="AE36" s="259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276">
        <f t="shared" si="6"/>
        <v>369</v>
      </c>
      <c r="C37" s="15">
        <v>10</v>
      </c>
      <c r="D37" s="309">
        <v>297.42</v>
      </c>
      <c r="E37" s="809">
        <v>44788</v>
      </c>
      <c r="F37" s="309">
        <f t="shared" si="0"/>
        <v>297.42</v>
      </c>
      <c r="G37" s="810" t="s">
        <v>227</v>
      </c>
      <c r="H37" s="281">
        <v>133</v>
      </c>
      <c r="I37" s="259">
        <f t="shared" si="7"/>
        <v>10630.52</v>
      </c>
      <c r="J37" s="17">
        <f t="shared" si="1"/>
        <v>39556.86</v>
      </c>
      <c r="L37" s="122" t="s">
        <v>22</v>
      </c>
      <c r="M37" s="276">
        <f t="shared" si="8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9"/>
        <v>5979.82</v>
      </c>
      <c r="U37" s="17">
        <f t="shared" si="3"/>
        <v>0</v>
      </c>
      <c r="W37" s="122" t="s">
        <v>22</v>
      </c>
      <c r="X37" s="276">
        <f t="shared" si="10"/>
        <v>490</v>
      </c>
      <c r="Y37" s="15"/>
      <c r="Z37" s="248"/>
      <c r="AA37" s="273"/>
      <c r="AB37" s="248">
        <f t="shared" si="4"/>
        <v>0</v>
      </c>
      <c r="AC37" s="249"/>
      <c r="AD37" s="250"/>
      <c r="AE37" s="259">
        <f t="shared" si="11"/>
        <v>15231.71</v>
      </c>
      <c r="AF37" s="17">
        <f t="shared" si="5"/>
        <v>0</v>
      </c>
    </row>
    <row r="38" spans="1:32" x14ac:dyDescent="0.25">
      <c r="A38" s="123"/>
      <c r="B38" s="276">
        <f t="shared" si="6"/>
        <v>364</v>
      </c>
      <c r="C38" s="15">
        <v>5</v>
      </c>
      <c r="D38" s="309">
        <v>147.51</v>
      </c>
      <c r="E38" s="809">
        <v>44788</v>
      </c>
      <c r="F38" s="309">
        <f t="shared" si="0"/>
        <v>147.51</v>
      </c>
      <c r="G38" s="810" t="s">
        <v>229</v>
      </c>
      <c r="H38" s="281">
        <v>133</v>
      </c>
      <c r="I38" s="259">
        <f t="shared" si="7"/>
        <v>10483.01</v>
      </c>
      <c r="J38" s="17">
        <f t="shared" si="1"/>
        <v>19618.829999999998</v>
      </c>
      <c r="L38" s="123"/>
      <c r="M38" s="276">
        <f t="shared" si="8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9"/>
        <v>5979.82</v>
      </c>
      <c r="U38" s="17">
        <f t="shared" si="3"/>
        <v>0</v>
      </c>
      <c r="W38" s="123"/>
      <c r="X38" s="276">
        <f t="shared" si="10"/>
        <v>490</v>
      </c>
      <c r="Y38" s="15"/>
      <c r="Z38" s="248"/>
      <c r="AA38" s="273"/>
      <c r="AB38" s="248">
        <f t="shared" si="4"/>
        <v>0</v>
      </c>
      <c r="AC38" s="249"/>
      <c r="AD38" s="250"/>
      <c r="AE38" s="259">
        <f t="shared" si="11"/>
        <v>15231.71</v>
      </c>
      <c r="AF38" s="17">
        <f t="shared" si="5"/>
        <v>0</v>
      </c>
    </row>
    <row r="39" spans="1:32" x14ac:dyDescent="0.25">
      <c r="A39" s="122"/>
      <c r="B39" s="276">
        <f t="shared" si="6"/>
        <v>334</v>
      </c>
      <c r="C39" s="15">
        <v>30</v>
      </c>
      <c r="D39" s="309">
        <v>862.88</v>
      </c>
      <c r="E39" s="809">
        <v>44788</v>
      </c>
      <c r="F39" s="309">
        <f t="shared" si="0"/>
        <v>862.88</v>
      </c>
      <c r="G39" s="810" t="s">
        <v>230</v>
      </c>
      <c r="H39" s="281">
        <v>133</v>
      </c>
      <c r="I39" s="259">
        <f t="shared" si="7"/>
        <v>9620.130000000001</v>
      </c>
      <c r="J39" s="17">
        <f t="shared" si="1"/>
        <v>114763.04</v>
      </c>
      <c r="L39" s="122"/>
      <c r="M39" s="276">
        <f t="shared" si="8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9"/>
        <v>5979.82</v>
      </c>
      <c r="U39" s="17">
        <f t="shared" si="3"/>
        <v>0</v>
      </c>
      <c r="W39" s="122"/>
      <c r="X39" s="276">
        <f t="shared" si="10"/>
        <v>490</v>
      </c>
      <c r="Y39" s="15"/>
      <c r="Z39" s="248"/>
      <c r="AA39" s="273"/>
      <c r="AB39" s="248">
        <f t="shared" si="4"/>
        <v>0</v>
      </c>
      <c r="AC39" s="249"/>
      <c r="AD39" s="250"/>
      <c r="AE39" s="259">
        <f t="shared" si="11"/>
        <v>15231.71</v>
      </c>
      <c r="AF39" s="17">
        <f t="shared" si="5"/>
        <v>0</v>
      </c>
    </row>
    <row r="40" spans="1:32" x14ac:dyDescent="0.25">
      <c r="A40" s="122"/>
      <c r="B40" s="276">
        <f t="shared" si="6"/>
        <v>333</v>
      </c>
      <c r="C40" s="15">
        <v>1</v>
      </c>
      <c r="D40" s="309">
        <v>29.44</v>
      </c>
      <c r="E40" s="809">
        <v>44790</v>
      </c>
      <c r="F40" s="309">
        <f t="shared" si="0"/>
        <v>29.44</v>
      </c>
      <c r="G40" s="810" t="s">
        <v>231</v>
      </c>
      <c r="H40" s="281">
        <v>133</v>
      </c>
      <c r="I40" s="259">
        <f t="shared" si="7"/>
        <v>9590.69</v>
      </c>
      <c r="J40" s="17">
        <f t="shared" si="1"/>
        <v>3915.52</v>
      </c>
      <c r="L40" s="122"/>
      <c r="M40" s="276">
        <f t="shared" si="8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9"/>
        <v>5979.82</v>
      </c>
      <c r="U40" s="17">
        <f t="shared" si="3"/>
        <v>0</v>
      </c>
      <c r="W40" s="122"/>
      <c r="X40" s="276">
        <f t="shared" si="10"/>
        <v>490</v>
      </c>
      <c r="Y40" s="15"/>
      <c r="Z40" s="248"/>
      <c r="AA40" s="273"/>
      <c r="AB40" s="248">
        <f t="shared" si="4"/>
        <v>0</v>
      </c>
      <c r="AC40" s="249"/>
      <c r="AD40" s="250"/>
      <c r="AE40" s="259">
        <f t="shared" si="11"/>
        <v>15231.71</v>
      </c>
      <c r="AF40" s="17">
        <f t="shared" si="5"/>
        <v>0</v>
      </c>
    </row>
    <row r="41" spans="1:32" x14ac:dyDescent="0.25">
      <c r="A41" s="122"/>
      <c r="B41" s="276">
        <f t="shared" si="6"/>
        <v>303</v>
      </c>
      <c r="C41" s="15">
        <v>30</v>
      </c>
      <c r="D41" s="309">
        <v>909.78</v>
      </c>
      <c r="E41" s="809">
        <v>44789</v>
      </c>
      <c r="F41" s="309">
        <f t="shared" si="0"/>
        <v>909.78</v>
      </c>
      <c r="G41" s="810" t="s">
        <v>232</v>
      </c>
      <c r="H41" s="281">
        <v>133</v>
      </c>
      <c r="I41" s="259">
        <f t="shared" si="7"/>
        <v>8680.91</v>
      </c>
      <c r="J41" s="17">
        <f t="shared" si="1"/>
        <v>121000.73999999999</v>
      </c>
      <c r="L41" s="122"/>
      <c r="M41" s="276">
        <f t="shared" si="8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9"/>
        <v>5979.82</v>
      </c>
      <c r="U41" s="17">
        <f t="shared" si="3"/>
        <v>0</v>
      </c>
      <c r="W41" s="122"/>
      <c r="X41" s="276">
        <f t="shared" si="10"/>
        <v>490</v>
      </c>
      <c r="Y41" s="15"/>
      <c r="Z41" s="248"/>
      <c r="AA41" s="273"/>
      <c r="AB41" s="248">
        <f t="shared" si="4"/>
        <v>0</v>
      </c>
      <c r="AC41" s="249"/>
      <c r="AD41" s="250"/>
      <c r="AE41" s="259">
        <f t="shared" si="11"/>
        <v>15231.71</v>
      </c>
      <c r="AF41" s="17">
        <f t="shared" si="5"/>
        <v>0</v>
      </c>
    </row>
    <row r="42" spans="1:32" x14ac:dyDescent="0.25">
      <c r="A42" s="122"/>
      <c r="B42" s="276">
        <f t="shared" si="6"/>
        <v>298</v>
      </c>
      <c r="C42" s="15">
        <v>5</v>
      </c>
      <c r="D42" s="309">
        <v>138.16</v>
      </c>
      <c r="E42" s="809">
        <v>44792</v>
      </c>
      <c r="F42" s="309">
        <f t="shared" si="0"/>
        <v>138.16</v>
      </c>
      <c r="G42" s="810" t="s">
        <v>237</v>
      </c>
      <c r="H42" s="281">
        <v>133</v>
      </c>
      <c r="I42" s="259">
        <f t="shared" si="7"/>
        <v>8542.75</v>
      </c>
      <c r="J42" s="17">
        <f t="shared" si="1"/>
        <v>18375.28</v>
      </c>
      <c r="L42" s="122"/>
      <c r="M42" s="276">
        <f t="shared" si="8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9"/>
        <v>5979.82</v>
      </c>
      <c r="U42" s="17">
        <f t="shared" si="3"/>
        <v>0</v>
      </c>
      <c r="W42" s="122"/>
      <c r="X42" s="276">
        <f t="shared" si="10"/>
        <v>490</v>
      </c>
      <c r="Y42" s="15"/>
      <c r="Z42" s="248"/>
      <c r="AA42" s="273"/>
      <c r="AB42" s="248">
        <f t="shared" si="4"/>
        <v>0</v>
      </c>
      <c r="AC42" s="249"/>
      <c r="AD42" s="250"/>
      <c r="AE42" s="259">
        <f t="shared" si="11"/>
        <v>15231.71</v>
      </c>
      <c r="AF42" s="17">
        <f t="shared" si="5"/>
        <v>0</v>
      </c>
    </row>
    <row r="43" spans="1:32" x14ac:dyDescent="0.25">
      <c r="A43" s="122"/>
      <c r="B43" s="276">
        <f t="shared" si="6"/>
        <v>268</v>
      </c>
      <c r="C43" s="15">
        <v>30</v>
      </c>
      <c r="D43" s="309">
        <v>908.42</v>
      </c>
      <c r="E43" s="809">
        <v>44792</v>
      </c>
      <c r="F43" s="309">
        <f t="shared" si="0"/>
        <v>908.42</v>
      </c>
      <c r="G43" s="810" t="s">
        <v>242</v>
      </c>
      <c r="H43" s="281">
        <v>133</v>
      </c>
      <c r="I43" s="259">
        <f t="shared" si="7"/>
        <v>7634.33</v>
      </c>
      <c r="J43" s="17">
        <f t="shared" si="1"/>
        <v>120819.86</v>
      </c>
      <c r="L43" s="122"/>
      <c r="M43" s="276">
        <f t="shared" si="8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9"/>
        <v>5979.82</v>
      </c>
      <c r="U43" s="17">
        <f t="shared" si="3"/>
        <v>0</v>
      </c>
      <c r="W43" s="122"/>
      <c r="X43" s="276">
        <f t="shared" si="10"/>
        <v>490</v>
      </c>
      <c r="Y43" s="15"/>
      <c r="Z43" s="248"/>
      <c r="AA43" s="273"/>
      <c r="AB43" s="248">
        <f t="shared" si="4"/>
        <v>0</v>
      </c>
      <c r="AC43" s="249"/>
      <c r="AD43" s="250"/>
      <c r="AE43" s="259">
        <f t="shared" si="11"/>
        <v>15231.71</v>
      </c>
      <c r="AF43" s="17">
        <f t="shared" si="5"/>
        <v>0</v>
      </c>
    </row>
    <row r="44" spans="1:32" x14ac:dyDescent="0.25">
      <c r="A44" s="122"/>
      <c r="B44" s="276">
        <f t="shared" si="6"/>
        <v>258</v>
      </c>
      <c r="C44" s="15">
        <v>10</v>
      </c>
      <c r="D44" s="309">
        <v>283.91000000000003</v>
      </c>
      <c r="E44" s="809">
        <v>44792</v>
      </c>
      <c r="F44" s="309">
        <f t="shared" si="0"/>
        <v>283.91000000000003</v>
      </c>
      <c r="G44" s="810" t="s">
        <v>243</v>
      </c>
      <c r="H44" s="281">
        <v>133</v>
      </c>
      <c r="I44" s="259">
        <f t="shared" si="7"/>
        <v>7350.42</v>
      </c>
      <c r="J44" s="17">
        <f t="shared" si="1"/>
        <v>37760.030000000006</v>
      </c>
      <c r="L44" s="122"/>
      <c r="M44" s="276">
        <f t="shared" si="8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9"/>
        <v>5979.82</v>
      </c>
      <c r="U44" s="17">
        <f t="shared" si="3"/>
        <v>0</v>
      </c>
      <c r="W44" s="122"/>
      <c r="X44" s="276">
        <f t="shared" si="10"/>
        <v>490</v>
      </c>
      <c r="Y44" s="15"/>
      <c r="Z44" s="248"/>
      <c r="AA44" s="273"/>
      <c r="AB44" s="248">
        <f t="shared" si="4"/>
        <v>0</v>
      </c>
      <c r="AC44" s="249"/>
      <c r="AD44" s="250"/>
      <c r="AE44" s="259">
        <f t="shared" si="11"/>
        <v>15231.71</v>
      </c>
      <c r="AF44" s="17">
        <f t="shared" si="5"/>
        <v>0</v>
      </c>
    </row>
    <row r="45" spans="1:32" x14ac:dyDescent="0.25">
      <c r="A45" s="122"/>
      <c r="B45" s="276">
        <f t="shared" si="6"/>
        <v>253</v>
      </c>
      <c r="C45" s="15">
        <v>5</v>
      </c>
      <c r="D45" s="309">
        <v>139.94</v>
      </c>
      <c r="E45" s="809">
        <v>44793</v>
      </c>
      <c r="F45" s="309">
        <f t="shared" si="0"/>
        <v>139.94</v>
      </c>
      <c r="G45" s="810" t="s">
        <v>244</v>
      </c>
      <c r="H45" s="281">
        <v>133</v>
      </c>
      <c r="I45" s="259">
        <f t="shared" si="7"/>
        <v>7210.4800000000005</v>
      </c>
      <c r="J45" s="17">
        <f t="shared" si="1"/>
        <v>18612.02</v>
      </c>
      <c r="L45" s="122"/>
      <c r="M45" s="276">
        <f t="shared" si="8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9"/>
        <v>5979.82</v>
      </c>
      <c r="U45" s="17">
        <f t="shared" si="3"/>
        <v>0</v>
      </c>
      <c r="W45" s="122"/>
      <c r="X45" s="276">
        <f t="shared" si="10"/>
        <v>490</v>
      </c>
      <c r="Y45" s="15"/>
      <c r="Z45" s="248"/>
      <c r="AA45" s="273"/>
      <c r="AB45" s="248">
        <f t="shared" si="4"/>
        <v>0</v>
      </c>
      <c r="AC45" s="249"/>
      <c r="AD45" s="250"/>
      <c r="AE45" s="259">
        <f t="shared" si="11"/>
        <v>15231.71</v>
      </c>
      <c r="AF45" s="17">
        <f t="shared" si="5"/>
        <v>0</v>
      </c>
    </row>
    <row r="46" spans="1:32" x14ac:dyDescent="0.25">
      <c r="A46" s="122"/>
      <c r="B46" s="276">
        <f t="shared" si="6"/>
        <v>251</v>
      </c>
      <c r="C46" s="15">
        <v>2</v>
      </c>
      <c r="D46" s="309">
        <v>54.93</v>
      </c>
      <c r="E46" s="809">
        <v>44793</v>
      </c>
      <c r="F46" s="309">
        <f t="shared" si="0"/>
        <v>54.93</v>
      </c>
      <c r="G46" s="810" t="s">
        <v>248</v>
      </c>
      <c r="H46" s="281">
        <v>133</v>
      </c>
      <c r="I46" s="259">
        <f t="shared" si="7"/>
        <v>7155.55</v>
      </c>
      <c r="J46" s="17">
        <f t="shared" si="1"/>
        <v>7305.69</v>
      </c>
      <c r="L46" s="122"/>
      <c r="M46" s="276">
        <f t="shared" si="8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9"/>
        <v>5979.82</v>
      </c>
      <c r="U46" s="17">
        <f t="shared" si="3"/>
        <v>0</v>
      </c>
      <c r="W46" s="122"/>
      <c r="X46" s="276">
        <f t="shared" si="10"/>
        <v>490</v>
      </c>
      <c r="Y46" s="15"/>
      <c r="Z46" s="248"/>
      <c r="AA46" s="273"/>
      <c r="AB46" s="248">
        <f t="shared" si="4"/>
        <v>0</v>
      </c>
      <c r="AC46" s="249"/>
      <c r="AD46" s="250"/>
      <c r="AE46" s="259">
        <f t="shared" si="11"/>
        <v>15231.71</v>
      </c>
      <c r="AF46" s="17">
        <f t="shared" si="5"/>
        <v>0</v>
      </c>
    </row>
    <row r="47" spans="1:32" x14ac:dyDescent="0.25">
      <c r="A47" s="122"/>
      <c r="B47" s="276">
        <f t="shared" si="6"/>
        <v>246</v>
      </c>
      <c r="C47" s="15">
        <v>5</v>
      </c>
      <c r="D47" s="309">
        <v>141.06</v>
      </c>
      <c r="E47" s="809">
        <v>44795</v>
      </c>
      <c r="F47" s="309">
        <f t="shared" si="0"/>
        <v>141.06</v>
      </c>
      <c r="G47" s="810" t="s">
        <v>249</v>
      </c>
      <c r="H47" s="281">
        <v>133</v>
      </c>
      <c r="I47" s="259">
        <f t="shared" si="7"/>
        <v>7014.49</v>
      </c>
      <c r="J47" s="17">
        <f t="shared" si="1"/>
        <v>18760.98</v>
      </c>
      <c r="L47" s="122"/>
      <c r="M47" s="276">
        <f t="shared" si="8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9"/>
        <v>5979.82</v>
      </c>
      <c r="U47" s="17">
        <f t="shared" si="3"/>
        <v>0</v>
      </c>
      <c r="W47" s="122"/>
      <c r="X47" s="276">
        <f t="shared" si="10"/>
        <v>490</v>
      </c>
      <c r="Y47" s="15"/>
      <c r="Z47" s="248"/>
      <c r="AA47" s="273"/>
      <c r="AB47" s="248">
        <f t="shared" si="4"/>
        <v>0</v>
      </c>
      <c r="AC47" s="249"/>
      <c r="AD47" s="250"/>
      <c r="AE47" s="259">
        <f t="shared" si="11"/>
        <v>15231.71</v>
      </c>
      <c r="AF47" s="17">
        <f t="shared" si="5"/>
        <v>0</v>
      </c>
    </row>
    <row r="48" spans="1:32" x14ac:dyDescent="0.25">
      <c r="A48" s="122"/>
      <c r="B48" s="276">
        <f t="shared" si="6"/>
        <v>216</v>
      </c>
      <c r="C48" s="15">
        <v>30</v>
      </c>
      <c r="D48" s="309">
        <v>874.58</v>
      </c>
      <c r="E48" s="809">
        <v>44795</v>
      </c>
      <c r="F48" s="309">
        <f t="shared" si="0"/>
        <v>874.58</v>
      </c>
      <c r="G48" s="810" t="s">
        <v>246</v>
      </c>
      <c r="H48" s="281">
        <v>133</v>
      </c>
      <c r="I48" s="259">
        <f t="shared" si="7"/>
        <v>6139.91</v>
      </c>
      <c r="J48" s="17">
        <f t="shared" si="1"/>
        <v>116319.14</v>
      </c>
      <c r="L48" s="122"/>
      <c r="M48" s="276">
        <f t="shared" si="8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9"/>
        <v>5979.82</v>
      </c>
      <c r="U48" s="17">
        <f t="shared" si="3"/>
        <v>0</v>
      </c>
      <c r="W48" s="122"/>
      <c r="X48" s="276">
        <f t="shared" si="10"/>
        <v>490</v>
      </c>
      <c r="Y48" s="15"/>
      <c r="Z48" s="248"/>
      <c r="AA48" s="273"/>
      <c r="AB48" s="248">
        <f t="shared" si="4"/>
        <v>0</v>
      </c>
      <c r="AC48" s="249"/>
      <c r="AD48" s="250"/>
      <c r="AE48" s="259">
        <f t="shared" si="11"/>
        <v>15231.71</v>
      </c>
      <c r="AF48" s="17">
        <f t="shared" si="5"/>
        <v>0</v>
      </c>
    </row>
    <row r="49" spans="1:32" x14ac:dyDescent="0.25">
      <c r="A49" s="122"/>
      <c r="B49" s="276">
        <f t="shared" si="6"/>
        <v>213</v>
      </c>
      <c r="C49" s="15">
        <v>3</v>
      </c>
      <c r="D49" s="309">
        <v>77.92</v>
      </c>
      <c r="E49" s="809">
        <v>44796</v>
      </c>
      <c r="F49" s="309">
        <f t="shared" si="0"/>
        <v>77.92</v>
      </c>
      <c r="G49" s="810" t="s">
        <v>256</v>
      </c>
      <c r="H49" s="281">
        <v>133</v>
      </c>
      <c r="I49" s="259">
        <f t="shared" si="7"/>
        <v>6061.99</v>
      </c>
      <c r="J49" s="17">
        <f t="shared" si="1"/>
        <v>10363.36</v>
      </c>
      <c r="L49" s="122"/>
      <c r="M49" s="276">
        <f t="shared" si="8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9"/>
        <v>5979.82</v>
      </c>
      <c r="U49" s="17">
        <f t="shared" si="3"/>
        <v>0</v>
      </c>
      <c r="W49" s="122"/>
      <c r="X49" s="276">
        <f t="shared" si="10"/>
        <v>490</v>
      </c>
      <c r="Y49" s="15"/>
      <c r="Z49" s="248"/>
      <c r="AA49" s="273"/>
      <c r="AB49" s="248">
        <f t="shared" si="4"/>
        <v>0</v>
      </c>
      <c r="AC49" s="249"/>
      <c r="AD49" s="250"/>
      <c r="AE49" s="259">
        <f t="shared" si="11"/>
        <v>15231.71</v>
      </c>
      <c r="AF49" s="17">
        <f t="shared" si="5"/>
        <v>0</v>
      </c>
    </row>
    <row r="50" spans="1:32" x14ac:dyDescent="0.25">
      <c r="A50" s="122"/>
      <c r="B50" s="276">
        <f t="shared" si="6"/>
        <v>207</v>
      </c>
      <c r="C50" s="15">
        <v>6</v>
      </c>
      <c r="D50" s="309">
        <v>183.25</v>
      </c>
      <c r="E50" s="809">
        <v>44797</v>
      </c>
      <c r="F50" s="309">
        <f t="shared" si="0"/>
        <v>183.25</v>
      </c>
      <c r="G50" s="810" t="s">
        <v>260</v>
      </c>
      <c r="H50" s="281">
        <v>133</v>
      </c>
      <c r="I50" s="259">
        <f t="shared" si="7"/>
        <v>5878.74</v>
      </c>
      <c r="J50" s="17">
        <f t="shared" si="1"/>
        <v>24372.25</v>
      </c>
      <c r="L50" s="122"/>
      <c r="M50" s="276">
        <f t="shared" si="8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9"/>
        <v>5979.82</v>
      </c>
      <c r="U50" s="17">
        <f t="shared" si="3"/>
        <v>0</v>
      </c>
      <c r="W50" s="122"/>
      <c r="X50" s="276">
        <f t="shared" si="10"/>
        <v>490</v>
      </c>
      <c r="Y50" s="15"/>
      <c r="Z50" s="248"/>
      <c r="AA50" s="273"/>
      <c r="AB50" s="248">
        <f t="shared" si="4"/>
        <v>0</v>
      </c>
      <c r="AC50" s="249"/>
      <c r="AD50" s="250"/>
      <c r="AE50" s="259">
        <f t="shared" si="11"/>
        <v>15231.71</v>
      </c>
      <c r="AF50" s="17">
        <f t="shared" si="5"/>
        <v>0</v>
      </c>
    </row>
    <row r="51" spans="1:32" x14ac:dyDescent="0.25">
      <c r="A51" s="122"/>
      <c r="B51" s="276">
        <f t="shared" si="6"/>
        <v>177</v>
      </c>
      <c r="C51" s="15">
        <v>30</v>
      </c>
      <c r="D51" s="309">
        <v>784.19</v>
      </c>
      <c r="E51" s="809">
        <v>44799</v>
      </c>
      <c r="F51" s="309">
        <f t="shared" si="0"/>
        <v>784.19</v>
      </c>
      <c r="G51" s="810" t="s">
        <v>266</v>
      </c>
      <c r="H51" s="281">
        <v>133</v>
      </c>
      <c r="I51" s="259">
        <f t="shared" si="7"/>
        <v>5094.5499999999993</v>
      </c>
      <c r="J51" s="17">
        <f t="shared" si="1"/>
        <v>104297.27</v>
      </c>
      <c r="L51" s="122"/>
      <c r="M51" s="276">
        <f t="shared" si="8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9"/>
        <v>5979.82</v>
      </c>
      <c r="U51" s="17">
        <f t="shared" si="3"/>
        <v>0</v>
      </c>
      <c r="W51" s="122"/>
      <c r="X51" s="276">
        <f t="shared" si="10"/>
        <v>490</v>
      </c>
      <c r="Y51" s="15"/>
      <c r="Z51" s="248"/>
      <c r="AA51" s="273"/>
      <c r="AB51" s="248">
        <f t="shared" si="4"/>
        <v>0</v>
      </c>
      <c r="AC51" s="249"/>
      <c r="AD51" s="250"/>
      <c r="AE51" s="259">
        <f t="shared" si="11"/>
        <v>15231.71</v>
      </c>
      <c r="AF51" s="17">
        <f t="shared" si="5"/>
        <v>0</v>
      </c>
    </row>
    <row r="52" spans="1:32" x14ac:dyDescent="0.25">
      <c r="A52" s="122"/>
      <c r="B52" s="276">
        <f t="shared" si="6"/>
        <v>176</v>
      </c>
      <c r="C52" s="15">
        <v>1</v>
      </c>
      <c r="D52" s="309">
        <v>25.36</v>
      </c>
      <c r="E52" s="809">
        <v>44799</v>
      </c>
      <c r="F52" s="309">
        <f t="shared" si="0"/>
        <v>25.36</v>
      </c>
      <c r="G52" s="810" t="s">
        <v>269</v>
      </c>
      <c r="H52" s="281">
        <v>133</v>
      </c>
      <c r="I52" s="259">
        <f t="shared" si="7"/>
        <v>5069.1899999999996</v>
      </c>
      <c r="J52" s="17">
        <f t="shared" si="1"/>
        <v>3372.88</v>
      </c>
      <c r="L52" s="122"/>
      <c r="M52" s="276">
        <f t="shared" si="8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9"/>
        <v>5979.82</v>
      </c>
      <c r="U52" s="17">
        <f t="shared" si="3"/>
        <v>0</v>
      </c>
      <c r="W52" s="122"/>
      <c r="X52" s="276">
        <f t="shared" si="10"/>
        <v>490</v>
      </c>
      <c r="Y52" s="15"/>
      <c r="Z52" s="248"/>
      <c r="AA52" s="273"/>
      <c r="AB52" s="248">
        <f t="shared" si="4"/>
        <v>0</v>
      </c>
      <c r="AC52" s="249"/>
      <c r="AD52" s="250"/>
      <c r="AE52" s="259">
        <f t="shared" si="11"/>
        <v>15231.71</v>
      </c>
      <c r="AF52" s="17">
        <f t="shared" si="5"/>
        <v>0</v>
      </c>
    </row>
    <row r="53" spans="1:32" x14ac:dyDescent="0.25">
      <c r="A53" s="122"/>
      <c r="B53" s="276">
        <f t="shared" si="6"/>
        <v>170</v>
      </c>
      <c r="C53" s="15">
        <v>6</v>
      </c>
      <c r="D53" s="309">
        <v>174.81</v>
      </c>
      <c r="E53" s="809">
        <v>44800</v>
      </c>
      <c r="F53" s="309">
        <f t="shared" si="0"/>
        <v>174.81</v>
      </c>
      <c r="G53" s="810" t="s">
        <v>270</v>
      </c>
      <c r="H53" s="281">
        <v>133</v>
      </c>
      <c r="I53" s="259">
        <f t="shared" si="7"/>
        <v>4894.3799999999992</v>
      </c>
      <c r="J53" s="17">
        <f t="shared" si="1"/>
        <v>23249.73</v>
      </c>
      <c r="L53" s="122"/>
      <c r="M53" s="276">
        <f t="shared" si="8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9"/>
        <v>5979.82</v>
      </c>
      <c r="U53" s="17">
        <f t="shared" si="3"/>
        <v>0</v>
      </c>
      <c r="W53" s="122"/>
      <c r="X53" s="276">
        <f t="shared" si="10"/>
        <v>490</v>
      </c>
      <c r="Y53" s="15"/>
      <c r="Z53" s="248"/>
      <c r="AA53" s="273"/>
      <c r="AB53" s="248">
        <f t="shared" si="4"/>
        <v>0</v>
      </c>
      <c r="AC53" s="249"/>
      <c r="AD53" s="250"/>
      <c r="AE53" s="259">
        <f t="shared" si="11"/>
        <v>15231.71</v>
      </c>
      <c r="AF53" s="17">
        <f t="shared" si="5"/>
        <v>0</v>
      </c>
    </row>
    <row r="54" spans="1:32" x14ac:dyDescent="0.25">
      <c r="A54" s="122"/>
      <c r="B54" s="276">
        <f t="shared" si="6"/>
        <v>169</v>
      </c>
      <c r="C54" s="15">
        <v>1</v>
      </c>
      <c r="D54" s="309">
        <v>30.98</v>
      </c>
      <c r="E54" s="809">
        <v>44800</v>
      </c>
      <c r="F54" s="309">
        <f t="shared" si="0"/>
        <v>30.98</v>
      </c>
      <c r="G54" s="810" t="s">
        <v>265</v>
      </c>
      <c r="H54" s="281">
        <v>133</v>
      </c>
      <c r="I54" s="259">
        <f t="shared" si="7"/>
        <v>4863.3999999999996</v>
      </c>
      <c r="J54" s="17">
        <f t="shared" si="1"/>
        <v>4120.34</v>
      </c>
      <c r="L54" s="122"/>
      <c r="M54" s="276">
        <f t="shared" si="8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9"/>
        <v>5979.82</v>
      </c>
      <c r="U54" s="17">
        <f t="shared" si="3"/>
        <v>0</v>
      </c>
      <c r="W54" s="122"/>
      <c r="X54" s="276">
        <f t="shared" si="10"/>
        <v>490</v>
      </c>
      <c r="Y54" s="15"/>
      <c r="Z54" s="248"/>
      <c r="AA54" s="273"/>
      <c r="AB54" s="248">
        <f t="shared" si="4"/>
        <v>0</v>
      </c>
      <c r="AC54" s="249"/>
      <c r="AD54" s="250"/>
      <c r="AE54" s="259">
        <f t="shared" si="11"/>
        <v>15231.71</v>
      </c>
      <c r="AF54" s="17">
        <f t="shared" si="5"/>
        <v>0</v>
      </c>
    </row>
    <row r="55" spans="1:32" x14ac:dyDescent="0.25">
      <c r="A55" s="122"/>
      <c r="B55" s="276">
        <f t="shared" si="6"/>
        <v>166</v>
      </c>
      <c r="C55" s="15">
        <v>3</v>
      </c>
      <c r="D55" s="309">
        <v>89.95</v>
      </c>
      <c r="E55" s="809">
        <v>44800</v>
      </c>
      <c r="F55" s="309">
        <f t="shared" si="0"/>
        <v>89.95</v>
      </c>
      <c r="G55" s="810" t="s">
        <v>274</v>
      </c>
      <c r="H55" s="281">
        <v>133</v>
      </c>
      <c r="I55" s="259">
        <f t="shared" si="7"/>
        <v>4773.45</v>
      </c>
      <c r="J55" s="17">
        <f t="shared" si="1"/>
        <v>11963.35</v>
      </c>
      <c r="L55" s="122"/>
      <c r="M55" s="276">
        <f t="shared" si="8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9"/>
        <v>5979.82</v>
      </c>
      <c r="U55" s="17">
        <f t="shared" si="3"/>
        <v>0</v>
      </c>
      <c r="W55" s="122"/>
      <c r="X55" s="276">
        <f t="shared" si="10"/>
        <v>490</v>
      </c>
      <c r="Y55" s="15"/>
      <c r="Z55" s="248"/>
      <c r="AA55" s="273"/>
      <c r="AB55" s="248">
        <f t="shared" si="4"/>
        <v>0</v>
      </c>
      <c r="AC55" s="249"/>
      <c r="AD55" s="250"/>
      <c r="AE55" s="259">
        <f t="shared" si="11"/>
        <v>15231.71</v>
      </c>
      <c r="AF55" s="17">
        <f t="shared" si="5"/>
        <v>0</v>
      </c>
    </row>
    <row r="56" spans="1:32" x14ac:dyDescent="0.25">
      <c r="A56" s="122"/>
      <c r="B56" s="276">
        <f t="shared" si="6"/>
        <v>136</v>
      </c>
      <c r="C56" s="15">
        <v>30</v>
      </c>
      <c r="D56" s="309">
        <v>891.72</v>
      </c>
      <c r="E56" s="809">
        <v>44801</v>
      </c>
      <c r="F56" s="309">
        <f t="shared" si="0"/>
        <v>891.72</v>
      </c>
      <c r="G56" s="810" t="s">
        <v>271</v>
      </c>
      <c r="H56" s="281">
        <v>133</v>
      </c>
      <c r="I56" s="259">
        <f t="shared" si="7"/>
        <v>3881.7299999999996</v>
      </c>
      <c r="J56" s="17">
        <f t="shared" si="1"/>
        <v>118598.76000000001</v>
      </c>
      <c r="L56" s="122"/>
      <c r="M56" s="276">
        <f t="shared" si="8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9"/>
        <v>5979.82</v>
      </c>
      <c r="U56" s="17">
        <f t="shared" si="3"/>
        <v>0</v>
      </c>
      <c r="W56" s="122"/>
      <c r="X56" s="276">
        <f t="shared" si="10"/>
        <v>490</v>
      </c>
      <c r="Y56" s="15"/>
      <c r="Z56" s="248"/>
      <c r="AA56" s="273"/>
      <c r="AB56" s="248">
        <f t="shared" si="4"/>
        <v>0</v>
      </c>
      <c r="AC56" s="249"/>
      <c r="AD56" s="250"/>
      <c r="AE56" s="259">
        <f t="shared" si="11"/>
        <v>15231.71</v>
      </c>
      <c r="AF56" s="17">
        <f t="shared" si="5"/>
        <v>0</v>
      </c>
    </row>
    <row r="57" spans="1:32" x14ac:dyDescent="0.25">
      <c r="A57" s="122"/>
      <c r="B57" s="276">
        <f t="shared" si="6"/>
        <v>136</v>
      </c>
      <c r="C57" s="15"/>
      <c r="D57" s="946"/>
      <c r="E57" s="947"/>
      <c r="F57" s="946">
        <f t="shared" si="0"/>
        <v>0</v>
      </c>
      <c r="G57" s="948"/>
      <c r="H57" s="474"/>
      <c r="I57" s="259">
        <f t="shared" si="7"/>
        <v>3881.7299999999996</v>
      </c>
      <c r="J57" s="17">
        <f t="shared" si="1"/>
        <v>0</v>
      </c>
      <c r="L57" s="122"/>
      <c r="M57" s="276">
        <f t="shared" si="8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9"/>
        <v>5979.82</v>
      </c>
      <c r="U57" s="17">
        <f t="shared" si="3"/>
        <v>0</v>
      </c>
      <c r="W57" s="122"/>
      <c r="X57" s="276">
        <f t="shared" si="10"/>
        <v>490</v>
      </c>
      <c r="Y57" s="15"/>
      <c r="Z57" s="248"/>
      <c r="AA57" s="273"/>
      <c r="AB57" s="248">
        <f t="shared" si="4"/>
        <v>0</v>
      </c>
      <c r="AC57" s="249"/>
      <c r="AD57" s="250"/>
      <c r="AE57" s="259">
        <f t="shared" si="11"/>
        <v>15231.71</v>
      </c>
      <c r="AF57" s="17">
        <f t="shared" si="5"/>
        <v>0</v>
      </c>
    </row>
    <row r="58" spans="1:32" x14ac:dyDescent="0.25">
      <c r="A58" s="122"/>
      <c r="B58" s="276">
        <f t="shared" si="6"/>
        <v>136</v>
      </c>
      <c r="C58" s="15"/>
      <c r="D58" s="946"/>
      <c r="E58" s="947"/>
      <c r="F58" s="946">
        <v>0</v>
      </c>
      <c r="G58" s="948"/>
      <c r="H58" s="474"/>
      <c r="I58" s="259">
        <f t="shared" si="7"/>
        <v>3881.7299999999996</v>
      </c>
      <c r="J58" s="17">
        <f t="shared" si="1"/>
        <v>0</v>
      </c>
      <c r="L58" s="122"/>
      <c r="M58" s="276">
        <f t="shared" si="8"/>
        <v>191</v>
      </c>
      <c r="N58" s="15"/>
      <c r="O58" s="248"/>
      <c r="P58" s="273"/>
      <c r="Q58" s="248">
        <v>0</v>
      </c>
      <c r="R58" s="249"/>
      <c r="S58" s="250"/>
      <c r="T58" s="259">
        <f t="shared" si="9"/>
        <v>5979.82</v>
      </c>
      <c r="U58" s="17">
        <f t="shared" si="3"/>
        <v>0</v>
      </c>
      <c r="W58" s="122"/>
      <c r="X58" s="276">
        <f t="shared" si="10"/>
        <v>490</v>
      </c>
      <c r="Y58" s="15"/>
      <c r="Z58" s="248"/>
      <c r="AA58" s="273"/>
      <c r="AB58" s="248">
        <v>0</v>
      </c>
      <c r="AC58" s="249"/>
      <c r="AD58" s="250"/>
      <c r="AE58" s="259">
        <f t="shared" si="11"/>
        <v>15231.71</v>
      </c>
      <c r="AF58" s="17">
        <f t="shared" si="5"/>
        <v>0</v>
      </c>
    </row>
    <row r="59" spans="1:32" x14ac:dyDescent="0.25">
      <c r="A59" s="122"/>
      <c r="B59" s="276">
        <f t="shared" si="6"/>
        <v>136</v>
      </c>
      <c r="C59" s="15"/>
      <c r="D59" s="946"/>
      <c r="E59" s="947"/>
      <c r="F59" s="946">
        <f t="shared" ref="F59:F74" si="12">D59</f>
        <v>0</v>
      </c>
      <c r="G59" s="948"/>
      <c r="H59" s="474"/>
      <c r="I59" s="259">
        <f t="shared" si="7"/>
        <v>3881.7299999999996</v>
      </c>
      <c r="J59" s="17">
        <f t="shared" si="1"/>
        <v>0</v>
      </c>
      <c r="L59" s="122"/>
      <c r="M59" s="276">
        <f t="shared" si="8"/>
        <v>191</v>
      </c>
      <c r="N59" s="15"/>
      <c r="O59" s="248"/>
      <c r="P59" s="273"/>
      <c r="Q59" s="248">
        <f t="shared" ref="Q59:Q74" si="13">O59</f>
        <v>0</v>
      </c>
      <c r="R59" s="249"/>
      <c r="S59" s="250"/>
      <c r="T59" s="259">
        <f t="shared" si="9"/>
        <v>5979.82</v>
      </c>
      <c r="U59" s="17">
        <f t="shared" si="3"/>
        <v>0</v>
      </c>
      <c r="W59" s="122"/>
      <c r="X59" s="276">
        <f t="shared" si="10"/>
        <v>490</v>
      </c>
      <c r="Y59" s="15"/>
      <c r="Z59" s="248"/>
      <c r="AA59" s="273"/>
      <c r="AB59" s="248">
        <f t="shared" ref="AB59:AB74" si="14">Z59</f>
        <v>0</v>
      </c>
      <c r="AC59" s="249"/>
      <c r="AD59" s="250"/>
      <c r="AE59" s="259">
        <f t="shared" si="11"/>
        <v>15231.71</v>
      </c>
      <c r="AF59" s="17">
        <f t="shared" si="5"/>
        <v>0</v>
      </c>
    </row>
    <row r="60" spans="1:32" x14ac:dyDescent="0.25">
      <c r="A60" s="122"/>
      <c r="B60" s="276">
        <f t="shared" si="6"/>
        <v>136</v>
      </c>
      <c r="C60" s="15"/>
      <c r="D60" s="946"/>
      <c r="E60" s="947"/>
      <c r="F60" s="946">
        <f t="shared" si="12"/>
        <v>0</v>
      </c>
      <c r="G60" s="948"/>
      <c r="H60" s="474"/>
      <c r="I60" s="259">
        <f t="shared" si="7"/>
        <v>3881.7299999999996</v>
      </c>
      <c r="J60" s="17">
        <f t="shared" si="1"/>
        <v>0</v>
      </c>
      <c r="L60" s="122"/>
      <c r="M60" s="276">
        <f t="shared" si="8"/>
        <v>191</v>
      </c>
      <c r="N60" s="15"/>
      <c r="O60" s="248"/>
      <c r="P60" s="273"/>
      <c r="Q60" s="248">
        <f t="shared" si="13"/>
        <v>0</v>
      </c>
      <c r="R60" s="249"/>
      <c r="S60" s="250"/>
      <c r="T60" s="259">
        <f t="shared" si="9"/>
        <v>5979.82</v>
      </c>
      <c r="U60" s="17">
        <f t="shared" si="3"/>
        <v>0</v>
      </c>
      <c r="W60" s="122"/>
      <c r="X60" s="276">
        <f t="shared" si="10"/>
        <v>490</v>
      </c>
      <c r="Y60" s="15"/>
      <c r="Z60" s="248"/>
      <c r="AA60" s="273"/>
      <c r="AB60" s="248">
        <f t="shared" si="14"/>
        <v>0</v>
      </c>
      <c r="AC60" s="249"/>
      <c r="AD60" s="250"/>
      <c r="AE60" s="259">
        <f t="shared" si="11"/>
        <v>15231.71</v>
      </c>
      <c r="AF60" s="17">
        <f t="shared" si="5"/>
        <v>0</v>
      </c>
    </row>
    <row r="61" spans="1:32" x14ac:dyDescent="0.25">
      <c r="A61" s="122"/>
      <c r="B61" s="276">
        <f t="shared" si="6"/>
        <v>136</v>
      </c>
      <c r="C61" s="15"/>
      <c r="D61" s="946"/>
      <c r="E61" s="947"/>
      <c r="F61" s="946">
        <f t="shared" si="12"/>
        <v>0</v>
      </c>
      <c r="G61" s="948"/>
      <c r="H61" s="474"/>
      <c r="I61" s="259">
        <f t="shared" si="7"/>
        <v>3881.7299999999996</v>
      </c>
      <c r="J61" s="17">
        <f t="shared" si="1"/>
        <v>0</v>
      </c>
      <c r="L61" s="122"/>
      <c r="M61" s="276">
        <f t="shared" si="8"/>
        <v>191</v>
      </c>
      <c r="N61" s="15"/>
      <c r="O61" s="248"/>
      <c r="P61" s="273"/>
      <c r="Q61" s="248">
        <f t="shared" si="13"/>
        <v>0</v>
      </c>
      <c r="R61" s="249"/>
      <c r="S61" s="250"/>
      <c r="T61" s="259">
        <f t="shared" si="9"/>
        <v>5979.82</v>
      </c>
      <c r="U61" s="17">
        <f t="shared" si="3"/>
        <v>0</v>
      </c>
      <c r="W61" s="122"/>
      <c r="X61" s="276">
        <f t="shared" si="10"/>
        <v>490</v>
      </c>
      <c r="Y61" s="15"/>
      <c r="Z61" s="248"/>
      <c r="AA61" s="273"/>
      <c r="AB61" s="248">
        <f t="shared" si="14"/>
        <v>0</v>
      </c>
      <c r="AC61" s="249"/>
      <c r="AD61" s="250"/>
      <c r="AE61" s="259">
        <f t="shared" si="11"/>
        <v>15231.71</v>
      </c>
      <c r="AF61" s="17">
        <f t="shared" si="5"/>
        <v>0</v>
      </c>
    </row>
    <row r="62" spans="1:32" x14ac:dyDescent="0.25">
      <c r="A62" s="122"/>
      <c r="B62" s="276">
        <f t="shared" si="6"/>
        <v>136</v>
      </c>
      <c r="C62" s="15"/>
      <c r="D62" s="946"/>
      <c r="E62" s="947"/>
      <c r="F62" s="946">
        <f t="shared" si="12"/>
        <v>0</v>
      </c>
      <c r="G62" s="948"/>
      <c r="H62" s="474"/>
      <c r="I62" s="259">
        <f t="shared" si="7"/>
        <v>3881.7299999999996</v>
      </c>
      <c r="J62" s="17">
        <f t="shared" si="1"/>
        <v>0</v>
      </c>
      <c r="L62" s="122"/>
      <c r="M62" s="276">
        <f t="shared" si="8"/>
        <v>191</v>
      </c>
      <c r="N62" s="15"/>
      <c r="O62" s="248"/>
      <c r="P62" s="273"/>
      <c r="Q62" s="248">
        <f t="shared" si="13"/>
        <v>0</v>
      </c>
      <c r="R62" s="249"/>
      <c r="S62" s="250"/>
      <c r="T62" s="259">
        <f t="shared" si="9"/>
        <v>5979.82</v>
      </c>
      <c r="U62" s="17">
        <f t="shared" si="3"/>
        <v>0</v>
      </c>
      <c r="W62" s="122"/>
      <c r="X62" s="276">
        <f t="shared" si="10"/>
        <v>490</v>
      </c>
      <c r="Y62" s="15"/>
      <c r="Z62" s="248"/>
      <c r="AA62" s="273"/>
      <c r="AB62" s="248">
        <f t="shared" si="14"/>
        <v>0</v>
      </c>
      <c r="AC62" s="249"/>
      <c r="AD62" s="250"/>
      <c r="AE62" s="259">
        <f t="shared" si="11"/>
        <v>15231.71</v>
      </c>
      <c r="AF62" s="17">
        <f t="shared" si="5"/>
        <v>0</v>
      </c>
    </row>
    <row r="63" spans="1:32" x14ac:dyDescent="0.25">
      <c r="A63" s="122"/>
      <c r="B63" s="276">
        <f t="shared" si="6"/>
        <v>136</v>
      </c>
      <c r="C63" s="15"/>
      <c r="D63" s="946"/>
      <c r="E63" s="947"/>
      <c r="F63" s="946">
        <f t="shared" si="12"/>
        <v>0</v>
      </c>
      <c r="G63" s="948"/>
      <c r="H63" s="474"/>
      <c r="I63" s="259">
        <f t="shared" si="7"/>
        <v>3881.7299999999996</v>
      </c>
      <c r="J63" s="17">
        <f t="shared" si="1"/>
        <v>0</v>
      </c>
      <c r="L63" s="122"/>
      <c r="M63" s="276">
        <f t="shared" si="8"/>
        <v>191</v>
      </c>
      <c r="N63" s="15"/>
      <c r="O63" s="248"/>
      <c r="P63" s="273"/>
      <c r="Q63" s="248">
        <f t="shared" si="13"/>
        <v>0</v>
      </c>
      <c r="R63" s="249"/>
      <c r="S63" s="250"/>
      <c r="T63" s="259">
        <f t="shared" si="9"/>
        <v>5979.82</v>
      </c>
      <c r="U63" s="17">
        <f t="shared" si="3"/>
        <v>0</v>
      </c>
      <c r="W63" s="122"/>
      <c r="X63" s="276">
        <f t="shared" si="10"/>
        <v>490</v>
      </c>
      <c r="Y63" s="15"/>
      <c r="Z63" s="248"/>
      <c r="AA63" s="273"/>
      <c r="AB63" s="248">
        <f t="shared" si="14"/>
        <v>0</v>
      </c>
      <c r="AC63" s="249"/>
      <c r="AD63" s="250"/>
      <c r="AE63" s="259">
        <f t="shared" si="11"/>
        <v>15231.71</v>
      </c>
      <c r="AF63" s="17">
        <f t="shared" si="5"/>
        <v>0</v>
      </c>
    </row>
    <row r="64" spans="1:32" x14ac:dyDescent="0.25">
      <c r="A64" s="122"/>
      <c r="B64" s="276">
        <f t="shared" si="6"/>
        <v>136</v>
      </c>
      <c r="C64" s="15"/>
      <c r="D64" s="946"/>
      <c r="E64" s="947"/>
      <c r="F64" s="946">
        <f t="shared" si="12"/>
        <v>0</v>
      </c>
      <c r="G64" s="948"/>
      <c r="H64" s="474"/>
      <c r="I64" s="259">
        <f t="shared" si="7"/>
        <v>3881.7299999999996</v>
      </c>
      <c r="J64" s="17">
        <f t="shared" si="1"/>
        <v>0</v>
      </c>
      <c r="L64" s="122"/>
      <c r="M64" s="276">
        <f t="shared" si="8"/>
        <v>191</v>
      </c>
      <c r="N64" s="15"/>
      <c r="O64" s="248"/>
      <c r="P64" s="273"/>
      <c r="Q64" s="248">
        <f t="shared" si="13"/>
        <v>0</v>
      </c>
      <c r="R64" s="249"/>
      <c r="S64" s="250"/>
      <c r="T64" s="259">
        <f t="shared" si="9"/>
        <v>5979.82</v>
      </c>
      <c r="U64" s="17">
        <f t="shared" si="3"/>
        <v>0</v>
      </c>
      <c r="W64" s="122"/>
      <c r="X64" s="276">
        <f t="shared" si="10"/>
        <v>490</v>
      </c>
      <c r="Y64" s="15"/>
      <c r="Z64" s="248"/>
      <c r="AA64" s="273"/>
      <c r="AB64" s="248">
        <f t="shared" si="14"/>
        <v>0</v>
      </c>
      <c r="AC64" s="249"/>
      <c r="AD64" s="250"/>
      <c r="AE64" s="259">
        <f t="shared" si="11"/>
        <v>15231.71</v>
      </c>
      <c r="AF64" s="17">
        <f t="shared" si="5"/>
        <v>0</v>
      </c>
    </row>
    <row r="65" spans="1:32" x14ac:dyDescent="0.25">
      <c r="A65" s="122"/>
      <c r="B65" s="276">
        <f t="shared" si="6"/>
        <v>136</v>
      </c>
      <c r="C65" s="15"/>
      <c r="D65" s="946"/>
      <c r="E65" s="947"/>
      <c r="F65" s="946">
        <f t="shared" si="12"/>
        <v>0</v>
      </c>
      <c r="G65" s="948"/>
      <c r="H65" s="474"/>
      <c r="I65" s="259">
        <f t="shared" si="7"/>
        <v>3881.7299999999996</v>
      </c>
      <c r="J65" s="17">
        <f t="shared" si="1"/>
        <v>0</v>
      </c>
      <c r="L65" s="122"/>
      <c r="M65" s="276">
        <f t="shared" si="8"/>
        <v>191</v>
      </c>
      <c r="N65" s="15"/>
      <c r="O65" s="248"/>
      <c r="P65" s="273"/>
      <c r="Q65" s="248">
        <f t="shared" si="13"/>
        <v>0</v>
      </c>
      <c r="R65" s="249"/>
      <c r="S65" s="250"/>
      <c r="T65" s="259">
        <f t="shared" si="9"/>
        <v>5979.82</v>
      </c>
      <c r="U65" s="17">
        <f t="shared" si="3"/>
        <v>0</v>
      </c>
      <c r="W65" s="122"/>
      <c r="X65" s="276">
        <f t="shared" si="10"/>
        <v>490</v>
      </c>
      <c r="Y65" s="15"/>
      <c r="Z65" s="248"/>
      <c r="AA65" s="273"/>
      <c r="AB65" s="248">
        <f t="shared" si="14"/>
        <v>0</v>
      </c>
      <c r="AC65" s="249"/>
      <c r="AD65" s="250"/>
      <c r="AE65" s="259">
        <f t="shared" si="11"/>
        <v>15231.71</v>
      </c>
      <c r="AF65" s="17">
        <f t="shared" si="5"/>
        <v>0</v>
      </c>
    </row>
    <row r="66" spans="1:32" x14ac:dyDescent="0.25">
      <c r="A66" s="122"/>
      <c r="B66" s="276">
        <f t="shared" si="6"/>
        <v>136</v>
      </c>
      <c r="C66" s="15"/>
      <c r="D66" s="946"/>
      <c r="E66" s="947"/>
      <c r="F66" s="946">
        <f t="shared" si="12"/>
        <v>0</v>
      </c>
      <c r="G66" s="948"/>
      <c r="H66" s="474"/>
      <c r="I66" s="259">
        <f t="shared" si="7"/>
        <v>3881.7299999999996</v>
      </c>
      <c r="J66" s="17">
        <f t="shared" si="1"/>
        <v>0</v>
      </c>
      <c r="L66" s="122"/>
      <c r="M66" s="276">
        <f t="shared" si="8"/>
        <v>191</v>
      </c>
      <c r="N66" s="15"/>
      <c r="O66" s="248"/>
      <c r="P66" s="273"/>
      <c r="Q66" s="248">
        <f t="shared" si="13"/>
        <v>0</v>
      </c>
      <c r="R66" s="249"/>
      <c r="S66" s="250"/>
      <c r="T66" s="259">
        <f t="shared" si="9"/>
        <v>5979.82</v>
      </c>
      <c r="U66" s="17">
        <f t="shared" si="3"/>
        <v>0</v>
      </c>
      <c r="W66" s="122"/>
      <c r="X66" s="276">
        <f t="shared" si="10"/>
        <v>490</v>
      </c>
      <c r="Y66" s="15"/>
      <c r="Z66" s="248"/>
      <c r="AA66" s="273"/>
      <c r="AB66" s="248">
        <f t="shared" si="14"/>
        <v>0</v>
      </c>
      <c r="AC66" s="249"/>
      <c r="AD66" s="250"/>
      <c r="AE66" s="259">
        <f t="shared" si="11"/>
        <v>15231.71</v>
      </c>
      <c r="AF66" s="17">
        <f t="shared" si="5"/>
        <v>0</v>
      </c>
    </row>
    <row r="67" spans="1:32" x14ac:dyDescent="0.25">
      <c r="A67" s="122"/>
      <c r="B67" s="276">
        <f t="shared" si="6"/>
        <v>136</v>
      </c>
      <c r="C67" s="15"/>
      <c r="D67" s="946"/>
      <c r="E67" s="947"/>
      <c r="F67" s="946">
        <f t="shared" si="12"/>
        <v>0</v>
      </c>
      <c r="G67" s="948"/>
      <c r="H67" s="474"/>
      <c r="I67" s="259">
        <f t="shared" si="7"/>
        <v>3881.7299999999996</v>
      </c>
      <c r="J67" s="17">
        <f t="shared" si="1"/>
        <v>0</v>
      </c>
      <c r="L67" s="122"/>
      <c r="M67" s="276">
        <f t="shared" si="8"/>
        <v>191</v>
      </c>
      <c r="N67" s="15"/>
      <c r="O67" s="248"/>
      <c r="P67" s="273"/>
      <c r="Q67" s="248">
        <f t="shared" si="13"/>
        <v>0</v>
      </c>
      <c r="R67" s="249"/>
      <c r="S67" s="250"/>
      <c r="T67" s="259">
        <f t="shared" si="9"/>
        <v>5979.82</v>
      </c>
      <c r="U67" s="17">
        <f t="shared" si="3"/>
        <v>0</v>
      </c>
      <c r="W67" s="122"/>
      <c r="X67" s="276">
        <f t="shared" si="10"/>
        <v>490</v>
      </c>
      <c r="Y67" s="15"/>
      <c r="Z67" s="248"/>
      <c r="AA67" s="273"/>
      <c r="AB67" s="248">
        <f t="shared" si="14"/>
        <v>0</v>
      </c>
      <c r="AC67" s="249"/>
      <c r="AD67" s="250"/>
      <c r="AE67" s="259">
        <f t="shared" si="11"/>
        <v>15231.71</v>
      </c>
      <c r="AF67" s="17">
        <f t="shared" si="5"/>
        <v>0</v>
      </c>
    </row>
    <row r="68" spans="1:32" x14ac:dyDescent="0.25">
      <c r="A68" s="122"/>
      <c r="B68" s="276">
        <f t="shared" si="6"/>
        <v>136</v>
      </c>
      <c r="C68" s="15"/>
      <c r="D68" s="949"/>
      <c r="E68" s="950"/>
      <c r="F68" s="949">
        <f t="shared" si="12"/>
        <v>0</v>
      </c>
      <c r="G68" s="957"/>
      <c r="H68" s="958"/>
      <c r="I68" s="259">
        <f t="shared" si="7"/>
        <v>3881.7299999999996</v>
      </c>
      <c r="J68" s="17">
        <f t="shared" si="1"/>
        <v>0</v>
      </c>
      <c r="L68" s="122"/>
      <c r="M68" s="276">
        <f t="shared" si="8"/>
        <v>191</v>
      </c>
      <c r="N68" s="15"/>
      <c r="O68" s="69"/>
      <c r="P68" s="203"/>
      <c r="Q68" s="69">
        <f t="shared" si="13"/>
        <v>0</v>
      </c>
      <c r="R68" s="70"/>
      <c r="S68" s="71"/>
      <c r="T68" s="259">
        <f t="shared" si="9"/>
        <v>5979.82</v>
      </c>
      <c r="U68" s="17">
        <f t="shared" si="3"/>
        <v>0</v>
      </c>
      <c r="W68" s="122"/>
      <c r="X68" s="276">
        <f t="shared" si="10"/>
        <v>490</v>
      </c>
      <c r="Y68" s="15"/>
      <c r="Z68" s="69"/>
      <c r="AA68" s="203"/>
      <c r="AB68" s="69">
        <f t="shared" si="14"/>
        <v>0</v>
      </c>
      <c r="AC68" s="70"/>
      <c r="AD68" s="71"/>
      <c r="AE68" s="259">
        <f t="shared" si="11"/>
        <v>15231.71</v>
      </c>
      <c r="AF68" s="17">
        <f t="shared" si="5"/>
        <v>0</v>
      </c>
    </row>
    <row r="69" spans="1:32" x14ac:dyDescent="0.25">
      <c r="A69" s="122"/>
      <c r="B69" s="276">
        <f t="shared" si="6"/>
        <v>136</v>
      </c>
      <c r="C69" s="15"/>
      <c r="D69" s="949"/>
      <c r="E69" s="950"/>
      <c r="F69" s="949">
        <f t="shared" si="12"/>
        <v>0</v>
      </c>
      <c r="G69" s="957"/>
      <c r="H69" s="958"/>
      <c r="I69" s="259">
        <f t="shared" si="7"/>
        <v>3881.7299999999996</v>
      </c>
      <c r="J69" s="17">
        <f t="shared" si="1"/>
        <v>0</v>
      </c>
      <c r="L69" s="122"/>
      <c r="M69" s="276">
        <f t="shared" si="8"/>
        <v>191</v>
      </c>
      <c r="N69" s="15"/>
      <c r="O69" s="69"/>
      <c r="P69" s="203"/>
      <c r="Q69" s="69">
        <f t="shared" si="13"/>
        <v>0</v>
      </c>
      <c r="R69" s="70"/>
      <c r="S69" s="71"/>
      <c r="T69" s="259">
        <f t="shared" si="9"/>
        <v>5979.82</v>
      </c>
      <c r="U69" s="17">
        <f t="shared" si="3"/>
        <v>0</v>
      </c>
      <c r="W69" s="122"/>
      <c r="X69" s="276">
        <f t="shared" si="10"/>
        <v>490</v>
      </c>
      <c r="Y69" s="15"/>
      <c r="Z69" s="69"/>
      <c r="AA69" s="203"/>
      <c r="AB69" s="69">
        <f t="shared" si="14"/>
        <v>0</v>
      </c>
      <c r="AC69" s="70"/>
      <c r="AD69" s="71"/>
      <c r="AE69" s="259">
        <f t="shared" si="11"/>
        <v>15231.71</v>
      </c>
      <c r="AF69" s="17">
        <f t="shared" si="5"/>
        <v>0</v>
      </c>
    </row>
    <row r="70" spans="1:32" x14ac:dyDescent="0.25">
      <c r="A70" s="122"/>
      <c r="B70" s="276">
        <f t="shared" si="6"/>
        <v>136</v>
      </c>
      <c r="C70" s="15"/>
      <c r="D70" s="949"/>
      <c r="E70" s="950"/>
      <c r="F70" s="949">
        <f t="shared" si="12"/>
        <v>0</v>
      </c>
      <c r="G70" s="957"/>
      <c r="H70" s="958"/>
      <c r="I70" s="259">
        <f t="shared" si="7"/>
        <v>3881.7299999999996</v>
      </c>
      <c r="J70" s="17">
        <f t="shared" si="1"/>
        <v>0</v>
      </c>
      <c r="L70" s="122"/>
      <c r="M70" s="276">
        <f t="shared" si="8"/>
        <v>191</v>
      </c>
      <c r="N70" s="15"/>
      <c r="O70" s="69"/>
      <c r="P70" s="203"/>
      <c r="Q70" s="69">
        <f t="shared" si="13"/>
        <v>0</v>
      </c>
      <c r="R70" s="70"/>
      <c r="S70" s="71"/>
      <c r="T70" s="259">
        <f t="shared" si="9"/>
        <v>5979.82</v>
      </c>
      <c r="U70" s="17">
        <f t="shared" si="3"/>
        <v>0</v>
      </c>
      <c r="W70" s="122"/>
      <c r="X70" s="276">
        <f t="shared" si="10"/>
        <v>490</v>
      </c>
      <c r="Y70" s="15"/>
      <c r="Z70" s="69"/>
      <c r="AA70" s="203"/>
      <c r="AB70" s="69">
        <f t="shared" si="14"/>
        <v>0</v>
      </c>
      <c r="AC70" s="70"/>
      <c r="AD70" s="71"/>
      <c r="AE70" s="259">
        <f t="shared" si="11"/>
        <v>15231.71</v>
      </c>
      <c r="AF70" s="17">
        <f t="shared" si="5"/>
        <v>0</v>
      </c>
    </row>
    <row r="71" spans="1:32" x14ac:dyDescent="0.25">
      <c r="A71" s="122"/>
      <c r="B71" s="276">
        <f t="shared" si="6"/>
        <v>136</v>
      </c>
      <c r="C71" s="15"/>
      <c r="D71" s="949"/>
      <c r="E71" s="950"/>
      <c r="F71" s="949">
        <f t="shared" si="12"/>
        <v>0</v>
      </c>
      <c r="G71" s="957"/>
      <c r="H71" s="958"/>
      <c r="I71" s="259">
        <f t="shared" si="7"/>
        <v>3881.7299999999996</v>
      </c>
      <c r="J71" s="17">
        <f t="shared" si="1"/>
        <v>0</v>
      </c>
      <c r="L71" s="122"/>
      <c r="M71" s="276">
        <f t="shared" si="8"/>
        <v>191</v>
      </c>
      <c r="N71" s="15"/>
      <c r="O71" s="69"/>
      <c r="P71" s="203"/>
      <c r="Q71" s="69">
        <f t="shared" si="13"/>
        <v>0</v>
      </c>
      <c r="R71" s="70"/>
      <c r="S71" s="71"/>
      <c r="T71" s="259">
        <f t="shared" si="9"/>
        <v>5979.82</v>
      </c>
      <c r="U71" s="17">
        <f t="shared" si="3"/>
        <v>0</v>
      </c>
      <c r="W71" s="122"/>
      <c r="X71" s="276">
        <f t="shared" si="10"/>
        <v>490</v>
      </c>
      <c r="Y71" s="15"/>
      <c r="Z71" s="69"/>
      <c r="AA71" s="203"/>
      <c r="AB71" s="69">
        <f t="shared" si="14"/>
        <v>0</v>
      </c>
      <c r="AC71" s="70"/>
      <c r="AD71" s="71"/>
      <c r="AE71" s="259">
        <f t="shared" si="11"/>
        <v>15231.71</v>
      </c>
      <c r="AF71" s="17">
        <f t="shared" si="5"/>
        <v>0</v>
      </c>
    </row>
    <row r="72" spans="1:32" x14ac:dyDescent="0.25">
      <c r="A72" s="122"/>
      <c r="B72" s="276">
        <f t="shared" si="6"/>
        <v>136</v>
      </c>
      <c r="C72" s="15"/>
      <c r="D72" s="949"/>
      <c r="E72" s="950"/>
      <c r="F72" s="949">
        <f t="shared" si="12"/>
        <v>0</v>
      </c>
      <c r="G72" s="957"/>
      <c r="H72" s="958"/>
      <c r="I72" s="259">
        <f t="shared" si="7"/>
        <v>3881.7299999999996</v>
      </c>
      <c r="J72" s="17">
        <f t="shared" si="1"/>
        <v>0</v>
      </c>
      <c r="L72" s="122"/>
      <c r="M72" s="276">
        <f t="shared" si="8"/>
        <v>191</v>
      </c>
      <c r="N72" s="15"/>
      <c r="O72" s="69"/>
      <c r="P72" s="203"/>
      <c r="Q72" s="69">
        <f t="shared" si="13"/>
        <v>0</v>
      </c>
      <c r="R72" s="70"/>
      <c r="S72" s="71"/>
      <c r="T72" s="259">
        <f t="shared" si="9"/>
        <v>5979.82</v>
      </c>
      <c r="U72" s="17">
        <f t="shared" si="3"/>
        <v>0</v>
      </c>
      <c r="W72" s="122"/>
      <c r="X72" s="276">
        <f t="shared" si="10"/>
        <v>490</v>
      </c>
      <c r="Y72" s="15"/>
      <c r="Z72" s="69"/>
      <c r="AA72" s="203"/>
      <c r="AB72" s="69">
        <f t="shared" si="14"/>
        <v>0</v>
      </c>
      <c r="AC72" s="70"/>
      <c r="AD72" s="71"/>
      <c r="AE72" s="259">
        <f t="shared" si="11"/>
        <v>15231.71</v>
      </c>
      <c r="AF72" s="17">
        <f t="shared" si="5"/>
        <v>0</v>
      </c>
    </row>
    <row r="73" spans="1:32" x14ac:dyDescent="0.25">
      <c r="A73" s="122"/>
      <c r="B73" s="276">
        <f t="shared" si="6"/>
        <v>136</v>
      </c>
      <c r="C73" s="15"/>
      <c r="D73" s="949"/>
      <c r="E73" s="950"/>
      <c r="F73" s="949">
        <f t="shared" si="12"/>
        <v>0</v>
      </c>
      <c r="G73" s="957"/>
      <c r="H73" s="958"/>
      <c r="I73" s="259">
        <f t="shared" si="7"/>
        <v>3881.7299999999996</v>
      </c>
      <c r="J73" s="17">
        <f t="shared" si="1"/>
        <v>0</v>
      </c>
      <c r="L73" s="122"/>
      <c r="M73" s="276">
        <f t="shared" si="8"/>
        <v>191</v>
      </c>
      <c r="N73" s="15"/>
      <c r="O73" s="69"/>
      <c r="P73" s="203"/>
      <c r="Q73" s="69">
        <f t="shared" si="13"/>
        <v>0</v>
      </c>
      <c r="R73" s="70"/>
      <c r="S73" s="71"/>
      <c r="T73" s="259">
        <f t="shared" si="9"/>
        <v>5979.82</v>
      </c>
      <c r="U73" s="17">
        <f t="shared" si="3"/>
        <v>0</v>
      </c>
      <c r="W73" s="122"/>
      <c r="X73" s="276">
        <f t="shared" si="10"/>
        <v>490</v>
      </c>
      <c r="Y73" s="15"/>
      <c r="Z73" s="69"/>
      <c r="AA73" s="203"/>
      <c r="AB73" s="69">
        <f t="shared" si="14"/>
        <v>0</v>
      </c>
      <c r="AC73" s="70"/>
      <c r="AD73" s="71"/>
      <c r="AE73" s="259">
        <f t="shared" si="11"/>
        <v>15231.71</v>
      </c>
      <c r="AF73" s="17">
        <f t="shared" si="5"/>
        <v>0</v>
      </c>
    </row>
    <row r="74" spans="1:32" x14ac:dyDescent="0.25">
      <c r="A74" s="122"/>
      <c r="B74" s="276">
        <f t="shared" si="6"/>
        <v>136</v>
      </c>
      <c r="C74" s="15"/>
      <c r="D74" s="949"/>
      <c r="E74" s="950"/>
      <c r="F74" s="949">
        <f t="shared" si="12"/>
        <v>0</v>
      </c>
      <c r="G74" s="957"/>
      <c r="H74" s="958"/>
      <c r="I74" s="259">
        <f t="shared" si="7"/>
        <v>3881.7299999999996</v>
      </c>
      <c r="J74" s="17">
        <f t="shared" si="1"/>
        <v>0</v>
      </c>
      <c r="L74" s="122"/>
      <c r="M74" s="276">
        <f t="shared" si="8"/>
        <v>191</v>
      </c>
      <c r="N74" s="15"/>
      <c r="O74" s="69"/>
      <c r="P74" s="203"/>
      <c r="Q74" s="69">
        <f t="shared" si="13"/>
        <v>0</v>
      </c>
      <c r="R74" s="70"/>
      <c r="S74" s="71"/>
      <c r="T74" s="259">
        <f t="shared" si="9"/>
        <v>5979.82</v>
      </c>
      <c r="U74" s="17">
        <f t="shared" si="3"/>
        <v>0</v>
      </c>
      <c r="W74" s="122"/>
      <c r="X74" s="276">
        <f t="shared" si="10"/>
        <v>490</v>
      </c>
      <c r="Y74" s="15"/>
      <c r="Z74" s="69"/>
      <c r="AA74" s="203"/>
      <c r="AB74" s="69">
        <f t="shared" si="14"/>
        <v>0</v>
      </c>
      <c r="AC74" s="70"/>
      <c r="AD74" s="71"/>
      <c r="AE74" s="259">
        <f t="shared" si="11"/>
        <v>15231.71</v>
      </c>
      <c r="AF74" s="17">
        <f t="shared" si="5"/>
        <v>0</v>
      </c>
    </row>
    <row r="75" spans="1:32" x14ac:dyDescent="0.25">
      <c r="A75" s="122"/>
      <c r="B75" s="276">
        <f t="shared" si="6"/>
        <v>136</v>
      </c>
      <c r="C75" s="15"/>
      <c r="D75" s="949"/>
      <c r="E75" s="950"/>
      <c r="F75" s="949">
        <f>D75</f>
        <v>0</v>
      </c>
      <c r="G75" s="957"/>
      <c r="H75" s="958"/>
      <c r="I75" s="259">
        <f t="shared" si="7"/>
        <v>3881.7299999999996</v>
      </c>
      <c r="J75" s="17">
        <f t="shared" ref="J75:J77" si="15">F75*H75</f>
        <v>0</v>
      </c>
      <c r="L75" s="122"/>
      <c r="M75" s="276">
        <f t="shared" si="8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9"/>
        <v>5979.82</v>
      </c>
      <c r="U75" s="17">
        <f t="shared" ref="U75:U77" si="16">Q75*S75</f>
        <v>0</v>
      </c>
      <c r="W75" s="122"/>
      <c r="X75" s="276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259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276">
        <f t="shared" ref="B76" si="18">B75-C76</f>
        <v>136</v>
      </c>
      <c r="C76" s="15"/>
      <c r="D76" s="949"/>
      <c r="E76" s="950"/>
      <c r="F76" s="949">
        <f>D76</f>
        <v>0</v>
      </c>
      <c r="G76" s="957"/>
      <c r="H76" s="958"/>
      <c r="I76" s="259">
        <f t="shared" ref="I76:I77" si="19">I75-F76</f>
        <v>3881.7299999999996</v>
      </c>
      <c r="J76" s="17">
        <f t="shared" si="15"/>
        <v>0</v>
      </c>
      <c r="L76" s="122"/>
      <c r="M76" s="276">
        <f t="shared" ref="M76" si="20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21">T75-Q76</f>
        <v>5979.82</v>
      </c>
      <c r="U76" s="17">
        <f t="shared" si="16"/>
        <v>0</v>
      </c>
      <c r="W76" s="122"/>
      <c r="X76" s="276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259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949"/>
      <c r="E77" s="950"/>
      <c r="F77" s="949">
        <f>D77</f>
        <v>0</v>
      </c>
      <c r="G77" s="957"/>
      <c r="H77" s="958"/>
      <c r="I77" s="259">
        <f t="shared" si="19"/>
        <v>3881.7299999999996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21"/>
        <v>5979.82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259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136</v>
      </c>
      <c r="O82" s="45" t="s">
        <v>4</v>
      </c>
      <c r="P82" s="56">
        <f>Q5+Q6-N79+Q7</f>
        <v>191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1293" t="s">
        <v>11</v>
      </c>
      <c r="D84" s="1294"/>
      <c r="E84" s="57">
        <f>E5+E6-F79+E7</f>
        <v>3881.7300000000014</v>
      </c>
      <c r="F84" s="73"/>
      <c r="N84" s="1293" t="s">
        <v>11</v>
      </c>
      <c r="O84" s="1294"/>
      <c r="P84" s="57">
        <f>P5+P6-Q79+P7</f>
        <v>5979.82</v>
      </c>
      <c r="Q84" s="73"/>
      <c r="Y84" s="1293" t="s">
        <v>11</v>
      </c>
      <c r="Z84" s="1294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2022-10-04T20:14:22Z</dcterms:modified>
</cp:coreProperties>
</file>