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8" l="1"/>
  <c r="Q20" i="38" l="1"/>
  <c r="Q28" i="38" l="1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<sst xmlns="http://schemas.openxmlformats.org/spreadsheetml/2006/main" count="2755" uniqueCount="323">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</sst>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69" xfId="0" applyFont="1" applyFill="1" applyBorder="1" applyAlignment="1">
      <alignment vertical="center" wrapText="1"/>
    </xf>
    <xf numFmtId="164" fontId="10" fillId="0" borderId="70" xfId="0" applyNumberFormat="1" applyFont="1" applyFill="1" applyBorder="1" applyAlignment="1"/>
    <xf numFmtId="1" fontId="41" fillId="0" borderId="69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7">
                  <c:v>616685.72447999998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0</c:v>
                </c:pt>
                <c:pt idx="27">
                  <c:v>616685.72447999998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37.641886506683889</c:v>
                </c:pt>
                <c:pt idx="11">
                  <c:v>35.896566080612125</c:v>
                </c:pt>
                <c:pt idx="12">
                  <c:v>36.184375214479736</c:v>
                </c:pt>
                <c:pt idx="13">
                  <c:v>36.183497105381214</c:v>
                </c:pt>
                <c:pt idx="14">
                  <c:v>35.930086401109897</c:v>
                </c:pt>
                <c:pt idx="15">
                  <c:v>35.032989050972688</c:v>
                </c:pt>
                <c:pt idx="16">
                  <c:v>36.030359023141862</c:v>
                </c:pt>
                <c:pt idx="17">
                  <c:v>34.748020556192202</c:v>
                </c:pt>
                <c:pt idx="18">
                  <c:v>35.242851700746748</c:v>
                </c:pt>
                <c:pt idx="19">
                  <c:v>34.63593143375487</c:v>
                </c:pt>
                <c:pt idx="20">
                  <c:v>34.736330911581803</c:v>
                </c:pt>
                <c:pt idx="21">
                  <c:v>33.847414547011169</c:v>
                </c:pt>
                <c:pt idx="22">
                  <c:v>32.208989201230501</c:v>
                </c:pt>
                <c:pt idx="23">
                  <c:v>31.423242864744847</c:v>
                </c:pt>
                <c:pt idx="24">
                  <c:v>31.22632344866749</c:v>
                </c:pt>
                <c:pt idx="25">
                  <c:v>32.078051958993036</c:v>
                </c:pt>
                <c:pt idx="26">
                  <c:v>0.1</c:v>
                </c:pt>
                <c:pt idx="27">
                  <c:v>32.636257873355213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L7" activePane="bottomRight" state="frozen"/>
      <selection pane="topRight" activeCell="B1" sqref="B1"/>
      <selection pane="bottomLeft" activeCell="A3" sqref="A3"/>
      <selection pane="bottomRight" activeCell="T19" sqref="T1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206</v>
      </c>
      <c r="C1" s="899"/>
      <c r="D1" s="900"/>
      <c r="E1" s="901"/>
      <c r="F1" s="902"/>
      <c r="G1" s="903"/>
      <c r="H1" s="902"/>
      <c r="I1" s="904"/>
      <c r="J1" s="905"/>
      <c r="K1" s="1080" t="s">
        <v>26</v>
      </c>
      <c r="L1" s="633"/>
      <c r="M1" s="1082" t="s">
        <v>27</v>
      </c>
      <c r="N1" s="450"/>
      <c r="P1" s="97" t="s">
        <v>38</v>
      </c>
      <c r="Q1" s="1078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81"/>
      <c r="L2" s="634" t="s">
        <v>29</v>
      </c>
      <c r="M2" s="1083"/>
      <c r="N2" s="451" t="s">
        <v>29</v>
      </c>
      <c r="O2" s="574" t="s">
        <v>30</v>
      </c>
      <c r="P2" s="98" t="s">
        <v>39</v>
      </c>
      <c r="Q2" s="1079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38">
        <v>12001</v>
      </c>
      <c r="L4" s="1039" t="s">
        <v>239</v>
      </c>
      <c r="M4" s="557">
        <v>30160</v>
      </c>
      <c r="N4" s="559" t="s">
        <v>241</v>
      </c>
      <c r="O4" s="575">
        <v>2010181</v>
      </c>
      <c r="P4" s="560"/>
      <c r="Q4" s="1036">
        <f>31653.8*20.32</f>
        <v>643205.21600000001</v>
      </c>
      <c r="R4" s="1037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38">
        <v>11151</v>
      </c>
      <c r="L5" s="1039" t="s">
        <v>239</v>
      </c>
      <c r="M5" s="557">
        <v>30160</v>
      </c>
      <c r="N5" s="559" t="s">
        <v>241</v>
      </c>
      <c r="O5" s="562">
        <v>2010182</v>
      </c>
      <c r="P5" s="560"/>
      <c r="Q5" s="1034">
        <f>31775.08*20.2</f>
        <v>641856.61600000004</v>
      </c>
      <c r="R5" s="1035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32">
        <f>32261.55*20.625</f>
        <v>665394.46875</v>
      </c>
      <c r="R6" s="1018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4">
        <f>32271.62*20.57</f>
        <v>663827.22340000002</v>
      </c>
      <c r="R7" s="1035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4">
        <f>31888.13*20.553</f>
        <v>655396.73589000001</v>
      </c>
      <c r="R8" s="1035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4">
        <f>31571.86*20.553</f>
        <v>648896.43858000007</v>
      </c>
      <c r="R9" s="1035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82" t="s">
        <v>258</v>
      </c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/>
      <c r="L12" s="558"/>
      <c r="M12" s="557"/>
      <c r="N12" s="559"/>
      <c r="O12" s="576">
        <v>2013290</v>
      </c>
      <c r="P12" s="518"/>
      <c r="Q12" s="1034">
        <f>34087.72*20.39</f>
        <v>695048.61080000002</v>
      </c>
      <c r="R12" s="1035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/>
      <c r="L13" s="558"/>
      <c r="M13" s="557"/>
      <c r="N13" s="559"/>
      <c r="O13" s="576">
        <v>2013291</v>
      </c>
      <c r="P13" s="566"/>
      <c r="Q13" s="1036">
        <f>33684.68*20.39</f>
        <v>686830.62520000001</v>
      </c>
      <c r="R13" s="1035" t="s">
        <v>272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/>
      <c r="L14" s="558"/>
      <c r="M14" s="557"/>
      <c r="N14" s="559"/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708810.27400000009</v>
      </c>
      <c r="T14" s="65">
        <f t="shared" si="5"/>
        <v>37.641886506683889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/>
      <c r="L15" s="558"/>
      <c r="M15" s="557"/>
      <c r="N15" s="568"/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267</v>
      </c>
      <c r="K16" s="557"/>
      <c r="L16" s="558"/>
      <c r="M16" s="557"/>
      <c r="N16" s="568"/>
      <c r="O16" s="576">
        <v>2014499</v>
      </c>
      <c r="P16" s="566"/>
      <c r="Q16" s="932">
        <f>32064.91*20.98</f>
        <v>672721.81180000002</v>
      </c>
      <c r="R16" s="561" t="s">
        <v>274</v>
      </c>
      <c r="S16" s="65">
        <f t="shared" si="0"/>
        <v>672721.81180000002</v>
      </c>
      <c r="T16" s="65">
        <f t="shared" si="5"/>
        <v>36.184375214479736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/>
      <c r="L17" s="558"/>
      <c r="M17" s="557"/>
      <c r="N17" s="568"/>
      <c r="O17" s="562">
        <v>2014500</v>
      </c>
      <c r="P17" s="518"/>
      <c r="Q17" s="932">
        <f>32293.34*20.98</f>
        <v>677514.27320000005</v>
      </c>
      <c r="R17" s="567" t="s">
        <v>274</v>
      </c>
      <c r="S17" s="65">
        <f>Q17+M17+K17</f>
        <v>677514.27320000005</v>
      </c>
      <c r="T17" s="65">
        <f t="shared" si="5"/>
        <v>36.183497105381214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/>
      <c r="L18" s="946"/>
      <c r="M18" s="557"/>
      <c r="N18" s="559"/>
      <c r="O18" s="577">
        <v>2016003</v>
      </c>
      <c r="P18" s="537"/>
      <c r="Q18" s="932">
        <f>31486.92*21.385</f>
        <v>673347.78419999999</v>
      </c>
      <c r="R18" s="561" t="s">
        <v>275</v>
      </c>
      <c r="S18" s="65">
        <f>Q18+M18+K18</f>
        <v>673347.78419999999</v>
      </c>
      <c r="T18" s="65">
        <f t="shared" si="5"/>
        <v>35.930086401109897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90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56" t="s">
        <v>298</v>
      </c>
      <c r="K19" s="557"/>
      <c r="L19" s="558"/>
      <c r="M19" s="557"/>
      <c r="N19" s="559"/>
      <c r="O19" s="562">
        <v>833940</v>
      </c>
      <c r="P19" s="518"/>
      <c r="Q19" s="932">
        <f>31508.97*20.86</f>
        <v>657277.11419999995</v>
      </c>
      <c r="R19" s="570" t="s">
        <v>277</v>
      </c>
      <c r="S19" s="65">
        <f>Q19+M19+K19</f>
        <v>657277.11419999995</v>
      </c>
      <c r="T19" s="65">
        <f>S19/H19+0.1</f>
        <v>35.032989050972688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90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/>
      <c r="L20" s="558"/>
      <c r="M20" s="557"/>
      <c r="N20" s="559"/>
      <c r="O20" s="562">
        <v>2016002</v>
      </c>
      <c r="P20" s="560"/>
      <c r="Q20" s="932">
        <f>32366.39*21.385</f>
        <v>692155.25015000009</v>
      </c>
      <c r="R20" s="570" t="s">
        <v>275</v>
      </c>
      <c r="S20" s="65">
        <f t="shared" si="0"/>
        <v>692155.25015000009</v>
      </c>
      <c r="T20" s="65">
        <f>S20/H20+0.1</f>
        <v>36.030359023141862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90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/>
      <c r="L21" s="558"/>
      <c r="M21" s="557"/>
      <c r="N21" s="559"/>
      <c r="O21" s="576">
        <v>2016805</v>
      </c>
      <c r="P21" s="560"/>
      <c r="Q21" s="932">
        <f>30802.41*20.968</f>
        <v>645864.93287999998</v>
      </c>
      <c r="R21" s="570" t="s">
        <v>273</v>
      </c>
      <c r="S21" s="65">
        <f t="shared" si="0"/>
        <v>645864.93287999998</v>
      </c>
      <c r="T21" s="65">
        <f>S21/H21</f>
        <v>34.748020556192202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3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/>
      <c r="L22" s="558"/>
      <c r="M22" s="557"/>
      <c r="N22" s="559"/>
      <c r="O22" s="576">
        <v>834246</v>
      </c>
      <c r="P22" s="537"/>
      <c r="Q22" s="932">
        <f>31106.49*20.81</f>
        <v>647326.05689999997</v>
      </c>
      <c r="R22" s="570" t="s">
        <v>318</v>
      </c>
      <c r="S22" s="65">
        <f t="shared" si="0"/>
        <v>647326.05689999997</v>
      </c>
      <c r="T22" s="65">
        <f t="shared" si="4"/>
        <v>35.242851700746748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3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/>
      <c r="L23" s="558"/>
      <c r="M23" s="557"/>
      <c r="N23" s="559"/>
      <c r="O23" s="577">
        <v>2016806</v>
      </c>
      <c r="P23" s="560"/>
      <c r="Q23" s="932">
        <f>31057.99*20.9</f>
        <v>649111.99100000004</v>
      </c>
      <c r="R23" s="570" t="s">
        <v>317</v>
      </c>
      <c r="S23" s="65">
        <f>Q23+M23+K23</f>
        <v>649111.99100000004</v>
      </c>
      <c r="T23" s="65">
        <f>S23/H23</f>
        <v>34.63593143375487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3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/>
      <c r="L24" s="558"/>
      <c r="M24" s="557"/>
      <c r="N24" s="559"/>
      <c r="O24" s="562">
        <v>2016807</v>
      </c>
      <c r="P24" s="560"/>
      <c r="Q24" s="932">
        <f>30725.74*20.9</f>
        <v>642167.96600000001</v>
      </c>
      <c r="R24" s="570" t="s">
        <v>317</v>
      </c>
      <c r="S24" s="65">
        <f t="shared" si="0"/>
        <v>642167.96600000001</v>
      </c>
      <c r="T24" s="65">
        <f t="shared" si="4"/>
        <v>34.736330911581803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3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/>
      <c r="L25" s="558"/>
      <c r="M25" s="557"/>
      <c r="N25" s="570"/>
      <c r="O25" s="562">
        <v>2017123</v>
      </c>
      <c r="P25" s="537"/>
      <c r="Q25" s="932">
        <f>30702.98*20.86</f>
        <v>640464.16279999993</v>
      </c>
      <c r="R25" s="543" t="s">
        <v>276</v>
      </c>
      <c r="S25" s="65">
        <f t="shared" si="0"/>
        <v>640464.16279999993</v>
      </c>
      <c r="T25" s="65">
        <f>S25/H25</f>
        <v>33.847414547011169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3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/>
      <c r="L26" s="558"/>
      <c r="M26" s="557"/>
      <c r="N26" s="570"/>
      <c r="O26" s="562">
        <v>2018170</v>
      </c>
      <c r="P26" s="560"/>
      <c r="Q26" s="932">
        <f>29083.73*20.88</f>
        <v>607268.28239999991</v>
      </c>
      <c r="R26" s="570" t="s">
        <v>277</v>
      </c>
      <c r="S26" s="65">
        <f t="shared" si="0"/>
        <v>607268.28239999991</v>
      </c>
      <c r="T26" s="65">
        <f>S26/H26</f>
        <v>32.208989201230501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3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/>
      <c r="L27" s="558"/>
      <c r="M27" s="557"/>
      <c r="N27" s="570"/>
      <c r="O27" s="562">
        <v>842495</v>
      </c>
      <c r="P27" s="537"/>
      <c r="Q27" s="932">
        <f>28975.58*20.298</f>
        <v>588146.32284000004</v>
      </c>
      <c r="R27" s="570" t="s">
        <v>315</v>
      </c>
      <c r="S27" s="65">
        <f>Q27+M27+K27+P27</f>
        <v>588146.32284000004</v>
      </c>
      <c r="T27" s="65">
        <f>S27/H27</f>
        <v>31.423242864744847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3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/>
      <c r="L28" s="558"/>
      <c r="M28" s="557"/>
      <c r="N28" s="570"/>
      <c r="O28" s="562">
        <v>843804</v>
      </c>
      <c r="P28" s="560"/>
      <c r="Q28" s="932">
        <f>29612.44*20.185</f>
        <v>597727.10139999993</v>
      </c>
      <c r="R28" s="543" t="s">
        <v>322</v>
      </c>
      <c r="S28" s="65">
        <f t="shared" si="0"/>
        <v>597727.10139999993</v>
      </c>
      <c r="T28" s="65">
        <f>S28/H28</f>
        <v>31.22632344866749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3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/>
      <c r="L29" s="558"/>
      <c r="M29" s="557"/>
      <c r="N29" s="570"/>
      <c r="O29" s="577">
        <v>2019062</v>
      </c>
      <c r="P29" s="560"/>
      <c r="Q29" s="932">
        <f>29275.5*20.81</f>
        <v>609223.15499999991</v>
      </c>
      <c r="R29" s="543" t="s">
        <v>318</v>
      </c>
      <c r="S29" s="65">
        <f t="shared" si="0"/>
        <v>609223.15499999991</v>
      </c>
      <c r="T29" s="65">
        <f>S29/H29</f>
        <v>32.078051958993036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51">
        <f>PIERNA!JO5</f>
        <v>19250.72</v>
      </c>
      <c r="G30" s="852">
        <f>PIERNA!JP5</f>
        <v>21</v>
      </c>
      <c r="H30" s="853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560"/>
      <c r="Q30" s="932"/>
      <c r="R30" s="543"/>
      <c r="S30" s="65">
        <f>Q30+M30+K30+P30</f>
        <v>0</v>
      </c>
      <c r="T30" s="65">
        <f t="shared" si="4"/>
        <v>0.1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73" t="str">
        <f>PIERNA!JV5</f>
        <v>Seaboard</v>
      </c>
      <c r="D31" s="536" t="str">
        <f>PIERNA!JW5</f>
        <v>PED. 79742704</v>
      </c>
      <c r="E31" s="448">
        <f>PIERNA!JX5</f>
        <v>44645</v>
      </c>
      <c r="F31" s="851">
        <f>PIERNA!JY5</f>
        <v>18912.78</v>
      </c>
      <c r="G31" s="852">
        <f>PIERNA!JZ5</f>
        <v>21</v>
      </c>
      <c r="H31" s="853">
        <f>PIERNA!KA5</f>
        <v>18953.8</v>
      </c>
      <c r="I31" s="280">
        <f>PIERNA!I31</f>
        <v>-41.020000000000437</v>
      </c>
      <c r="J31" s="518" t="s">
        <v>309</v>
      </c>
      <c r="K31" s="557"/>
      <c r="L31" s="558"/>
      <c r="M31" s="557"/>
      <c r="N31" s="570"/>
      <c r="O31" s="577">
        <v>2019463</v>
      </c>
      <c r="P31" s="560"/>
      <c r="Q31" s="932">
        <f>30014.88*20.546</f>
        <v>616685.72447999998</v>
      </c>
      <c r="R31" s="543" t="s">
        <v>314</v>
      </c>
      <c r="S31" s="65">
        <f t="shared" si="0"/>
        <v>616685.72447999998</v>
      </c>
      <c r="T31" s="65">
        <f t="shared" si="4"/>
        <v>32.636257873355213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66" t="s">
        <v>127</v>
      </c>
      <c r="C101" s="529" t="s">
        <v>44</v>
      </c>
      <c r="D101" s="529"/>
      <c r="E101" s="1100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063" t="s">
        <v>134</v>
      </c>
      <c r="P101" s="745"/>
      <c r="Q101" s="935">
        <v>124132.68</v>
      </c>
      <c r="R101" s="1097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67"/>
      <c r="C102" s="529" t="s">
        <v>132</v>
      </c>
      <c r="D102" s="529"/>
      <c r="E102" s="1101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64"/>
      <c r="P102" s="845"/>
      <c r="Q102" s="935">
        <v>15750</v>
      </c>
      <c r="R102" s="1098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67"/>
      <c r="C103" s="529" t="s">
        <v>133</v>
      </c>
      <c r="D103" s="529"/>
      <c r="E103" s="1101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64"/>
      <c r="P103" s="745"/>
      <c r="Q103" s="935">
        <v>8500</v>
      </c>
      <c r="R103" s="1098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93"/>
      <c r="C104" s="755" t="s">
        <v>128</v>
      </c>
      <c r="D104" s="755"/>
      <c r="E104" s="1102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65"/>
      <c r="P104" s="556"/>
      <c r="Q104" s="935">
        <v>5902</v>
      </c>
      <c r="R104" s="1099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28" t="s">
        <v>72</v>
      </c>
      <c r="C105" s="976" t="s">
        <v>227</v>
      </c>
      <c r="D105" s="529"/>
      <c r="E105" s="1031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1048" t="s">
        <v>228</v>
      </c>
      <c r="P105" s="721"/>
      <c r="Q105" s="931">
        <v>46056.12</v>
      </c>
      <c r="R105" s="928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084" t="s">
        <v>233</v>
      </c>
      <c r="C106" s="976" t="s">
        <v>234</v>
      </c>
      <c r="D106" s="1029"/>
      <c r="E106" s="1086">
        <v>44625</v>
      </c>
      <c r="F106" s="1030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89">
        <v>17679</v>
      </c>
      <c r="P106" s="974"/>
      <c r="Q106" s="931">
        <v>31956.2</v>
      </c>
      <c r="R106" s="1070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085"/>
      <c r="C107" s="976" t="s">
        <v>126</v>
      </c>
      <c r="D107" s="1029"/>
      <c r="E107" s="1087"/>
      <c r="F107" s="1030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90"/>
      <c r="P107" s="1033"/>
      <c r="Q107" s="931">
        <v>15539.16</v>
      </c>
      <c r="R107" s="1071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085"/>
      <c r="C108" s="976" t="s">
        <v>224</v>
      </c>
      <c r="D108" s="1029"/>
      <c r="E108" s="1088"/>
      <c r="F108" s="1030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91"/>
      <c r="P108" s="974"/>
      <c r="Q108" s="931">
        <v>17761.939999999999</v>
      </c>
      <c r="R108" s="1072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084" t="s">
        <v>127</v>
      </c>
      <c r="C109" s="976" t="s">
        <v>44</v>
      </c>
      <c r="D109" s="529"/>
      <c r="E109" s="1032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7"/>
      <c r="O109" s="1089" t="s">
        <v>279</v>
      </c>
      <c r="P109" s="974"/>
      <c r="Q109" s="931">
        <v>32252.16</v>
      </c>
      <c r="R109" s="1070" t="s">
        <v>280</v>
      </c>
      <c r="S109" s="761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092"/>
      <c r="C110" s="976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7"/>
      <c r="O110" s="1091"/>
      <c r="P110" s="974"/>
      <c r="Q110" s="931">
        <v>35412</v>
      </c>
      <c r="R110" s="1072"/>
      <c r="S110" s="761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40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046">
        <v>17689</v>
      </c>
      <c r="P111" s="721"/>
      <c r="Q111" s="931">
        <v>33957.839999999997</v>
      </c>
      <c r="R111" s="721" t="s">
        <v>314</v>
      </c>
      <c r="S111" s="761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5" t="s">
        <v>311</v>
      </c>
      <c r="C112" s="529" t="s">
        <v>264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>
        <v>110311</v>
      </c>
      <c r="P112" s="1060" t="s">
        <v>313</v>
      </c>
      <c r="Q112" s="931">
        <v>911844.86</v>
      </c>
      <c r="R112" s="721" t="s">
        <v>312</v>
      </c>
      <c r="S112" s="761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5" t="s">
        <v>265</v>
      </c>
      <c r="C113" s="529" t="s">
        <v>266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>
        <v>890</v>
      </c>
      <c r="P113" s="1061" t="s">
        <v>313</v>
      </c>
      <c r="Q113" s="931">
        <v>25500</v>
      </c>
      <c r="R113" s="721" t="s">
        <v>314</v>
      </c>
      <c r="S113" s="761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5" t="s">
        <v>265</v>
      </c>
      <c r="C114" s="755" t="s">
        <v>255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7">
        <v>894</v>
      </c>
      <c r="P114" s="1060" t="s">
        <v>313</v>
      </c>
      <c r="Q114" s="931">
        <v>14595.75</v>
      </c>
      <c r="R114" s="721" t="s">
        <v>314</v>
      </c>
      <c r="S114" s="761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5" t="s">
        <v>265</v>
      </c>
      <c r="C115" s="529" t="s">
        <v>266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957">
        <v>900</v>
      </c>
      <c r="P115" s="1061" t="s">
        <v>313</v>
      </c>
      <c r="Q115" s="931">
        <v>42500</v>
      </c>
      <c r="R115" s="928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5" t="s">
        <v>72</v>
      </c>
      <c r="C116" s="529" t="s">
        <v>227</v>
      </c>
      <c r="D116" s="929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5" t="s">
        <v>269</v>
      </c>
      <c r="P116" s="721"/>
      <c r="Q116" s="931">
        <v>37446.76</v>
      </c>
      <c r="R116" s="928" t="s">
        <v>316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066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047"/>
      <c r="O117" s="1089" t="s">
        <v>270</v>
      </c>
      <c r="P117" s="974"/>
      <c r="Q117" s="931">
        <v>186058.28</v>
      </c>
      <c r="R117" s="1073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093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047"/>
      <c r="O118" s="1090"/>
      <c r="P118" s="974"/>
      <c r="Q118" s="931">
        <v>29510</v>
      </c>
      <c r="R118" s="1074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066" t="s">
        <v>233</v>
      </c>
      <c r="C119" s="529" t="s">
        <v>126</v>
      </c>
      <c r="D119" s="529"/>
      <c r="E119" s="783">
        <v>44638</v>
      </c>
      <c r="F119" s="831">
        <v>1085.9000000000001</v>
      </c>
      <c r="G119" s="779">
        <v>36</v>
      </c>
      <c r="H119" s="830">
        <v>1085.9000000000001</v>
      </c>
      <c r="I119" s="105">
        <f t="shared" si="23"/>
        <v>0</v>
      </c>
      <c r="J119" s="679"/>
      <c r="K119" s="555"/>
      <c r="L119" s="584"/>
      <c r="M119" s="555"/>
      <c r="N119" s="1047"/>
      <c r="O119" s="1068"/>
      <c r="P119" s="974"/>
      <c r="Q119" s="931"/>
      <c r="R119" s="928"/>
      <c r="S119" s="65">
        <f t="shared" ref="S119:S124" si="25">Q119+M119+K119</f>
        <v>0</v>
      </c>
      <c r="T119" s="65">
        <f t="shared" ref="T119:T124" si="26">S119/H119</f>
        <v>0</v>
      </c>
    </row>
    <row r="120" spans="1:20" s="159" customFormat="1" ht="18.75" customHeight="1" thickBot="1" x14ac:dyDescent="0.3">
      <c r="A120" s="100">
        <v>82</v>
      </c>
      <c r="B120" s="1067"/>
      <c r="C120" s="529" t="s">
        <v>80</v>
      </c>
      <c r="D120" s="529"/>
      <c r="E120" s="783">
        <v>44638</v>
      </c>
      <c r="F120" s="831">
        <v>614.67999999999995</v>
      </c>
      <c r="G120" s="779">
        <v>21</v>
      </c>
      <c r="H120" s="830">
        <v>614.67999999999995</v>
      </c>
      <c r="I120" s="105">
        <f t="shared" si="23"/>
        <v>0</v>
      </c>
      <c r="J120" s="679"/>
      <c r="K120" s="555"/>
      <c r="L120" s="584"/>
      <c r="M120" s="555"/>
      <c r="N120" s="1047"/>
      <c r="O120" s="1069"/>
      <c r="P120" s="1057"/>
      <c r="Q120" s="935"/>
      <c r="R120" s="554"/>
      <c r="S120" s="65">
        <f t="shared" si="25"/>
        <v>0</v>
      </c>
      <c r="T120" s="65">
        <f t="shared" si="26"/>
        <v>0</v>
      </c>
    </row>
    <row r="121" spans="1:20" s="159" customFormat="1" ht="18.75" customHeight="1" x14ac:dyDescent="0.25">
      <c r="A121" s="100">
        <v>83</v>
      </c>
      <c r="B121" s="1084" t="s">
        <v>127</v>
      </c>
      <c r="C121" s="976" t="s">
        <v>132</v>
      </c>
      <c r="D121" s="529"/>
      <c r="E121" s="783">
        <v>44638</v>
      </c>
      <c r="F121" s="831">
        <v>200</v>
      </c>
      <c r="G121" s="779">
        <v>20</v>
      </c>
      <c r="H121" s="830">
        <v>200</v>
      </c>
      <c r="I121" s="105">
        <f t="shared" si="23"/>
        <v>0</v>
      </c>
      <c r="J121" s="679"/>
      <c r="K121" s="555"/>
      <c r="L121" s="584"/>
      <c r="M121" s="555"/>
      <c r="N121" s="1047"/>
      <c r="O121" s="1094" t="s">
        <v>320</v>
      </c>
      <c r="P121" s="1057"/>
      <c r="Q121" s="935">
        <v>21000</v>
      </c>
      <c r="R121" s="1075" t="s">
        <v>321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085"/>
      <c r="C122" s="976" t="s">
        <v>133</v>
      </c>
      <c r="D122" s="529"/>
      <c r="E122" s="783">
        <v>44638</v>
      </c>
      <c r="F122" s="831">
        <v>200</v>
      </c>
      <c r="G122" s="779">
        <v>20</v>
      </c>
      <c r="H122" s="830">
        <v>200</v>
      </c>
      <c r="I122" s="105">
        <f t="shared" si="23"/>
        <v>0</v>
      </c>
      <c r="J122" s="679"/>
      <c r="K122" s="555"/>
      <c r="L122" s="584"/>
      <c r="M122" s="555"/>
      <c r="N122" s="1047"/>
      <c r="O122" s="1095"/>
      <c r="P122" s="1059"/>
      <c r="Q122" s="935">
        <v>17000</v>
      </c>
      <c r="R122" s="1076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092"/>
      <c r="C123" s="976" t="s">
        <v>319</v>
      </c>
      <c r="D123" s="529"/>
      <c r="E123" s="783">
        <v>44638</v>
      </c>
      <c r="F123" s="831">
        <v>100</v>
      </c>
      <c r="G123" s="779">
        <v>5</v>
      </c>
      <c r="H123" s="830">
        <v>100</v>
      </c>
      <c r="I123" s="105">
        <f t="shared" si="23"/>
        <v>0</v>
      </c>
      <c r="J123" s="679"/>
      <c r="K123" s="555"/>
      <c r="L123" s="584"/>
      <c r="M123" s="555"/>
      <c r="N123" s="1047"/>
      <c r="O123" s="1096"/>
      <c r="P123" s="1062"/>
      <c r="Q123" s="935">
        <v>16000</v>
      </c>
      <c r="R123" s="1077"/>
      <c r="S123" s="65">
        <f t="shared" si="25"/>
        <v>16000</v>
      </c>
      <c r="T123" s="65">
        <f t="shared" si="26"/>
        <v>160</v>
      </c>
    </row>
    <row r="124" spans="1:20" s="159" customFormat="1" ht="18.75" customHeight="1" x14ac:dyDescent="0.25">
      <c r="A124" s="100">
        <v>86</v>
      </c>
      <c r="B124" s="1056"/>
      <c r="C124" s="529"/>
      <c r="D124" s="529"/>
      <c r="E124" s="783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1058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55"/>
      <c r="C125" s="755"/>
      <c r="D125" s="755"/>
      <c r="E125" s="783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2901</v>
      </c>
      <c r="H186" s="525">
        <f>SUM(H3:H185)</f>
        <v>560299.45999999973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4">
        <f>SUM(Q5:Q185)</f>
        <v>17338569.208629996</v>
      </c>
      <c r="R186" s="154"/>
      <c r="S186" s="181">
        <f>Q186+M186+K186</f>
        <v>17459204.208629996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22">
    <mergeCell ref="R121:R123"/>
    <mergeCell ref="Q1:Q2"/>
    <mergeCell ref="K1:K2"/>
    <mergeCell ref="M1:M2"/>
    <mergeCell ref="B106:B108"/>
    <mergeCell ref="E106:E108"/>
    <mergeCell ref="O106:O108"/>
    <mergeCell ref="B109:B110"/>
    <mergeCell ref="O109:O110"/>
    <mergeCell ref="B117:B118"/>
    <mergeCell ref="O117:O118"/>
    <mergeCell ref="B121:B123"/>
    <mergeCell ref="O121:O123"/>
    <mergeCell ref="R101:R104"/>
    <mergeCell ref="B101:B104"/>
    <mergeCell ref="E101:E104"/>
    <mergeCell ref="O101:O104"/>
    <mergeCell ref="B119:B120"/>
    <mergeCell ref="O119:O120"/>
    <mergeCell ref="R106:R108"/>
    <mergeCell ref="R117:R118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29"/>
      <c r="B5" s="890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2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03" t="s">
        <v>21</v>
      </c>
      <c r="E31" s="1104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9" t="s">
        <v>254</v>
      </c>
      <c r="B1" s="1119"/>
      <c r="C1" s="1119"/>
      <c r="D1" s="1119"/>
      <c r="E1" s="1119"/>
      <c r="F1" s="1119"/>
      <c r="G1" s="1119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0" t="s">
        <v>255</v>
      </c>
      <c r="C4" s="128"/>
      <c r="D4" s="136"/>
      <c r="E4" s="196"/>
      <c r="F4" s="139"/>
      <c r="G4" s="38"/>
    </row>
    <row r="5" spans="1:15" ht="15.75" x14ac:dyDescent="0.25">
      <c r="A5" s="1129"/>
      <c r="B5" s="1131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2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03" t="s">
        <v>21</v>
      </c>
      <c r="E31" s="1104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103" t="s">
        <v>21</v>
      </c>
      <c r="E31" s="1104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7" t="s">
        <v>223</v>
      </c>
      <c r="B1" s="1107"/>
      <c r="C1" s="1107"/>
      <c r="D1" s="1107"/>
      <c r="E1" s="1107"/>
      <c r="F1" s="1107"/>
      <c r="G1" s="1107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132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</row>
    <row r="5" spans="1:10" ht="28.5" customHeight="1" thickBot="1" x14ac:dyDescent="0.3">
      <c r="A5" s="717" t="s">
        <v>54</v>
      </c>
      <c r="B5" s="1133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53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1521.17</v>
      </c>
      <c r="J9" s="60">
        <f>H9*F9</f>
        <v>0</v>
      </c>
    </row>
    <row r="10" spans="1:10" x14ac:dyDescent="0.25">
      <c r="A10" s="75"/>
      <c r="B10" s="198">
        <f>B9-C10</f>
        <v>53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1521.17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53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1521.17</v>
      </c>
      <c r="J11" s="60">
        <f t="shared" si="1"/>
        <v>0</v>
      </c>
    </row>
    <row r="12" spans="1:10" x14ac:dyDescent="0.25">
      <c r="A12" s="61"/>
      <c r="B12" s="198">
        <f t="shared" si="2"/>
        <v>53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1521.17</v>
      </c>
      <c r="J12" s="60">
        <f t="shared" si="1"/>
        <v>0</v>
      </c>
    </row>
    <row r="13" spans="1:10" x14ac:dyDescent="0.25">
      <c r="A13" s="75"/>
      <c r="B13" s="198">
        <f t="shared" si="2"/>
        <v>53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1521.17</v>
      </c>
      <c r="J13" s="60">
        <f t="shared" si="1"/>
        <v>0</v>
      </c>
    </row>
    <row r="14" spans="1:10" x14ac:dyDescent="0.25">
      <c r="A14" s="75"/>
      <c r="B14" s="198">
        <f t="shared" si="2"/>
        <v>53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1521.17</v>
      </c>
      <c r="J14" s="60">
        <f t="shared" si="1"/>
        <v>0</v>
      </c>
    </row>
    <row r="15" spans="1:10" x14ac:dyDescent="0.25">
      <c r="A15" s="75"/>
      <c r="B15" s="198">
        <f t="shared" si="2"/>
        <v>53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1521.17</v>
      </c>
      <c r="J15" s="60">
        <f t="shared" si="1"/>
        <v>0</v>
      </c>
    </row>
    <row r="16" spans="1:10" x14ac:dyDescent="0.25">
      <c r="A16" s="75"/>
      <c r="B16" s="198">
        <f t="shared" si="2"/>
        <v>53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1521.17</v>
      </c>
      <c r="J16" s="60">
        <f t="shared" si="1"/>
        <v>0</v>
      </c>
    </row>
    <row r="17" spans="1:10" x14ac:dyDescent="0.25">
      <c r="A17" s="75"/>
      <c r="B17" s="198">
        <f t="shared" si="2"/>
        <v>53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1521.17</v>
      </c>
      <c r="J17" s="60">
        <f t="shared" si="1"/>
        <v>0</v>
      </c>
    </row>
    <row r="18" spans="1:10" x14ac:dyDescent="0.25">
      <c r="A18" s="75"/>
      <c r="B18" s="198">
        <f t="shared" si="2"/>
        <v>53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1521.17</v>
      </c>
      <c r="J18" s="60">
        <f t="shared" si="1"/>
        <v>0</v>
      </c>
    </row>
    <row r="19" spans="1:10" x14ac:dyDescent="0.25">
      <c r="A19" s="75"/>
      <c r="B19" s="198">
        <f t="shared" si="2"/>
        <v>53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1521.17</v>
      </c>
      <c r="J19" s="60">
        <f t="shared" si="1"/>
        <v>0</v>
      </c>
    </row>
    <row r="20" spans="1:10" x14ac:dyDescent="0.25">
      <c r="A20" s="75"/>
      <c r="B20" s="198">
        <f t="shared" si="2"/>
        <v>53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1521.17</v>
      </c>
      <c r="J20" s="60">
        <f t="shared" si="1"/>
        <v>0</v>
      </c>
    </row>
    <row r="21" spans="1:10" x14ac:dyDescent="0.25">
      <c r="A21" s="75"/>
      <c r="B21" s="198">
        <f t="shared" si="2"/>
        <v>53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1521.17</v>
      </c>
      <c r="J21" s="60">
        <f t="shared" si="1"/>
        <v>0</v>
      </c>
    </row>
    <row r="22" spans="1:10" x14ac:dyDescent="0.25">
      <c r="A22" s="75"/>
      <c r="B22" s="198">
        <f t="shared" si="2"/>
        <v>53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1521.17</v>
      </c>
      <c r="J22" s="60">
        <f t="shared" si="1"/>
        <v>0</v>
      </c>
    </row>
    <row r="23" spans="1:10" x14ac:dyDescent="0.25">
      <c r="A23" s="19"/>
      <c r="B23" s="198">
        <f t="shared" si="2"/>
        <v>53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1521.17</v>
      </c>
      <c r="J23" s="60">
        <f t="shared" si="1"/>
        <v>0</v>
      </c>
    </row>
    <row r="24" spans="1:10" x14ac:dyDescent="0.25">
      <c r="A24" s="19"/>
      <c r="B24" s="198">
        <f t="shared" si="2"/>
        <v>53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1521.17</v>
      </c>
      <c r="J24" s="60">
        <f t="shared" si="1"/>
        <v>0</v>
      </c>
    </row>
    <row r="25" spans="1:10" x14ac:dyDescent="0.25">
      <c r="A25" s="19"/>
      <c r="B25" s="198">
        <f t="shared" si="2"/>
        <v>53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1521.17</v>
      </c>
      <c r="J25" s="60">
        <f t="shared" si="1"/>
        <v>0</v>
      </c>
    </row>
    <row r="26" spans="1:10" x14ac:dyDescent="0.25">
      <c r="A26" s="19"/>
      <c r="B26" s="198">
        <f t="shared" si="2"/>
        <v>53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1521.17</v>
      </c>
      <c r="J26" s="60">
        <f t="shared" si="1"/>
        <v>0</v>
      </c>
    </row>
    <row r="27" spans="1:10" x14ac:dyDescent="0.25">
      <c r="A27" s="19"/>
      <c r="B27" s="198">
        <f t="shared" si="2"/>
        <v>53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1521.17</v>
      </c>
      <c r="J27" s="60">
        <f t="shared" si="1"/>
        <v>0</v>
      </c>
    </row>
    <row r="28" spans="1:10" x14ac:dyDescent="0.25">
      <c r="B28" s="198">
        <f t="shared" si="2"/>
        <v>53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28902.229999999989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53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03" t="s">
        <v>21</v>
      </c>
      <c r="E32" s="1104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5">
    <sortCondition ref="D4:D5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14" t="s">
        <v>208</v>
      </c>
      <c r="B1" s="1114"/>
      <c r="C1" s="1114"/>
      <c r="D1" s="1114"/>
      <c r="E1" s="1114"/>
      <c r="F1" s="1114"/>
      <c r="G1" s="1114"/>
      <c r="H1" s="11">
        <v>1</v>
      </c>
      <c r="K1" s="1119" t="s">
        <v>215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4"/>
      <c r="M4" s="66"/>
      <c r="N4" s="253">
        <v>44620</v>
      </c>
      <c r="O4" s="251">
        <v>22.7</v>
      </c>
      <c r="P4" s="248">
        <v>5</v>
      </c>
      <c r="Q4" s="1017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44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103" t="s">
        <v>21</v>
      </c>
      <c r="E28" s="1104"/>
      <c r="F28" s="143">
        <f>E4+E5-F26+E6</f>
        <v>36.319999999999993</v>
      </c>
      <c r="L28" s="5"/>
      <c r="N28" s="1103" t="s">
        <v>21</v>
      </c>
      <c r="O28" s="1104"/>
      <c r="P28" s="143">
        <f>O4+O5-P26+O6</f>
        <v>272.39999999999998</v>
      </c>
    </row>
    <row r="29" spans="1:19" ht="15.75" thickBot="1" x14ac:dyDescent="0.3">
      <c r="A29" s="125"/>
      <c r="D29" s="982" t="s">
        <v>4</v>
      </c>
      <c r="E29" s="983"/>
      <c r="F29" s="49">
        <f>F4+F5-C26+F6</f>
        <v>8</v>
      </c>
      <c r="K29" s="125"/>
      <c r="N29" s="1015" t="s">
        <v>4</v>
      </c>
      <c r="O29" s="1016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3" t="s">
        <v>21</v>
      </c>
      <c r="E32" s="1104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4" t="s">
        <v>211</v>
      </c>
      <c r="B1" s="1114"/>
      <c r="C1" s="1114"/>
      <c r="D1" s="1114"/>
      <c r="E1" s="1114"/>
      <c r="F1" s="1114"/>
      <c r="G1" s="11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112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112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115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185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195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2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2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2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2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2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2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103" t="s">
        <v>21</v>
      </c>
      <c r="E30" s="1104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34" t="s">
        <v>212</v>
      </c>
      <c r="B1" s="1134"/>
      <c r="C1" s="1134"/>
      <c r="D1" s="1134"/>
      <c r="E1" s="1134"/>
      <c r="F1" s="1134"/>
      <c r="G1" s="1134"/>
      <c r="H1" s="1134"/>
      <c r="I1" s="1134"/>
      <c r="J1" s="1134"/>
      <c r="K1" s="772">
        <v>1</v>
      </c>
      <c r="M1" s="1137" t="s">
        <v>215</v>
      </c>
      <c r="N1" s="1137"/>
      <c r="O1" s="1137"/>
      <c r="P1" s="1137"/>
      <c r="Q1" s="1137"/>
      <c r="R1" s="1137"/>
      <c r="S1" s="1137"/>
      <c r="T1" s="1137"/>
      <c r="U1" s="1137"/>
      <c r="V1" s="1137"/>
      <c r="W1" s="77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35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35" t="s">
        <v>119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36"/>
      <c r="B5" s="73" t="s">
        <v>50</v>
      </c>
      <c r="C5" s="1010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36"/>
      <c r="N5" s="73" t="s">
        <v>50</v>
      </c>
      <c r="O5" s="1043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36"/>
      <c r="B6" s="927" t="s">
        <v>109</v>
      </c>
      <c r="C6" s="163"/>
      <c r="D6" s="137"/>
      <c r="E6" s="78">
        <v>27.22</v>
      </c>
      <c r="F6" s="62">
        <v>1</v>
      </c>
      <c r="M6" s="1136"/>
      <c r="N6" s="927" t="s">
        <v>109</v>
      </c>
      <c r="O6" s="163"/>
      <c r="P6" s="137"/>
      <c r="Q6" s="78"/>
      <c r="R6" s="62"/>
    </row>
    <row r="7" spans="1:23" ht="15.75" customHeight="1" thickBot="1" x14ac:dyDescent="0.3">
      <c r="A7" s="896"/>
      <c r="B7" s="165"/>
      <c r="C7" s="924"/>
      <c r="D7" s="925"/>
      <c r="E7" s="926"/>
      <c r="F7" s="778"/>
      <c r="M7" s="896"/>
      <c r="N7" s="165"/>
      <c r="O7" s="924"/>
      <c r="P7" s="925"/>
      <c r="Q7" s="926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116" t="s">
        <v>11</v>
      </c>
      <c r="D120" s="1117"/>
      <c r="E120" s="57">
        <f>E4+E5+E6-F115</f>
        <v>10016.960000000003</v>
      </c>
      <c r="G120" s="47"/>
      <c r="H120" s="91"/>
      <c r="O120" s="1116" t="s">
        <v>11</v>
      </c>
      <c r="P120" s="1117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4" t="s">
        <v>208</v>
      </c>
      <c r="B1" s="1114"/>
      <c r="C1" s="1114"/>
      <c r="D1" s="1114"/>
      <c r="E1" s="1114"/>
      <c r="F1" s="1114"/>
      <c r="G1" s="11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12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12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16" t="s">
        <v>11</v>
      </c>
      <c r="D60" s="1117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4" t="s">
        <v>213</v>
      </c>
      <c r="B1" s="1114"/>
      <c r="C1" s="1114"/>
      <c r="D1" s="1114"/>
      <c r="E1" s="1114"/>
      <c r="F1" s="1114"/>
      <c r="G1" s="11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12" t="s">
        <v>119</v>
      </c>
      <c r="B5" s="1138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12"/>
      <c r="B6" s="1138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16" t="s">
        <v>11</v>
      </c>
      <c r="D60" s="1117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7" zoomScaleNormal="100" workbookViewId="0">
      <selection activeCell="JX34" sqref="JX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13" t="s">
        <v>207</v>
      </c>
      <c r="L1" s="1113"/>
      <c r="M1" s="1113"/>
      <c r="N1" s="1113"/>
      <c r="O1" s="1113"/>
      <c r="P1" s="1113"/>
      <c r="Q1" s="1113"/>
      <c r="R1" s="365">
        <f>I1+1</f>
        <v>1</v>
      </c>
      <c r="S1" s="365"/>
      <c r="U1" s="1107" t="str">
        <f>K1</f>
        <v>ENTRADAS DEL MES DE MARZO 2022</v>
      </c>
      <c r="V1" s="1107"/>
      <c r="W1" s="1107"/>
      <c r="X1" s="1107"/>
      <c r="Y1" s="1107"/>
      <c r="Z1" s="1107"/>
      <c r="AA1" s="1107"/>
      <c r="AB1" s="365">
        <f>R1+1</f>
        <v>2</v>
      </c>
      <c r="AC1" s="591"/>
      <c r="AE1" s="1107" t="str">
        <f>U1</f>
        <v>ENTRADAS DEL MES DE MARZO 2022</v>
      </c>
      <c r="AF1" s="1107"/>
      <c r="AG1" s="1107"/>
      <c r="AH1" s="1107"/>
      <c r="AI1" s="1107"/>
      <c r="AJ1" s="1107"/>
      <c r="AK1" s="1107"/>
      <c r="AL1" s="365">
        <f>AB1+1</f>
        <v>3</v>
      </c>
      <c r="AM1" s="365"/>
      <c r="AO1" s="1107" t="str">
        <f>AE1</f>
        <v>ENTRADAS DEL MES DE MARZO 2022</v>
      </c>
      <c r="AP1" s="1107"/>
      <c r="AQ1" s="1107"/>
      <c r="AR1" s="1107"/>
      <c r="AS1" s="1107"/>
      <c r="AT1" s="1107"/>
      <c r="AU1" s="1107"/>
      <c r="AV1" s="365">
        <f>AL1+1</f>
        <v>4</v>
      </c>
      <c r="AW1" s="591"/>
      <c r="AY1" s="1107" t="str">
        <f>AO1</f>
        <v>ENTRADAS DEL MES DE MARZO 2022</v>
      </c>
      <c r="AZ1" s="1107"/>
      <c r="BA1" s="1107"/>
      <c r="BB1" s="1107"/>
      <c r="BC1" s="1107"/>
      <c r="BD1" s="1107"/>
      <c r="BE1" s="1107"/>
      <c r="BF1" s="365">
        <f>AV1+1</f>
        <v>5</v>
      </c>
      <c r="BG1" s="630"/>
      <c r="BI1" s="1107" t="str">
        <f>AY1</f>
        <v>ENTRADAS DEL MES DE MARZO 2022</v>
      </c>
      <c r="BJ1" s="1107"/>
      <c r="BK1" s="1107"/>
      <c r="BL1" s="1107"/>
      <c r="BM1" s="1107"/>
      <c r="BN1" s="1107"/>
      <c r="BO1" s="1107"/>
      <c r="BP1" s="365">
        <f>BF1+1</f>
        <v>6</v>
      </c>
      <c r="BQ1" s="591"/>
      <c r="BS1" s="1107" t="str">
        <f>BI1</f>
        <v>ENTRADAS DEL MES DE MARZO 2022</v>
      </c>
      <c r="BT1" s="1107"/>
      <c r="BU1" s="1107"/>
      <c r="BV1" s="1107"/>
      <c r="BW1" s="1107"/>
      <c r="BX1" s="1107"/>
      <c r="BY1" s="1107"/>
      <c r="BZ1" s="365">
        <f>BP1+1</f>
        <v>7</v>
      </c>
      <c r="CC1" s="1107" t="str">
        <f>BS1</f>
        <v>ENTRADAS DEL MES DE MARZO 2022</v>
      </c>
      <c r="CD1" s="1107"/>
      <c r="CE1" s="1107"/>
      <c r="CF1" s="1107"/>
      <c r="CG1" s="1107"/>
      <c r="CH1" s="1107"/>
      <c r="CI1" s="1107"/>
      <c r="CJ1" s="365">
        <f>BZ1+1</f>
        <v>8</v>
      </c>
      <c r="CM1" s="1107" t="str">
        <f>CC1</f>
        <v>ENTRADAS DEL MES DE MARZO 2022</v>
      </c>
      <c r="CN1" s="1107"/>
      <c r="CO1" s="1107"/>
      <c r="CP1" s="1107"/>
      <c r="CQ1" s="1107"/>
      <c r="CR1" s="1107"/>
      <c r="CS1" s="1107"/>
      <c r="CT1" s="365">
        <f>CJ1+1</f>
        <v>9</v>
      </c>
      <c r="CU1" s="591"/>
      <c r="CW1" s="1107" t="str">
        <f>CM1</f>
        <v>ENTRADAS DEL MES DE MARZO 2022</v>
      </c>
      <c r="CX1" s="1107"/>
      <c r="CY1" s="1107"/>
      <c r="CZ1" s="1107"/>
      <c r="DA1" s="1107"/>
      <c r="DB1" s="1107"/>
      <c r="DC1" s="1107"/>
      <c r="DD1" s="365">
        <f>CT1+1</f>
        <v>10</v>
      </c>
      <c r="DE1" s="591"/>
      <c r="DG1" s="1107" t="str">
        <f>CW1</f>
        <v>ENTRADAS DEL MES DE MARZO 2022</v>
      </c>
      <c r="DH1" s="1107"/>
      <c r="DI1" s="1107"/>
      <c r="DJ1" s="1107"/>
      <c r="DK1" s="1107"/>
      <c r="DL1" s="1107"/>
      <c r="DM1" s="1107"/>
      <c r="DN1" s="365">
        <f>DD1+1</f>
        <v>11</v>
      </c>
      <c r="DO1" s="591"/>
      <c r="DQ1" s="1107" t="str">
        <f>DG1</f>
        <v>ENTRADAS DEL MES DE MARZO 2022</v>
      </c>
      <c r="DR1" s="1107"/>
      <c r="DS1" s="1107"/>
      <c r="DT1" s="1107"/>
      <c r="DU1" s="1107"/>
      <c r="DV1" s="1107"/>
      <c r="DW1" s="1107"/>
      <c r="DX1" s="365">
        <f>DN1+1</f>
        <v>12</v>
      </c>
      <c r="EA1" s="1107" t="str">
        <f>DQ1</f>
        <v>ENTRADAS DEL MES DE MARZO 2022</v>
      </c>
      <c r="EB1" s="1107"/>
      <c r="EC1" s="1107"/>
      <c r="ED1" s="1107"/>
      <c r="EE1" s="1107"/>
      <c r="EF1" s="1107"/>
      <c r="EG1" s="1107"/>
      <c r="EH1" s="365">
        <f>DX1+1</f>
        <v>13</v>
      </c>
      <c r="EI1" s="591"/>
      <c r="EK1" s="1107" t="str">
        <f>EA1</f>
        <v>ENTRADAS DEL MES DE MARZO 2022</v>
      </c>
      <c r="EL1" s="1107"/>
      <c r="EM1" s="1107"/>
      <c r="EN1" s="1107"/>
      <c r="EO1" s="1107"/>
      <c r="EP1" s="1107"/>
      <c r="EQ1" s="1107"/>
      <c r="ER1" s="365">
        <f>EH1+1</f>
        <v>14</v>
      </c>
      <c r="ES1" s="591"/>
      <c r="EU1" s="1107" t="str">
        <f>EK1</f>
        <v>ENTRADAS DEL MES DE MARZO 2022</v>
      </c>
      <c r="EV1" s="1107"/>
      <c r="EW1" s="1107"/>
      <c r="EX1" s="1107"/>
      <c r="EY1" s="1107"/>
      <c r="EZ1" s="1107"/>
      <c r="FA1" s="1107"/>
      <c r="FB1" s="365">
        <f>ER1+1</f>
        <v>15</v>
      </c>
      <c r="FC1" s="591"/>
      <c r="FE1" s="1107" t="str">
        <f>EU1</f>
        <v>ENTRADAS DEL MES DE MARZO 2022</v>
      </c>
      <c r="FF1" s="1107"/>
      <c r="FG1" s="1107"/>
      <c r="FH1" s="1107"/>
      <c r="FI1" s="1107"/>
      <c r="FJ1" s="1107"/>
      <c r="FK1" s="1107"/>
      <c r="FL1" s="365">
        <f>FB1+1</f>
        <v>16</v>
      </c>
      <c r="FM1" s="591"/>
      <c r="FO1" s="1107" t="str">
        <f>FE1</f>
        <v>ENTRADAS DEL MES DE MARZO 2022</v>
      </c>
      <c r="FP1" s="1107"/>
      <c r="FQ1" s="1107"/>
      <c r="FR1" s="1107"/>
      <c r="FS1" s="1107"/>
      <c r="FT1" s="1107"/>
      <c r="FU1" s="1107"/>
      <c r="FV1" s="365">
        <f>FL1+1</f>
        <v>17</v>
      </c>
      <c r="FW1" s="591"/>
      <c r="FY1" s="1107" t="str">
        <f>FO1</f>
        <v>ENTRADAS DEL MES DE MARZO 2022</v>
      </c>
      <c r="FZ1" s="1107"/>
      <c r="GA1" s="1107"/>
      <c r="GB1" s="1107"/>
      <c r="GC1" s="1107"/>
      <c r="GD1" s="1107"/>
      <c r="GE1" s="1107"/>
      <c r="GF1" s="365">
        <f>FV1+1</f>
        <v>18</v>
      </c>
      <c r="GG1" s="591"/>
      <c r="GH1" s="75" t="s">
        <v>37</v>
      </c>
      <c r="GI1" s="1107" t="str">
        <f>FY1</f>
        <v>ENTRADAS DEL MES DE MARZO 2022</v>
      </c>
      <c r="GJ1" s="1107"/>
      <c r="GK1" s="1107"/>
      <c r="GL1" s="1107"/>
      <c r="GM1" s="1107"/>
      <c r="GN1" s="1107"/>
      <c r="GO1" s="1107"/>
      <c r="GP1" s="365">
        <f>GF1+1</f>
        <v>19</v>
      </c>
      <c r="GQ1" s="591"/>
      <c r="GS1" s="1107" t="str">
        <f>GI1</f>
        <v>ENTRADAS DEL MES DE MARZO 2022</v>
      </c>
      <c r="GT1" s="1107"/>
      <c r="GU1" s="1107"/>
      <c r="GV1" s="1107"/>
      <c r="GW1" s="1107"/>
      <c r="GX1" s="1107"/>
      <c r="GY1" s="1107"/>
      <c r="GZ1" s="365">
        <f>GP1+1</f>
        <v>20</v>
      </c>
      <c r="HA1" s="591"/>
      <c r="HC1" s="1107" t="str">
        <f>GS1</f>
        <v>ENTRADAS DEL MES DE MARZO 2022</v>
      </c>
      <c r="HD1" s="1107"/>
      <c r="HE1" s="1107"/>
      <c r="HF1" s="1107"/>
      <c r="HG1" s="1107"/>
      <c r="HH1" s="1107"/>
      <c r="HI1" s="1107"/>
      <c r="HJ1" s="365">
        <f>GZ1+1</f>
        <v>21</v>
      </c>
      <c r="HK1" s="591"/>
      <c r="HM1" s="1107" t="str">
        <f>HC1</f>
        <v>ENTRADAS DEL MES DE MARZO 2022</v>
      </c>
      <c r="HN1" s="1107"/>
      <c r="HO1" s="1107"/>
      <c r="HP1" s="1107"/>
      <c r="HQ1" s="1107"/>
      <c r="HR1" s="1107"/>
      <c r="HS1" s="1107"/>
      <c r="HT1" s="365">
        <f>HJ1+1</f>
        <v>22</v>
      </c>
      <c r="HU1" s="591"/>
      <c r="HW1" s="1107" t="str">
        <f>HM1</f>
        <v>ENTRADAS DEL MES DE MARZO 2022</v>
      </c>
      <c r="HX1" s="1107"/>
      <c r="HY1" s="1107"/>
      <c r="HZ1" s="1107"/>
      <c r="IA1" s="1107"/>
      <c r="IB1" s="1107"/>
      <c r="IC1" s="1107"/>
      <c r="ID1" s="365">
        <f>HT1+1</f>
        <v>23</v>
      </c>
      <c r="IE1" s="591"/>
      <c r="IG1" s="1107" t="str">
        <f>HW1</f>
        <v>ENTRADAS DEL MES DE MARZO 2022</v>
      </c>
      <c r="IH1" s="1107"/>
      <c r="II1" s="1107"/>
      <c r="IJ1" s="1107"/>
      <c r="IK1" s="1107"/>
      <c r="IL1" s="1107"/>
      <c r="IM1" s="1107"/>
      <c r="IN1" s="365">
        <f>ID1+1</f>
        <v>24</v>
      </c>
      <c r="IO1" s="591"/>
      <c r="IQ1" s="1107" t="str">
        <f>IG1</f>
        <v>ENTRADAS DEL MES DE MARZO 2022</v>
      </c>
      <c r="IR1" s="1107"/>
      <c r="IS1" s="1107"/>
      <c r="IT1" s="1107"/>
      <c r="IU1" s="1107"/>
      <c r="IV1" s="1107"/>
      <c r="IW1" s="1107"/>
      <c r="IX1" s="365">
        <f>IN1+1</f>
        <v>25</v>
      </c>
      <c r="IY1" s="591"/>
      <c r="JA1" s="1107" t="str">
        <f>IQ1</f>
        <v>ENTRADAS DEL MES DE MARZO 2022</v>
      </c>
      <c r="JB1" s="1107"/>
      <c r="JC1" s="1107"/>
      <c r="JD1" s="1107"/>
      <c r="JE1" s="1107"/>
      <c r="JF1" s="1107"/>
      <c r="JG1" s="1107"/>
      <c r="JH1" s="365">
        <f>IX1+1</f>
        <v>26</v>
      </c>
      <c r="JI1" s="591"/>
      <c r="JK1" s="1110" t="str">
        <f>JA1</f>
        <v>ENTRADAS DEL MES DE MARZO 2022</v>
      </c>
      <c r="JL1" s="1110"/>
      <c r="JM1" s="1110"/>
      <c r="JN1" s="1110"/>
      <c r="JO1" s="1110"/>
      <c r="JP1" s="1110"/>
      <c r="JQ1" s="1110"/>
      <c r="JR1" s="365">
        <f>JH1+1</f>
        <v>27</v>
      </c>
      <c r="JS1" s="591"/>
      <c r="JU1" s="1107" t="str">
        <f>JK1</f>
        <v>ENTRADAS DEL MES DE MARZO 2022</v>
      </c>
      <c r="JV1" s="1107"/>
      <c r="JW1" s="1107"/>
      <c r="JX1" s="1107"/>
      <c r="JY1" s="1107"/>
      <c r="JZ1" s="1107"/>
      <c r="KA1" s="1107"/>
      <c r="KB1" s="365">
        <f>JR1+1</f>
        <v>28</v>
      </c>
      <c r="KC1" s="591"/>
      <c r="KE1" s="1107" t="str">
        <f>JU1</f>
        <v>ENTRADAS DEL MES DE MARZO 2022</v>
      </c>
      <c r="KF1" s="1107"/>
      <c r="KG1" s="1107"/>
      <c r="KH1" s="1107"/>
      <c r="KI1" s="1107"/>
      <c r="KJ1" s="1107"/>
      <c r="KK1" s="1107"/>
      <c r="KL1" s="365">
        <f>KB1+1</f>
        <v>29</v>
      </c>
      <c r="KM1" s="591"/>
      <c r="KO1" s="1107" t="str">
        <f>KE1</f>
        <v>ENTRADAS DEL MES DE MARZO 2022</v>
      </c>
      <c r="KP1" s="1107"/>
      <c r="KQ1" s="1107"/>
      <c r="KR1" s="1107"/>
      <c r="KS1" s="1107"/>
      <c r="KT1" s="1107"/>
      <c r="KU1" s="1107"/>
      <c r="KV1" s="365">
        <f>KL1+1</f>
        <v>30</v>
      </c>
      <c r="KW1" s="591"/>
      <c r="KY1" s="1107" t="str">
        <f>KO1</f>
        <v>ENTRADAS DEL MES DE MARZO 2022</v>
      </c>
      <c r="KZ1" s="1107"/>
      <c r="LA1" s="1107"/>
      <c r="LB1" s="1107"/>
      <c r="LC1" s="1107"/>
      <c r="LD1" s="1107"/>
      <c r="LE1" s="1107"/>
      <c r="LF1" s="365">
        <f>KV1+1</f>
        <v>31</v>
      </c>
      <c r="LG1" s="591"/>
      <c r="LI1" s="1107" t="str">
        <f>KY1</f>
        <v>ENTRADAS DEL MES DE MARZO 2022</v>
      </c>
      <c r="LJ1" s="1107"/>
      <c r="LK1" s="1107"/>
      <c r="LL1" s="1107"/>
      <c r="LM1" s="1107"/>
      <c r="LN1" s="1107"/>
      <c r="LO1" s="1107"/>
      <c r="LP1" s="365">
        <f>LF1+1</f>
        <v>32</v>
      </c>
      <c r="LQ1" s="591"/>
      <c r="LS1" s="1107" t="str">
        <f>LI1</f>
        <v>ENTRADAS DEL MES DE MARZO 2022</v>
      </c>
      <c r="LT1" s="1107"/>
      <c r="LU1" s="1107"/>
      <c r="LV1" s="1107"/>
      <c r="LW1" s="1107"/>
      <c r="LX1" s="1107"/>
      <c r="LY1" s="1107"/>
      <c r="LZ1" s="365">
        <f>LP1+1</f>
        <v>33</v>
      </c>
      <c r="MC1" s="1107" t="str">
        <f>LS1</f>
        <v>ENTRADAS DEL MES DE MARZO 2022</v>
      </c>
      <c r="MD1" s="1107"/>
      <c r="ME1" s="1107"/>
      <c r="MF1" s="1107"/>
      <c r="MG1" s="1107"/>
      <c r="MH1" s="1107"/>
      <c r="MI1" s="1107"/>
      <c r="MJ1" s="365">
        <f>LZ1+1</f>
        <v>34</v>
      </c>
      <c r="MK1" s="365"/>
      <c r="MM1" s="1107" t="str">
        <f>MC1</f>
        <v>ENTRADAS DEL MES DE MARZO 2022</v>
      </c>
      <c r="MN1" s="1107"/>
      <c r="MO1" s="1107"/>
      <c r="MP1" s="1107"/>
      <c r="MQ1" s="1107"/>
      <c r="MR1" s="1107"/>
      <c r="MS1" s="1107"/>
      <c r="MT1" s="365">
        <f>MJ1+1</f>
        <v>35</v>
      </c>
      <c r="MU1" s="365"/>
      <c r="MW1" s="1107" t="str">
        <f>MM1</f>
        <v>ENTRADAS DEL MES DE MARZO 2022</v>
      </c>
      <c r="MX1" s="1107"/>
      <c r="MY1" s="1107"/>
      <c r="MZ1" s="1107"/>
      <c r="NA1" s="1107"/>
      <c r="NB1" s="1107"/>
      <c r="NC1" s="1107"/>
      <c r="ND1" s="365">
        <f>MT1+1</f>
        <v>36</v>
      </c>
      <c r="NE1" s="365"/>
      <c r="NG1" s="1107" t="str">
        <f>MW1</f>
        <v>ENTRADAS DEL MES DE MARZO 2022</v>
      </c>
      <c r="NH1" s="1107"/>
      <c r="NI1" s="1107"/>
      <c r="NJ1" s="1107"/>
      <c r="NK1" s="1107"/>
      <c r="NL1" s="1107"/>
      <c r="NM1" s="1107"/>
      <c r="NN1" s="365">
        <f>ND1+1</f>
        <v>37</v>
      </c>
      <c r="NO1" s="365"/>
      <c r="NQ1" s="1107" t="str">
        <f>NG1</f>
        <v>ENTRADAS DEL MES DE MARZO 2022</v>
      </c>
      <c r="NR1" s="1107"/>
      <c r="NS1" s="1107"/>
      <c r="NT1" s="1107"/>
      <c r="NU1" s="1107"/>
      <c r="NV1" s="1107"/>
      <c r="NW1" s="1107"/>
      <c r="NX1" s="365">
        <f>NN1+1</f>
        <v>38</v>
      </c>
      <c r="NY1" s="365"/>
      <c r="OA1" s="1107" t="str">
        <f>NQ1</f>
        <v>ENTRADAS DEL MES DE MARZO 2022</v>
      </c>
      <c r="OB1" s="1107"/>
      <c r="OC1" s="1107"/>
      <c r="OD1" s="1107"/>
      <c r="OE1" s="1107"/>
      <c r="OF1" s="1107"/>
      <c r="OG1" s="1107"/>
      <c r="OH1" s="365">
        <f>NX1+1</f>
        <v>39</v>
      </c>
      <c r="OI1" s="365"/>
      <c r="OK1" s="1107" t="str">
        <f>OA1</f>
        <v>ENTRADAS DEL MES DE MARZO 2022</v>
      </c>
      <c r="OL1" s="1107"/>
      <c r="OM1" s="1107"/>
      <c r="ON1" s="1107"/>
      <c r="OO1" s="1107"/>
      <c r="OP1" s="1107"/>
      <c r="OQ1" s="1107"/>
      <c r="OR1" s="365">
        <f>OH1+1</f>
        <v>40</v>
      </c>
      <c r="OS1" s="365"/>
      <c r="OU1" s="1107" t="str">
        <f>OK1</f>
        <v>ENTRADAS DEL MES DE MARZO 2022</v>
      </c>
      <c r="OV1" s="1107"/>
      <c r="OW1" s="1107"/>
      <c r="OX1" s="1107"/>
      <c r="OY1" s="1107"/>
      <c r="OZ1" s="1107"/>
      <c r="PA1" s="1107"/>
      <c r="PB1" s="365">
        <f>OR1+1</f>
        <v>41</v>
      </c>
      <c r="PC1" s="365"/>
      <c r="PE1" s="1107" t="str">
        <f>OU1</f>
        <v>ENTRADAS DEL MES DE MARZO 2022</v>
      </c>
      <c r="PF1" s="1107"/>
      <c r="PG1" s="1107"/>
      <c r="PH1" s="1107"/>
      <c r="PI1" s="1107"/>
      <c r="PJ1" s="1107"/>
      <c r="PK1" s="1107"/>
      <c r="PL1" s="365">
        <f>PB1+1</f>
        <v>42</v>
      </c>
      <c r="PM1" s="365"/>
      <c r="PO1" s="1107" t="str">
        <f>PE1</f>
        <v>ENTRADAS DEL MES DE MARZO 2022</v>
      </c>
      <c r="PP1" s="1107"/>
      <c r="PQ1" s="1107"/>
      <c r="PR1" s="1107"/>
      <c r="PS1" s="1107"/>
      <c r="PT1" s="1107"/>
      <c r="PU1" s="1107"/>
      <c r="PV1" s="365">
        <f>PL1+1</f>
        <v>43</v>
      </c>
      <c r="PX1" s="1107" t="str">
        <f>PO1</f>
        <v>ENTRADAS DEL MES DE MARZO 2022</v>
      </c>
      <c r="PY1" s="1107"/>
      <c r="PZ1" s="1107"/>
      <c r="QA1" s="1107"/>
      <c r="QB1" s="1107"/>
      <c r="QC1" s="1107"/>
      <c r="QD1" s="1107"/>
      <c r="QE1" s="365">
        <f>PV1+1</f>
        <v>44</v>
      </c>
      <c r="QG1" s="1107" t="str">
        <f>PX1</f>
        <v>ENTRADAS DEL MES DE MARZO 2022</v>
      </c>
      <c r="QH1" s="1107"/>
      <c r="QI1" s="1107"/>
      <c r="QJ1" s="1107"/>
      <c r="QK1" s="1107"/>
      <c r="QL1" s="1107"/>
      <c r="QM1" s="1107"/>
      <c r="QN1" s="365">
        <f>QE1+1</f>
        <v>45</v>
      </c>
      <c r="QP1" s="1107" t="str">
        <f>QG1</f>
        <v>ENTRADAS DEL MES DE MARZO 2022</v>
      </c>
      <c r="QQ1" s="1107"/>
      <c r="QR1" s="1107"/>
      <c r="QS1" s="1107"/>
      <c r="QT1" s="1107"/>
      <c r="QU1" s="1107"/>
      <c r="QV1" s="1107"/>
      <c r="QW1" s="365">
        <f>QN1+1</f>
        <v>46</v>
      </c>
      <c r="QY1" s="1107" t="str">
        <f>QP1</f>
        <v>ENTRADAS DEL MES DE MARZO 2022</v>
      </c>
      <c r="QZ1" s="1107"/>
      <c r="RA1" s="1107"/>
      <c r="RB1" s="1107"/>
      <c r="RC1" s="1107"/>
      <c r="RD1" s="1107"/>
      <c r="RE1" s="1107"/>
      <c r="RF1" s="365">
        <f>QW1+1</f>
        <v>47</v>
      </c>
      <c r="RH1" s="1107" t="str">
        <f>QY1</f>
        <v>ENTRADAS DEL MES DE MARZO 2022</v>
      </c>
      <c r="RI1" s="1107"/>
      <c r="RJ1" s="1107"/>
      <c r="RK1" s="1107"/>
      <c r="RL1" s="1107"/>
      <c r="RM1" s="1107"/>
      <c r="RN1" s="1107"/>
      <c r="RO1" s="365">
        <f>RF1+1</f>
        <v>48</v>
      </c>
      <c r="RQ1" s="1107" t="str">
        <f>RH1</f>
        <v>ENTRADAS DEL MES DE MARZO 2022</v>
      </c>
      <c r="RR1" s="1107"/>
      <c r="RS1" s="1107"/>
      <c r="RT1" s="1107"/>
      <c r="RU1" s="1107"/>
      <c r="RV1" s="1107"/>
      <c r="RW1" s="1107"/>
      <c r="RX1" s="365">
        <f>RO1+1</f>
        <v>49</v>
      </c>
      <c r="RZ1" s="1107" t="str">
        <f>RQ1</f>
        <v>ENTRADAS DEL MES DE MARZO 2022</v>
      </c>
      <c r="SA1" s="1107"/>
      <c r="SB1" s="1107"/>
      <c r="SC1" s="1107"/>
      <c r="SD1" s="1107"/>
      <c r="SE1" s="1107"/>
      <c r="SF1" s="1107"/>
      <c r="SG1" s="365">
        <f>RX1+1</f>
        <v>50</v>
      </c>
      <c r="SI1" s="1107" t="str">
        <f>RZ1</f>
        <v>ENTRADAS DEL MES DE MARZO 2022</v>
      </c>
      <c r="SJ1" s="1107"/>
      <c r="SK1" s="1107"/>
      <c r="SL1" s="1107"/>
      <c r="SM1" s="1107"/>
      <c r="SN1" s="1107"/>
      <c r="SO1" s="1107"/>
      <c r="SP1" s="365">
        <f>SG1+1</f>
        <v>51</v>
      </c>
      <c r="SR1" s="1107" t="str">
        <f>SI1</f>
        <v>ENTRADAS DEL MES DE MARZO 2022</v>
      </c>
      <c r="SS1" s="1107"/>
      <c r="ST1" s="1107"/>
      <c r="SU1" s="1107"/>
      <c r="SV1" s="1107"/>
      <c r="SW1" s="1107"/>
      <c r="SX1" s="1107"/>
      <c r="SY1" s="365">
        <f>SP1+1</f>
        <v>52</v>
      </c>
      <c r="TA1" s="1107" t="str">
        <f>SR1</f>
        <v>ENTRADAS DEL MES DE MARZO 2022</v>
      </c>
      <c r="TB1" s="1107"/>
      <c r="TC1" s="1107"/>
      <c r="TD1" s="1107"/>
      <c r="TE1" s="1107"/>
      <c r="TF1" s="1107"/>
      <c r="TG1" s="1107"/>
      <c r="TH1" s="365">
        <f>SY1+1</f>
        <v>53</v>
      </c>
      <c r="TJ1" s="1107" t="str">
        <f>TA1</f>
        <v>ENTRADAS DEL MES DE MARZO 2022</v>
      </c>
      <c r="TK1" s="1107"/>
      <c r="TL1" s="1107"/>
      <c r="TM1" s="1107"/>
      <c r="TN1" s="1107"/>
      <c r="TO1" s="1107"/>
      <c r="TP1" s="1107"/>
      <c r="TQ1" s="365">
        <f>TH1+1</f>
        <v>54</v>
      </c>
      <c r="TS1" s="1107" t="str">
        <f>TJ1</f>
        <v>ENTRADAS DEL MES DE MARZO 2022</v>
      </c>
      <c r="TT1" s="1107"/>
      <c r="TU1" s="1107"/>
      <c r="TV1" s="1107"/>
      <c r="TW1" s="1107"/>
      <c r="TX1" s="1107"/>
      <c r="TY1" s="1107"/>
      <c r="TZ1" s="365">
        <f>TQ1+1</f>
        <v>55</v>
      </c>
      <c r="UB1" s="1107" t="str">
        <f>TS1</f>
        <v>ENTRADAS DEL MES DE MARZO 2022</v>
      </c>
      <c r="UC1" s="1107"/>
      <c r="UD1" s="1107"/>
      <c r="UE1" s="1107"/>
      <c r="UF1" s="1107"/>
      <c r="UG1" s="1107"/>
      <c r="UH1" s="1107"/>
      <c r="UI1" s="365">
        <f>TZ1+1</f>
        <v>56</v>
      </c>
      <c r="UK1" s="1107" t="str">
        <f>UB1</f>
        <v>ENTRADAS DEL MES DE MARZO 2022</v>
      </c>
      <c r="UL1" s="1107"/>
      <c r="UM1" s="1107"/>
      <c r="UN1" s="1107"/>
      <c r="UO1" s="1107"/>
      <c r="UP1" s="1107"/>
      <c r="UQ1" s="1107"/>
      <c r="UR1" s="365">
        <f>UI1+1</f>
        <v>57</v>
      </c>
      <c r="UT1" s="1107" t="str">
        <f>UK1</f>
        <v>ENTRADAS DEL MES DE MARZO 2022</v>
      </c>
      <c r="UU1" s="1107"/>
      <c r="UV1" s="1107"/>
      <c r="UW1" s="1107"/>
      <c r="UX1" s="1107"/>
      <c r="UY1" s="1107"/>
      <c r="UZ1" s="1107"/>
      <c r="VA1" s="365">
        <f>UR1+1</f>
        <v>58</v>
      </c>
      <c r="VC1" s="1107" t="str">
        <f>UT1</f>
        <v>ENTRADAS DEL MES DE MARZO 2022</v>
      </c>
      <c r="VD1" s="1107"/>
      <c r="VE1" s="1107"/>
      <c r="VF1" s="1107"/>
      <c r="VG1" s="1107"/>
      <c r="VH1" s="1107"/>
      <c r="VI1" s="1107"/>
      <c r="VJ1" s="365">
        <f>VA1+1</f>
        <v>59</v>
      </c>
      <c r="VL1" s="1107" t="str">
        <f>VC1</f>
        <v>ENTRADAS DEL MES DE MARZO 2022</v>
      </c>
      <c r="VM1" s="1107"/>
      <c r="VN1" s="1107"/>
      <c r="VO1" s="1107"/>
      <c r="VP1" s="1107"/>
      <c r="VQ1" s="1107"/>
      <c r="VR1" s="1107"/>
      <c r="VS1" s="365">
        <f>VJ1+1</f>
        <v>60</v>
      </c>
      <c r="VU1" s="1107" t="str">
        <f>VL1</f>
        <v>ENTRADAS DEL MES DE MARZO 2022</v>
      </c>
      <c r="VV1" s="1107"/>
      <c r="VW1" s="1107"/>
      <c r="VX1" s="1107"/>
      <c r="VY1" s="1107"/>
      <c r="VZ1" s="1107"/>
      <c r="WA1" s="1107"/>
      <c r="WB1" s="365">
        <f>VS1+1</f>
        <v>61</v>
      </c>
      <c r="WD1" s="1107" t="str">
        <f>VU1</f>
        <v>ENTRADAS DEL MES DE MARZO 2022</v>
      </c>
      <c r="WE1" s="1107"/>
      <c r="WF1" s="1107"/>
      <c r="WG1" s="1107"/>
      <c r="WH1" s="1107"/>
      <c r="WI1" s="1107"/>
      <c r="WJ1" s="1107"/>
      <c r="WK1" s="365">
        <f>WB1+1</f>
        <v>62</v>
      </c>
      <c r="WM1" s="1107" t="str">
        <f>WD1</f>
        <v>ENTRADAS DEL MES DE MARZO 2022</v>
      </c>
      <c r="WN1" s="1107"/>
      <c r="WO1" s="1107"/>
      <c r="WP1" s="1107"/>
      <c r="WQ1" s="1107"/>
      <c r="WR1" s="1107"/>
      <c r="WS1" s="1107"/>
      <c r="WT1" s="365">
        <f>WK1+1</f>
        <v>63</v>
      </c>
      <c r="WV1" s="1107" t="str">
        <f>WM1</f>
        <v>ENTRADAS DEL MES DE MARZO 2022</v>
      </c>
      <c r="WW1" s="1107"/>
      <c r="WX1" s="1107"/>
      <c r="WY1" s="1107"/>
      <c r="WZ1" s="1107"/>
      <c r="XA1" s="1107"/>
      <c r="XB1" s="1107"/>
      <c r="XC1" s="365">
        <f>WT1+1</f>
        <v>64</v>
      </c>
      <c r="XE1" s="1107" t="str">
        <f>WV1</f>
        <v>ENTRADAS DEL MES DE MARZO 2022</v>
      </c>
      <c r="XF1" s="1107"/>
      <c r="XG1" s="1107"/>
      <c r="XH1" s="1107"/>
      <c r="XI1" s="1107"/>
      <c r="XJ1" s="1107"/>
      <c r="XK1" s="1107"/>
      <c r="XL1" s="365">
        <f>XC1+1</f>
        <v>65</v>
      </c>
      <c r="XN1" s="1107" t="str">
        <f>XE1</f>
        <v>ENTRADAS DEL MES DE MARZO 2022</v>
      </c>
      <c r="XO1" s="1107"/>
      <c r="XP1" s="1107"/>
      <c r="XQ1" s="1107"/>
      <c r="XR1" s="1107"/>
      <c r="XS1" s="1107"/>
      <c r="XT1" s="1107"/>
      <c r="XU1" s="365">
        <f>XL1+1</f>
        <v>66</v>
      </c>
      <c r="XW1" s="1107" t="str">
        <f>XN1</f>
        <v>ENTRADAS DEL MES DE MARZO 2022</v>
      </c>
      <c r="XX1" s="1107"/>
      <c r="XY1" s="1107"/>
      <c r="XZ1" s="1107"/>
      <c r="YA1" s="1107"/>
      <c r="YB1" s="1107"/>
      <c r="YC1" s="1107"/>
      <c r="YD1" s="365">
        <f>XU1+1</f>
        <v>67</v>
      </c>
      <c r="YF1" s="1107" t="str">
        <f>XW1</f>
        <v>ENTRADAS DEL MES DE MARZO 2022</v>
      </c>
      <c r="YG1" s="1107"/>
      <c r="YH1" s="1107"/>
      <c r="YI1" s="1107"/>
      <c r="YJ1" s="1107"/>
      <c r="YK1" s="1107"/>
      <c r="YL1" s="1107"/>
      <c r="YM1" s="365">
        <f>YD1+1</f>
        <v>68</v>
      </c>
      <c r="YO1" s="1107" t="str">
        <f>YF1</f>
        <v>ENTRADAS DEL MES DE MARZO 2022</v>
      </c>
      <c r="YP1" s="1107"/>
      <c r="YQ1" s="1107"/>
      <c r="YR1" s="1107"/>
      <c r="YS1" s="1107"/>
      <c r="YT1" s="1107"/>
      <c r="YU1" s="1107"/>
      <c r="YV1" s="365">
        <f>YM1+1</f>
        <v>69</v>
      </c>
      <c r="YX1" s="1107" t="str">
        <f>YO1</f>
        <v>ENTRADAS DEL MES DE MARZO 2022</v>
      </c>
      <c r="YY1" s="1107"/>
      <c r="YZ1" s="1107"/>
      <c r="ZA1" s="1107"/>
      <c r="ZB1" s="1107"/>
      <c r="ZC1" s="1107"/>
      <c r="ZD1" s="1107"/>
      <c r="ZE1" s="365">
        <f>YV1+1</f>
        <v>70</v>
      </c>
      <c r="ZG1" s="1107" t="str">
        <f>YX1</f>
        <v>ENTRADAS DEL MES DE MARZO 2022</v>
      </c>
      <c r="ZH1" s="1107"/>
      <c r="ZI1" s="1107"/>
      <c r="ZJ1" s="1107"/>
      <c r="ZK1" s="1107"/>
      <c r="ZL1" s="1107"/>
      <c r="ZM1" s="1107"/>
      <c r="ZN1" s="365">
        <f>ZE1+1</f>
        <v>71</v>
      </c>
      <c r="ZP1" s="1107" t="str">
        <f>ZG1</f>
        <v>ENTRADAS DEL MES DE MARZO 2022</v>
      </c>
      <c r="ZQ1" s="1107"/>
      <c r="ZR1" s="1107"/>
      <c r="ZS1" s="1107"/>
      <c r="ZT1" s="1107"/>
      <c r="ZU1" s="1107"/>
      <c r="ZV1" s="1107"/>
      <c r="ZW1" s="365">
        <f>ZN1+1</f>
        <v>72</v>
      </c>
      <c r="ZY1" s="1107" t="str">
        <f>ZP1</f>
        <v>ENTRADAS DEL MES DE MARZO 2022</v>
      </c>
      <c r="ZZ1" s="1107"/>
      <c r="AAA1" s="1107"/>
      <c r="AAB1" s="1107"/>
      <c r="AAC1" s="1107"/>
      <c r="AAD1" s="1107"/>
      <c r="AAE1" s="1107"/>
      <c r="AAF1" s="365">
        <f>ZW1+1</f>
        <v>73</v>
      </c>
      <c r="AAH1" s="1107" t="str">
        <f>ZY1</f>
        <v>ENTRADAS DEL MES DE MARZO 2022</v>
      </c>
      <c r="AAI1" s="1107"/>
      <c r="AAJ1" s="1107"/>
      <c r="AAK1" s="1107"/>
      <c r="AAL1" s="1107"/>
      <c r="AAM1" s="1107"/>
      <c r="AAN1" s="1107"/>
      <c r="AAO1" s="365">
        <f>AAF1+1</f>
        <v>74</v>
      </c>
      <c r="AAQ1" s="1107" t="str">
        <f>AAH1</f>
        <v>ENTRADAS DEL MES DE MARZO 2022</v>
      </c>
      <c r="AAR1" s="1107"/>
      <c r="AAS1" s="1107"/>
      <c r="AAT1" s="1107"/>
      <c r="AAU1" s="1107"/>
      <c r="AAV1" s="1107"/>
      <c r="AAW1" s="1107"/>
      <c r="AAX1" s="365">
        <f>AAO1+1</f>
        <v>75</v>
      </c>
      <c r="AAZ1" s="1107" t="str">
        <f>AAQ1</f>
        <v>ENTRADAS DEL MES DE MARZO 2022</v>
      </c>
      <c r="ABA1" s="1107"/>
      <c r="ABB1" s="1107"/>
      <c r="ABC1" s="1107"/>
      <c r="ABD1" s="1107"/>
      <c r="ABE1" s="1107"/>
      <c r="ABF1" s="1107"/>
      <c r="ABG1" s="365">
        <f>AAX1+1</f>
        <v>76</v>
      </c>
      <c r="ABI1" s="1107" t="str">
        <f>AAZ1</f>
        <v>ENTRADAS DEL MES DE MARZO 2022</v>
      </c>
      <c r="ABJ1" s="1107"/>
      <c r="ABK1" s="1107"/>
      <c r="ABL1" s="1107"/>
      <c r="ABM1" s="1107"/>
      <c r="ABN1" s="1107"/>
      <c r="ABO1" s="1107"/>
      <c r="ABP1" s="365">
        <f>ABG1+1</f>
        <v>77</v>
      </c>
      <c r="ABR1" s="1107" t="str">
        <f>ABI1</f>
        <v>ENTRADAS DEL MES DE MARZO 2022</v>
      </c>
      <c r="ABS1" s="1107"/>
      <c r="ABT1" s="1107"/>
      <c r="ABU1" s="1107"/>
      <c r="ABV1" s="1107"/>
      <c r="ABW1" s="1107"/>
      <c r="ABX1" s="1107"/>
      <c r="ABY1" s="365">
        <f>ABP1+1</f>
        <v>78</v>
      </c>
      <c r="ACA1" s="1107" t="str">
        <f>ABR1</f>
        <v>ENTRADAS DEL MES DE MARZO 2022</v>
      </c>
      <c r="ACB1" s="1107"/>
      <c r="ACC1" s="1107"/>
      <c r="ACD1" s="1107"/>
      <c r="ACE1" s="1107"/>
      <c r="ACF1" s="1107"/>
      <c r="ACG1" s="1107"/>
      <c r="ACH1" s="365">
        <f>ABY1+1</f>
        <v>79</v>
      </c>
      <c r="ACJ1" s="1107" t="str">
        <f>ACA1</f>
        <v>ENTRADAS DEL MES DE MARZO 2022</v>
      </c>
      <c r="ACK1" s="1107"/>
      <c r="ACL1" s="1107"/>
      <c r="ACM1" s="1107"/>
      <c r="ACN1" s="1107"/>
      <c r="ACO1" s="1107"/>
      <c r="ACP1" s="1107"/>
      <c r="ACQ1" s="365">
        <f>ACH1+1</f>
        <v>80</v>
      </c>
      <c r="ACS1" s="1107" t="str">
        <f>ACJ1</f>
        <v>ENTRADAS DEL MES DE MARZO 2022</v>
      </c>
      <c r="ACT1" s="1107"/>
      <c r="ACU1" s="1107"/>
      <c r="ACV1" s="1107"/>
      <c r="ACW1" s="1107"/>
      <c r="ACX1" s="1107"/>
      <c r="ACY1" s="1107"/>
      <c r="ACZ1" s="365">
        <f>ACQ1+1</f>
        <v>81</v>
      </c>
      <c r="ADB1" s="1107" t="str">
        <f>ACS1</f>
        <v>ENTRADAS DEL MES DE MARZO 2022</v>
      </c>
      <c r="ADC1" s="1107"/>
      <c r="ADD1" s="1107"/>
      <c r="ADE1" s="1107"/>
      <c r="ADF1" s="1107"/>
      <c r="ADG1" s="1107"/>
      <c r="ADH1" s="1107"/>
      <c r="ADI1" s="365">
        <f>ACZ1+1</f>
        <v>82</v>
      </c>
      <c r="ADK1" s="1107" t="str">
        <f>ADB1</f>
        <v>ENTRADAS DEL MES DE MARZO 2022</v>
      </c>
      <c r="ADL1" s="1107"/>
      <c r="ADM1" s="1107"/>
      <c r="ADN1" s="1107"/>
      <c r="ADO1" s="1107"/>
      <c r="ADP1" s="1107"/>
      <c r="ADQ1" s="1107"/>
      <c r="ADR1" s="365">
        <f>ADI1+1</f>
        <v>83</v>
      </c>
      <c r="ADT1" s="1107" t="str">
        <f>ADK1</f>
        <v>ENTRADAS DEL MES DE MARZO 2022</v>
      </c>
      <c r="ADU1" s="1107"/>
      <c r="ADV1" s="1107"/>
      <c r="ADW1" s="1107"/>
      <c r="ADX1" s="1107"/>
      <c r="ADY1" s="1107"/>
      <c r="ADZ1" s="1107"/>
      <c r="AEA1" s="365">
        <f>ADR1+1</f>
        <v>84</v>
      </c>
      <c r="AEC1" s="1107" t="str">
        <f>ADT1</f>
        <v>ENTRADAS DEL MES DE MARZO 2022</v>
      </c>
      <c r="AED1" s="1107"/>
      <c r="AEE1" s="1107"/>
      <c r="AEF1" s="1107"/>
      <c r="AEG1" s="1107"/>
      <c r="AEH1" s="1107"/>
      <c r="AEI1" s="1107"/>
      <c r="AEJ1" s="365">
        <f>AEA1+1</f>
        <v>85</v>
      </c>
      <c r="AEL1" s="1107" t="str">
        <f>AEC1</f>
        <v>ENTRADAS DEL MES DE MARZO 2022</v>
      </c>
      <c r="AEM1" s="1107"/>
      <c r="AEN1" s="1107"/>
      <c r="AEO1" s="1107"/>
      <c r="AEP1" s="1107"/>
      <c r="AEQ1" s="1107"/>
      <c r="AER1" s="1107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12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71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108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11" t="s">
        <v>243</v>
      </c>
      <c r="BT5" s="1041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42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108" t="s">
        <v>82</v>
      </c>
      <c r="CN5" s="1041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42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09" t="s">
        <v>82</v>
      </c>
      <c r="DR5" s="1041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108" t="s">
        <v>82</v>
      </c>
      <c r="EV5" s="1045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71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6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6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71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108" t="s">
        <v>82</v>
      </c>
      <c r="GT5" s="826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11" t="s">
        <v>82</v>
      </c>
      <c r="HD5" s="826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6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108" t="s">
        <v>82</v>
      </c>
      <c r="HX5" s="826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108" t="s">
        <v>123</v>
      </c>
      <c r="IH5" s="971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108" t="s">
        <v>123</v>
      </c>
      <c r="IR5" s="1054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6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09" t="s">
        <v>294</v>
      </c>
      <c r="JL5" s="1055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6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12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12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27"/>
      <c r="BA6" s="247"/>
      <c r="BB6" s="247"/>
      <c r="BC6" s="247"/>
      <c r="BD6" s="247"/>
      <c r="BE6" s="248"/>
      <c r="BF6" s="247"/>
      <c r="BG6" s="329"/>
      <c r="BH6" s="247"/>
      <c r="BI6" s="1108"/>
      <c r="BJ6" s="1027"/>
      <c r="BK6" s="247"/>
      <c r="BL6" s="247"/>
      <c r="BM6" s="247"/>
      <c r="BN6" s="247"/>
      <c r="BO6" s="248"/>
      <c r="BP6" s="247"/>
      <c r="BQ6" s="329"/>
      <c r="BR6" s="247"/>
      <c r="BS6" s="1111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108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09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108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108"/>
      <c r="GT6" s="256"/>
      <c r="GU6" s="247"/>
      <c r="GV6" s="247"/>
      <c r="GW6" s="247"/>
      <c r="GX6" s="247"/>
      <c r="GY6" s="248"/>
      <c r="GZ6" s="247"/>
      <c r="HA6" s="329"/>
      <c r="HB6" s="247"/>
      <c r="HC6" s="1111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108"/>
      <c r="HX6" s="247"/>
      <c r="HY6" s="247"/>
      <c r="HZ6" s="247"/>
      <c r="IA6" s="247"/>
      <c r="IB6" s="247"/>
      <c r="IC6" s="248"/>
      <c r="ID6" s="247"/>
      <c r="IE6" s="329"/>
      <c r="IF6" s="247"/>
      <c r="IG6" s="1108"/>
      <c r="IH6" s="247"/>
      <c r="II6" s="247"/>
      <c r="IJ6" s="247"/>
      <c r="IK6" s="247"/>
      <c r="IL6" s="247"/>
      <c r="IM6" s="248"/>
      <c r="IN6" s="247"/>
      <c r="IO6" s="329"/>
      <c r="IP6" s="247"/>
      <c r="IQ6" s="1108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09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12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9" t="s">
        <v>21</v>
      </c>
      <c r="IA33" s="740"/>
      <c r="IB33" s="310">
        <f>IC5-IB32</f>
        <v>18854</v>
      </c>
      <c r="IC33" s="247"/>
      <c r="IJ33" s="739" t="s">
        <v>21</v>
      </c>
      <c r="IK33" s="740"/>
      <c r="IL33" s="143">
        <f>IJ32-IL32</f>
        <v>18716.919999999998</v>
      </c>
      <c r="IT33" s="739" t="s">
        <v>21</v>
      </c>
      <c r="IU33" s="740"/>
      <c r="IV33" s="143">
        <f>IT32-IV32</f>
        <v>19141.77</v>
      </c>
      <c r="JD33" s="739" t="s">
        <v>21</v>
      </c>
      <c r="JE33" s="740"/>
      <c r="JF33" s="143">
        <f>JD32-JF32</f>
        <v>18991.899999999998</v>
      </c>
      <c r="JN33" s="739" t="s">
        <v>21</v>
      </c>
      <c r="JO33" s="740"/>
      <c r="JP33" s="143">
        <f>JN32-JP32</f>
        <v>19182.099999999999</v>
      </c>
      <c r="JX33" s="739" t="s">
        <v>21</v>
      </c>
      <c r="JY33" s="740"/>
      <c r="JZ33" s="310">
        <f>KA5-JZ32</f>
        <v>18953.8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103" t="s">
        <v>21</v>
      </c>
      <c r="RU33" s="1104"/>
      <c r="RV33" s="143">
        <f>SUM(RW5-RV32)</f>
        <v>0</v>
      </c>
      <c r="SC33" s="1103" t="s">
        <v>21</v>
      </c>
      <c r="SD33" s="1104"/>
      <c r="SE33" s="143">
        <f>SUM(SF5-SE32)</f>
        <v>0</v>
      </c>
      <c r="SL33" s="1103" t="s">
        <v>21</v>
      </c>
      <c r="SM33" s="1104"/>
      <c r="SN33" s="237">
        <f>SUM(SO5-SN32)</f>
        <v>0</v>
      </c>
      <c r="SU33" s="1103" t="s">
        <v>21</v>
      </c>
      <c r="SV33" s="1104"/>
      <c r="SW33" s="143">
        <f>SUM(SX5-SW32)</f>
        <v>0</v>
      </c>
      <c r="TD33" s="1103" t="s">
        <v>21</v>
      </c>
      <c r="TE33" s="1104"/>
      <c r="TF33" s="143">
        <f>SUM(TG5-TF32)</f>
        <v>0</v>
      </c>
      <c r="TM33" s="1103" t="s">
        <v>21</v>
      </c>
      <c r="TN33" s="1104"/>
      <c r="TO33" s="143">
        <f>SUM(TP5-TO32)</f>
        <v>0</v>
      </c>
      <c r="TV33" s="1103" t="s">
        <v>21</v>
      </c>
      <c r="TW33" s="1104"/>
      <c r="TX33" s="143">
        <f>SUM(TY5-TX32)</f>
        <v>0</v>
      </c>
      <c r="UE33" s="1103" t="s">
        <v>21</v>
      </c>
      <c r="UF33" s="1104"/>
      <c r="UG33" s="143">
        <f>SUM(UH5-UG32)</f>
        <v>0</v>
      </c>
      <c r="UN33" s="1103" t="s">
        <v>21</v>
      </c>
      <c r="UO33" s="1104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103" t="s">
        <v>21</v>
      </c>
      <c r="VP33" s="1104"/>
      <c r="VQ33" s="143">
        <f>VR5-VQ32</f>
        <v>-22</v>
      </c>
      <c r="VX33" s="1103" t="s">
        <v>21</v>
      </c>
      <c r="VY33" s="1104"/>
      <c r="VZ33" s="143">
        <f>WA5-VZ32</f>
        <v>-22</v>
      </c>
      <c r="WG33" s="1103" t="s">
        <v>21</v>
      </c>
      <c r="WH33" s="1104"/>
      <c r="WI33" s="143">
        <f>WJ5-WI32</f>
        <v>-22</v>
      </c>
      <c r="WP33" s="1103" t="s">
        <v>21</v>
      </c>
      <c r="WQ33" s="1104"/>
      <c r="WR33" s="143">
        <f>WS5-WR32</f>
        <v>-22</v>
      </c>
      <c r="WY33" s="1103" t="s">
        <v>21</v>
      </c>
      <c r="WZ33" s="1104"/>
      <c r="XA33" s="143">
        <f>XB5-XA32</f>
        <v>-22</v>
      </c>
      <c r="XH33" s="1103" t="s">
        <v>21</v>
      </c>
      <c r="XI33" s="1104"/>
      <c r="XJ33" s="143">
        <f>XK5-XJ32</f>
        <v>-22</v>
      </c>
      <c r="XQ33" s="1103" t="s">
        <v>21</v>
      </c>
      <c r="XR33" s="1104"/>
      <c r="XS33" s="143">
        <f>XT5-XS32</f>
        <v>-22</v>
      </c>
      <c r="XZ33" s="1103" t="s">
        <v>21</v>
      </c>
      <c r="YA33" s="1104"/>
      <c r="YB33" s="143">
        <f>YC5-YB32</f>
        <v>-22</v>
      </c>
      <c r="YI33" s="1103" t="s">
        <v>21</v>
      </c>
      <c r="YJ33" s="1104"/>
      <c r="YK33" s="143">
        <f>YL5-YK32</f>
        <v>-22</v>
      </c>
      <c r="YR33" s="1103" t="s">
        <v>21</v>
      </c>
      <c r="YS33" s="1104"/>
      <c r="YT33" s="143">
        <f>YU5-YT32</f>
        <v>-22</v>
      </c>
      <c r="ZA33" s="1103" t="s">
        <v>21</v>
      </c>
      <c r="ZB33" s="1104"/>
      <c r="ZC33" s="143">
        <f>ZD5-ZC32</f>
        <v>-22</v>
      </c>
      <c r="ZJ33" s="1103" t="s">
        <v>21</v>
      </c>
      <c r="ZK33" s="1104"/>
      <c r="ZL33" s="143">
        <f>ZM5-ZL32</f>
        <v>-22</v>
      </c>
      <c r="ZS33" s="1103" t="s">
        <v>21</v>
      </c>
      <c r="ZT33" s="1104"/>
      <c r="ZU33" s="143">
        <f>ZV5-ZU32</f>
        <v>-22</v>
      </c>
      <c r="AAB33" s="1103" t="s">
        <v>21</v>
      </c>
      <c r="AAC33" s="1104"/>
      <c r="AAD33" s="143">
        <f>AAE5-AAD32</f>
        <v>-22</v>
      </c>
      <c r="AAK33" s="1103" t="s">
        <v>21</v>
      </c>
      <c r="AAL33" s="1104"/>
      <c r="AAM33" s="143">
        <f>AAN5-AAM32</f>
        <v>-22</v>
      </c>
      <c r="AAT33" s="1103" t="s">
        <v>21</v>
      </c>
      <c r="AAU33" s="1104"/>
      <c r="AAV33" s="143">
        <f>AAV32-AAT32</f>
        <v>22</v>
      </c>
      <c r="ABC33" s="1103" t="s">
        <v>21</v>
      </c>
      <c r="ABD33" s="1104"/>
      <c r="ABE33" s="143">
        <f>ABF5-ABE32</f>
        <v>-22</v>
      </c>
      <c r="ABL33" s="1103" t="s">
        <v>21</v>
      </c>
      <c r="ABM33" s="1104"/>
      <c r="ABN33" s="143">
        <f>ABO5-ABN32</f>
        <v>-22</v>
      </c>
      <c r="ABU33" s="1103" t="s">
        <v>21</v>
      </c>
      <c r="ABV33" s="1104"/>
      <c r="ABW33" s="143">
        <f>ABX5-ABW32</f>
        <v>-22</v>
      </c>
      <c r="ACD33" s="1103" t="s">
        <v>21</v>
      </c>
      <c r="ACE33" s="1104"/>
      <c r="ACF33" s="143">
        <f>ACG5-ACF32</f>
        <v>-22</v>
      </c>
      <c r="ACM33" s="1103" t="s">
        <v>21</v>
      </c>
      <c r="ACN33" s="1104"/>
      <c r="ACO33" s="143">
        <f>ACP5-ACO32</f>
        <v>-22</v>
      </c>
      <c r="ACV33" s="1103" t="s">
        <v>21</v>
      </c>
      <c r="ACW33" s="1104"/>
      <c r="ACX33" s="143">
        <f>ACY5-ACX32</f>
        <v>-22</v>
      </c>
      <c r="ADE33" s="1103" t="s">
        <v>21</v>
      </c>
      <c r="ADF33" s="1104"/>
      <c r="ADG33" s="143">
        <f>ADH5-ADG32</f>
        <v>-22</v>
      </c>
      <c r="ADN33" s="1103" t="s">
        <v>21</v>
      </c>
      <c r="ADO33" s="1104"/>
      <c r="ADP33" s="143">
        <f>ADQ5-ADP32</f>
        <v>-22</v>
      </c>
      <c r="ADW33" s="1103" t="s">
        <v>21</v>
      </c>
      <c r="ADX33" s="1104"/>
      <c r="ADY33" s="143">
        <f>ADZ5-ADY32</f>
        <v>-22</v>
      </c>
      <c r="AEF33" s="1103" t="s">
        <v>21</v>
      </c>
      <c r="AEG33" s="1104"/>
      <c r="AEH33" s="143">
        <f>AEI5-AEH32</f>
        <v>-22</v>
      </c>
      <c r="AEO33" s="1103" t="s">
        <v>21</v>
      </c>
      <c r="AEP33" s="1104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105" t="s">
        <v>4</v>
      </c>
      <c r="RU34" s="1106"/>
      <c r="RV34" s="49"/>
      <c r="SC34" s="1105" t="s">
        <v>4</v>
      </c>
      <c r="SD34" s="1106"/>
      <c r="SE34" s="49"/>
      <c r="SL34" s="1105" t="s">
        <v>4</v>
      </c>
      <c r="SM34" s="1106"/>
      <c r="SN34" s="49"/>
      <c r="SU34" s="1105" t="s">
        <v>4</v>
      </c>
      <c r="SV34" s="1106"/>
      <c r="SW34" s="49"/>
      <c r="TD34" s="1105" t="s">
        <v>4</v>
      </c>
      <c r="TE34" s="1106"/>
      <c r="TF34" s="49"/>
      <c r="TM34" s="1105" t="s">
        <v>4</v>
      </c>
      <c r="TN34" s="1106"/>
      <c r="TO34" s="49"/>
      <c r="TV34" s="1105" t="s">
        <v>4</v>
      </c>
      <c r="TW34" s="1106"/>
      <c r="TX34" s="49"/>
      <c r="UE34" s="1105" t="s">
        <v>4</v>
      </c>
      <c r="UF34" s="1106"/>
      <c r="UG34" s="49"/>
      <c r="UN34" s="1105" t="s">
        <v>4</v>
      </c>
      <c r="UO34" s="1106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105" t="s">
        <v>4</v>
      </c>
      <c r="VP34" s="1106"/>
      <c r="VQ34" s="49"/>
      <c r="VX34" s="1105" t="s">
        <v>4</v>
      </c>
      <c r="VY34" s="1106"/>
      <c r="VZ34" s="49"/>
      <c r="WG34" s="1105" t="s">
        <v>4</v>
      </c>
      <c r="WH34" s="1106"/>
      <c r="WI34" s="49"/>
      <c r="WP34" s="1105" t="s">
        <v>4</v>
      </c>
      <c r="WQ34" s="1106"/>
      <c r="WR34" s="49"/>
      <c r="WY34" s="1105" t="s">
        <v>4</v>
      </c>
      <c r="WZ34" s="1106"/>
      <c r="XA34" s="49"/>
      <c r="XH34" s="1105" t="s">
        <v>4</v>
      </c>
      <c r="XI34" s="1106"/>
      <c r="XJ34" s="49"/>
      <c r="XQ34" s="1105" t="s">
        <v>4</v>
      </c>
      <c r="XR34" s="1106"/>
      <c r="XS34" s="49"/>
      <c r="XZ34" s="1105" t="s">
        <v>4</v>
      </c>
      <c r="YA34" s="1106"/>
      <c r="YB34" s="49"/>
      <c r="YI34" s="1105" t="s">
        <v>4</v>
      </c>
      <c r="YJ34" s="1106"/>
      <c r="YK34" s="49"/>
      <c r="YR34" s="1105" t="s">
        <v>4</v>
      </c>
      <c r="YS34" s="1106"/>
      <c r="YT34" s="49"/>
      <c r="ZA34" s="1105" t="s">
        <v>4</v>
      </c>
      <c r="ZB34" s="1106"/>
      <c r="ZC34" s="49"/>
      <c r="ZJ34" s="1105" t="s">
        <v>4</v>
      </c>
      <c r="ZK34" s="1106"/>
      <c r="ZL34" s="49"/>
      <c r="ZS34" s="1105" t="s">
        <v>4</v>
      </c>
      <c r="ZT34" s="1106"/>
      <c r="ZU34" s="49"/>
      <c r="AAB34" s="1105" t="s">
        <v>4</v>
      </c>
      <c r="AAC34" s="1106"/>
      <c r="AAD34" s="49"/>
      <c r="AAK34" s="1105" t="s">
        <v>4</v>
      </c>
      <c r="AAL34" s="1106"/>
      <c r="AAM34" s="49"/>
      <c r="AAT34" s="1105" t="s">
        <v>4</v>
      </c>
      <c r="AAU34" s="1106"/>
      <c r="AAV34" s="49"/>
      <c r="ABC34" s="1105" t="s">
        <v>4</v>
      </c>
      <c r="ABD34" s="1106"/>
      <c r="ABE34" s="49"/>
      <c r="ABL34" s="1105" t="s">
        <v>4</v>
      </c>
      <c r="ABM34" s="1106"/>
      <c r="ABN34" s="49"/>
      <c r="ABU34" s="1105" t="s">
        <v>4</v>
      </c>
      <c r="ABV34" s="1106"/>
      <c r="ABW34" s="49"/>
      <c r="ACD34" s="1105" t="s">
        <v>4</v>
      </c>
      <c r="ACE34" s="1106"/>
      <c r="ACF34" s="49"/>
      <c r="ACM34" s="1105" t="s">
        <v>4</v>
      </c>
      <c r="ACN34" s="1106"/>
      <c r="ACO34" s="49"/>
      <c r="ACV34" s="1105" t="s">
        <v>4</v>
      </c>
      <c r="ACW34" s="1106"/>
      <c r="ACX34" s="49"/>
      <c r="ADE34" s="1105" t="s">
        <v>4</v>
      </c>
      <c r="ADF34" s="1106"/>
      <c r="ADG34" s="49"/>
      <c r="ADN34" s="1105" t="s">
        <v>4</v>
      </c>
      <c r="ADO34" s="1106"/>
      <c r="ADP34" s="49"/>
      <c r="ADW34" s="1105" t="s">
        <v>4</v>
      </c>
      <c r="ADX34" s="1106"/>
      <c r="ADY34" s="49"/>
      <c r="AEF34" s="1105" t="s">
        <v>4</v>
      </c>
      <c r="AEG34" s="1106"/>
      <c r="AEH34" s="49"/>
      <c r="AEO34" s="1105" t="s">
        <v>4</v>
      </c>
      <c r="AEP34" s="1106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12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12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16" t="s">
        <v>11</v>
      </c>
      <c r="D58" s="111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39"/>
      <c r="B5" s="1141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40"/>
      <c r="B6" s="1142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43" t="s">
        <v>11</v>
      </c>
      <c r="D56" s="1144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7"/>
      <c r="B1" s="1107"/>
      <c r="C1" s="1107"/>
      <c r="D1" s="1107"/>
      <c r="E1" s="1107"/>
      <c r="F1" s="1107"/>
      <c r="G1" s="11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45"/>
      <c r="C4" s="464"/>
      <c r="D4" s="267"/>
      <c r="E4" s="345"/>
      <c r="F4" s="319"/>
      <c r="G4" s="245"/>
    </row>
    <row r="5" spans="1:10" ht="15" customHeight="1" x14ac:dyDescent="0.25">
      <c r="A5" s="1139"/>
      <c r="B5" s="1146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40"/>
      <c r="B6" s="1147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43" t="s">
        <v>11</v>
      </c>
      <c r="D55" s="1144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4" t="s">
        <v>213</v>
      </c>
      <c r="B1" s="1114"/>
      <c r="C1" s="1114"/>
      <c r="D1" s="1114"/>
      <c r="E1" s="1114"/>
      <c r="F1" s="1114"/>
      <c r="G1" s="1114"/>
      <c r="H1" s="11">
        <v>1</v>
      </c>
      <c r="I1" s="132"/>
      <c r="J1" s="73"/>
      <c r="M1" s="1119" t="s">
        <v>215</v>
      </c>
      <c r="N1" s="1119"/>
      <c r="O1" s="1119"/>
      <c r="P1" s="1119"/>
      <c r="Q1" s="1119"/>
      <c r="R1" s="1119"/>
      <c r="S1" s="111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48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48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5507.02</v>
      </c>
      <c r="U5" s="206"/>
      <c r="V5" s="73"/>
    </row>
    <row r="6" spans="1:23" x14ac:dyDescent="0.25">
      <c r="B6" s="1148"/>
      <c r="C6" s="215"/>
      <c r="D6" s="156"/>
      <c r="E6" s="105"/>
      <c r="F6" s="73"/>
      <c r="I6" s="207"/>
      <c r="J6" s="73"/>
      <c r="N6" s="1148"/>
      <c r="O6" s="215"/>
      <c r="P6" s="156">
        <v>44627</v>
      </c>
      <c r="Q6" s="105">
        <v>503.94</v>
      </c>
      <c r="R6" s="73">
        <v>111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>
        <v>44634</v>
      </c>
      <c r="Q7" s="105">
        <v>3000.94</v>
      </c>
      <c r="R7" s="73">
        <v>661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5507.02</v>
      </c>
      <c r="V9" s="73">
        <f>R5-O9+R6+R4+R7</f>
        <v>1213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5507.02</v>
      </c>
      <c r="V10" s="73">
        <f>V9-O10</f>
        <v>1213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5507.02</v>
      </c>
      <c r="V11" s="248">
        <f t="shared" ref="V11:V68" si="11">V10-O11</f>
        <v>1213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5507.02</v>
      </c>
      <c r="V12" s="248">
        <f t="shared" si="11"/>
        <v>1213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5507.02</v>
      </c>
      <c r="V13" s="248">
        <f t="shared" si="11"/>
        <v>1213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5507.02</v>
      </c>
      <c r="V14" s="248">
        <f t="shared" si="11"/>
        <v>1213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5507.02</v>
      </c>
      <c r="V15" s="248">
        <f t="shared" si="11"/>
        <v>1213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5507.02</v>
      </c>
      <c r="V16" s="248">
        <f t="shared" si="11"/>
        <v>1213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5507.02</v>
      </c>
      <c r="V17" s="248">
        <f t="shared" si="11"/>
        <v>1213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5507.02</v>
      </c>
      <c r="V18" s="248">
        <f t="shared" si="11"/>
        <v>1213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5507.02</v>
      </c>
      <c r="V19" s="248">
        <f t="shared" si="11"/>
        <v>1213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3"/>
      <c r="F20" s="483">
        <f t="shared" si="5"/>
        <v>0</v>
      </c>
      <c r="G20" s="552"/>
      <c r="H20" s="553"/>
      <c r="I20" s="1024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5507.02</v>
      </c>
      <c r="V20" s="73">
        <f t="shared" si="11"/>
        <v>1213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3"/>
      <c r="F21" s="483">
        <f t="shared" si="5"/>
        <v>0</v>
      </c>
      <c r="G21" s="552"/>
      <c r="H21" s="553"/>
      <c r="I21" s="1024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5507.02</v>
      </c>
      <c r="V21" s="73">
        <f t="shared" si="11"/>
        <v>1213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3"/>
      <c r="F22" s="483">
        <f t="shared" si="5"/>
        <v>0</v>
      </c>
      <c r="G22" s="552"/>
      <c r="H22" s="553"/>
      <c r="I22" s="1024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5507.02</v>
      </c>
      <c r="V22" s="73">
        <f t="shared" si="11"/>
        <v>1213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3"/>
      <c r="F23" s="483">
        <f t="shared" si="5"/>
        <v>0</v>
      </c>
      <c r="G23" s="552"/>
      <c r="H23" s="553"/>
      <c r="I23" s="1024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5507.02</v>
      </c>
      <c r="V23" s="73">
        <f t="shared" si="11"/>
        <v>1213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3"/>
      <c r="F24" s="483">
        <f t="shared" si="5"/>
        <v>0</v>
      </c>
      <c r="G24" s="552"/>
      <c r="H24" s="553"/>
      <c r="I24" s="1024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5507.02</v>
      </c>
      <c r="V24" s="73">
        <f t="shared" si="11"/>
        <v>1213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3"/>
      <c r="F25" s="483">
        <f t="shared" si="5"/>
        <v>0</v>
      </c>
      <c r="G25" s="552"/>
      <c r="H25" s="553"/>
      <c r="I25" s="1024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5507.02</v>
      </c>
      <c r="V25" s="73">
        <f t="shared" si="11"/>
        <v>1213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3"/>
      <c r="F26" s="483">
        <f t="shared" si="5"/>
        <v>0</v>
      </c>
      <c r="G26" s="552"/>
      <c r="H26" s="553"/>
      <c r="I26" s="1024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5507.02</v>
      </c>
      <c r="V26" s="73">
        <f t="shared" si="11"/>
        <v>1213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3"/>
      <c r="F27" s="483">
        <f t="shared" si="5"/>
        <v>0</v>
      </c>
      <c r="G27" s="552"/>
      <c r="H27" s="553"/>
      <c r="I27" s="1024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5507.02</v>
      </c>
      <c r="V27" s="73">
        <f t="shared" si="11"/>
        <v>1213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3"/>
      <c r="F28" s="483">
        <f t="shared" si="5"/>
        <v>0</v>
      </c>
      <c r="G28" s="552"/>
      <c r="H28" s="553"/>
      <c r="I28" s="1024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5507.02</v>
      </c>
      <c r="V28" s="73">
        <f t="shared" si="11"/>
        <v>1213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3"/>
      <c r="F29" s="483">
        <f t="shared" si="5"/>
        <v>0</v>
      </c>
      <c r="G29" s="552"/>
      <c r="H29" s="553"/>
      <c r="I29" s="1024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5507.02</v>
      </c>
      <c r="V29" s="73">
        <f t="shared" si="11"/>
        <v>1213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3"/>
      <c r="F30" s="483">
        <f t="shared" si="5"/>
        <v>0</v>
      </c>
      <c r="G30" s="552"/>
      <c r="H30" s="553"/>
      <c r="I30" s="1024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5507.02</v>
      </c>
      <c r="V30" s="73">
        <f t="shared" si="11"/>
        <v>1213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3"/>
      <c r="F31" s="483">
        <f t="shared" si="5"/>
        <v>0</v>
      </c>
      <c r="G31" s="552"/>
      <c r="H31" s="553"/>
      <c r="I31" s="1024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5507.02</v>
      </c>
      <c r="V31" s="73">
        <f t="shared" si="11"/>
        <v>1213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5507.02</v>
      </c>
      <c r="V32" s="73">
        <f t="shared" si="11"/>
        <v>1213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5507.02</v>
      </c>
      <c r="V33" s="73">
        <f t="shared" si="11"/>
        <v>1213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5507.02</v>
      </c>
      <c r="V34" s="73">
        <f t="shared" si="11"/>
        <v>1213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5507.02</v>
      </c>
      <c r="V35" s="73">
        <f t="shared" si="11"/>
        <v>1213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5507.02</v>
      </c>
      <c r="V36" s="73">
        <f t="shared" si="11"/>
        <v>1213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5507.02</v>
      </c>
      <c r="V37" s="73">
        <f t="shared" si="11"/>
        <v>1213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5507.02</v>
      </c>
      <c r="V38" s="73">
        <f t="shared" si="11"/>
        <v>1213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5507.02</v>
      </c>
      <c r="V39" s="73">
        <f t="shared" si="11"/>
        <v>1213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5507.02</v>
      </c>
      <c r="V40" s="73">
        <f t="shared" si="11"/>
        <v>1213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5507.02</v>
      </c>
      <c r="V41" s="73">
        <f t="shared" si="11"/>
        <v>1213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5507.02</v>
      </c>
      <c r="V42" s="73">
        <f t="shared" si="11"/>
        <v>1213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5507.02</v>
      </c>
      <c r="V43" s="73">
        <f t="shared" si="11"/>
        <v>1213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5507.02</v>
      </c>
      <c r="V44" s="73">
        <f t="shared" si="11"/>
        <v>1213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5507.02</v>
      </c>
      <c r="V45" s="73">
        <f t="shared" si="11"/>
        <v>1213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5507.02</v>
      </c>
      <c r="V46" s="73">
        <f t="shared" si="11"/>
        <v>1213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5507.02</v>
      </c>
      <c r="V47" s="73">
        <f t="shared" si="11"/>
        <v>1213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5507.02</v>
      </c>
      <c r="V48" s="73">
        <f t="shared" si="11"/>
        <v>1213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5507.02</v>
      </c>
      <c r="V49" s="73">
        <f t="shared" si="11"/>
        <v>1213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5507.02</v>
      </c>
      <c r="V50" s="73">
        <f t="shared" si="11"/>
        <v>1213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5507.02</v>
      </c>
      <c r="V51" s="73">
        <f t="shared" si="11"/>
        <v>1213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5507.02</v>
      </c>
      <c r="V52" s="73">
        <f t="shared" si="11"/>
        <v>1213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5507.02</v>
      </c>
      <c r="V53" s="73">
        <f t="shared" si="11"/>
        <v>1213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5507.02</v>
      </c>
      <c r="V54" s="73">
        <f t="shared" si="11"/>
        <v>1213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5507.02</v>
      </c>
      <c r="V55" s="73">
        <f t="shared" si="11"/>
        <v>1213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5507.02</v>
      </c>
      <c r="V56" s="73">
        <f t="shared" si="11"/>
        <v>1213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5507.02</v>
      </c>
      <c r="V57" s="73">
        <f t="shared" si="11"/>
        <v>1213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5507.02</v>
      </c>
      <c r="V58" s="73">
        <f t="shared" si="11"/>
        <v>1213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5507.02</v>
      </c>
      <c r="V59" s="73">
        <f t="shared" si="11"/>
        <v>1213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5507.02</v>
      </c>
      <c r="V60" s="73">
        <f t="shared" si="11"/>
        <v>1213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5507.02</v>
      </c>
      <c r="V61" s="73">
        <f t="shared" si="11"/>
        <v>1213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5507.02</v>
      </c>
      <c r="V62" s="73">
        <f t="shared" si="11"/>
        <v>1213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5507.02</v>
      </c>
      <c r="V63" s="73">
        <f t="shared" si="11"/>
        <v>1213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5507.02</v>
      </c>
      <c r="V64" s="73">
        <f t="shared" si="11"/>
        <v>1213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5507.02</v>
      </c>
      <c r="V65" s="73">
        <f t="shared" si="11"/>
        <v>1213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5507.02</v>
      </c>
      <c r="V66" s="73">
        <f t="shared" si="11"/>
        <v>1213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5507.02</v>
      </c>
      <c r="V67" s="73">
        <f t="shared" si="11"/>
        <v>1213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5507.02</v>
      </c>
      <c r="V68" s="73">
        <f t="shared" si="11"/>
        <v>1213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1213</v>
      </c>
      <c r="Q72" s="40"/>
      <c r="R72" s="6"/>
      <c r="S72" s="31"/>
      <c r="T72" s="17"/>
      <c r="U72" s="132"/>
      <c r="V72" s="73"/>
    </row>
    <row r="73" spans="2:23" x14ac:dyDescent="0.25">
      <c r="C73" s="1149" t="s">
        <v>19</v>
      </c>
      <c r="D73" s="1150"/>
      <c r="E73" s="39">
        <f>E4+E5-F70+E6+E7</f>
        <v>149.81999999999994</v>
      </c>
      <c r="F73" s="6"/>
      <c r="G73" s="6"/>
      <c r="H73" s="17"/>
      <c r="I73" s="132"/>
      <c r="J73" s="73"/>
      <c r="O73" s="1149" t="s">
        <v>19</v>
      </c>
      <c r="P73" s="1150"/>
      <c r="Q73" s="39">
        <f>Q4+Q5-R70+Q6+Q7</f>
        <v>5507.02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51" t="s">
        <v>19</v>
      </c>
      <c r="J7" s="115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2"/>
      <c r="J8" s="1154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9" t="s">
        <v>19</v>
      </c>
      <c r="D64" s="115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U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14" t="s">
        <v>214</v>
      </c>
      <c r="B1" s="1114"/>
      <c r="C1" s="1114"/>
      <c r="D1" s="1114"/>
      <c r="E1" s="1114"/>
      <c r="F1" s="1114"/>
      <c r="G1" s="1114"/>
      <c r="H1" s="11">
        <v>1</v>
      </c>
      <c r="K1" s="1114" t="str">
        <f>A1</f>
        <v>INVENTARIO  DEL MES DE        FEBRERO    2022</v>
      </c>
      <c r="L1" s="1114"/>
      <c r="M1" s="1114"/>
      <c r="N1" s="1114"/>
      <c r="O1" s="1114"/>
      <c r="P1" s="1114"/>
      <c r="Q1" s="1114"/>
      <c r="R1" s="11">
        <v>2</v>
      </c>
      <c r="U1" s="1119" t="s">
        <v>215</v>
      </c>
      <c r="V1" s="1119"/>
      <c r="W1" s="1119"/>
      <c r="X1" s="1119"/>
      <c r="Y1" s="1119"/>
      <c r="Z1" s="1119"/>
      <c r="AA1" s="1119"/>
      <c r="AB1" s="11">
        <v>3</v>
      </c>
      <c r="AE1" s="1119" t="str">
        <f>U1</f>
        <v>ENTRADA DEL MES DE MARZO 2022</v>
      </c>
      <c r="AF1" s="1119"/>
      <c r="AG1" s="1119"/>
      <c r="AH1" s="1119"/>
      <c r="AI1" s="1119"/>
      <c r="AJ1" s="1119"/>
      <c r="AK1" s="111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141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55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55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41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142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55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55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142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100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350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101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350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102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350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116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350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114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350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118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350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135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350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140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350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146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350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158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350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187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350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189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350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350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350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350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350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350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350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350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350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350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350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350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350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350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350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350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350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350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350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350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350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350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350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350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350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350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350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350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350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350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350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350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350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350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350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350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350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350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350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350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350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350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350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350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350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350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350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350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350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350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350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350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30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300</v>
      </c>
      <c r="AE74" s="122"/>
      <c r="AF74" s="12">
        <f t="shared" ref="AF74:AF75" si="19">AF73-AG74</f>
        <v>35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350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30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300</v>
      </c>
      <c r="AE75" s="122"/>
      <c r="AF75" s="12">
        <f t="shared" si="19"/>
        <v>35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350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300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350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</row>
    <row r="82" spans="3:36" ht="15.75" thickBot="1" x14ac:dyDescent="0.3"/>
    <row r="83" spans="3:36" ht="15.75" thickBot="1" x14ac:dyDescent="0.3">
      <c r="C83" s="1116" t="s">
        <v>11</v>
      </c>
      <c r="D83" s="1117"/>
      <c r="E83" s="57">
        <f>E5+E6-F78+E7</f>
        <v>20</v>
      </c>
      <c r="F83" s="73"/>
      <c r="M83" s="1116" t="s">
        <v>11</v>
      </c>
      <c r="N83" s="1117"/>
      <c r="O83" s="57">
        <f>O5+O6-P78+O7</f>
        <v>70</v>
      </c>
      <c r="P83" s="73"/>
      <c r="W83" s="1116" t="s">
        <v>11</v>
      </c>
      <c r="X83" s="1117"/>
      <c r="Y83" s="57">
        <f>Y5+Y6-Z78+Y7</f>
        <v>300</v>
      </c>
      <c r="Z83" s="73"/>
      <c r="AG83" s="1116" t="s">
        <v>11</v>
      </c>
      <c r="AH83" s="1117"/>
      <c r="AI83" s="57">
        <f>AI5+AI6-AJ78+AI7</f>
        <v>350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8" t="s">
        <v>223</v>
      </c>
      <c r="B1" s="1158"/>
      <c r="C1" s="1158"/>
      <c r="D1" s="1158"/>
      <c r="E1" s="1158"/>
      <c r="F1" s="1158"/>
      <c r="G1" s="1158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59" t="s">
        <v>54</v>
      </c>
      <c r="B5" s="1160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</row>
    <row r="6" spans="1:10" ht="16.5" customHeight="1" x14ac:dyDescent="0.25">
      <c r="A6" s="1159"/>
      <c r="B6" s="1161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</row>
    <row r="7" spans="1:10" ht="15.75" customHeight="1" thickBot="1" x14ac:dyDescent="0.35">
      <c r="A7" s="1159"/>
      <c r="B7" s="1161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62" t="s">
        <v>49</v>
      </c>
      <c r="J8" s="11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63"/>
      <c r="J9" s="1157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1384.73</v>
      </c>
      <c r="J10" s="273">
        <f>F4+F5+F6+F7-C10+F8</f>
        <v>46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1384.73</v>
      </c>
      <c r="J11" s="273">
        <f>J10-C11</f>
        <v>46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1384.73</v>
      </c>
      <c r="J12" s="273">
        <f t="shared" ref="J12:J26" si="1">J11-C12</f>
        <v>46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1384.73</v>
      </c>
      <c r="J13" s="273">
        <f t="shared" si="1"/>
        <v>46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1384.73</v>
      </c>
      <c r="J14" s="273">
        <f t="shared" si="1"/>
        <v>46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1384.73</v>
      </c>
      <c r="J15" s="273">
        <f t="shared" si="1"/>
        <v>46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1384.73</v>
      </c>
      <c r="J16" s="273">
        <f t="shared" si="1"/>
        <v>46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1384.73</v>
      </c>
      <c r="J17" s="273">
        <f t="shared" si="1"/>
        <v>46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1384.73</v>
      </c>
      <c r="J18" s="273">
        <f t="shared" si="1"/>
        <v>46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1384.73</v>
      </c>
      <c r="J19" s="273">
        <f t="shared" si="1"/>
        <v>46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1384.73</v>
      </c>
      <c r="J20" s="273">
        <f t="shared" si="1"/>
        <v>46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1384.73</v>
      </c>
      <c r="J21" s="273">
        <f t="shared" si="1"/>
        <v>46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1384.73</v>
      </c>
      <c r="J22" s="273">
        <f t="shared" si="1"/>
        <v>46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1384.73</v>
      </c>
      <c r="J23" s="273">
        <f t="shared" si="1"/>
        <v>46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1384.73</v>
      </c>
      <c r="J24" s="127">
        <f t="shared" si="1"/>
        <v>46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1384.73</v>
      </c>
      <c r="J25" s="127">
        <f t="shared" si="1"/>
        <v>46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1384.73</v>
      </c>
      <c r="J26" s="127">
        <f t="shared" si="1"/>
        <v>46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46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43" t="s">
        <v>11</v>
      </c>
      <c r="D40" s="1144"/>
      <c r="E40" s="148">
        <f>E5+E4+E6+-F37+E7</f>
        <v>1384.73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64" t="s">
        <v>208</v>
      </c>
      <c r="B1" s="1164"/>
      <c r="C1" s="1164"/>
      <c r="D1" s="1164"/>
      <c r="E1" s="1164"/>
      <c r="F1" s="1164"/>
      <c r="G1" s="1164"/>
      <c r="H1" s="99">
        <v>1</v>
      </c>
      <c r="L1" s="1158" t="s">
        <v>215</v>
      </c>
      <c r="M1" s="1158"/>
      <c r="N1" s="1158"/>
      <c r="O1" s="1158"/>
      <c r="P1" s="1158"/>
      <c r="Q1" s="1158"/>
      <c r="R1" s="1158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59" t="s">
        <v>124</v>
      </c>
      <c r="B5" s="1165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59" t="s">
        <v>251</v>
      </c>
      <c r="M5" s="1165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59"/>
      <c r="B6" s="1166"/>
      <c r="C6" s="296"/>
      <c r="D6" s="441"/>
      <c r="E6" s="346"/>
      <c r="F6" s="321"/>
      <c r="G6" s="248"/>
      <c r="H6" s="245"/>
      <c r="I6" s="245"/>
      <c r="L6" s="1159"/>
      <c r="M6" s="1166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59"/>
      <c r="B7" s="1166"/>
      <c r="C7" s="296"/>
      <c r="D7" s="441"/>
      <c r="E7" s="346"/>
      <c r="F7" s="321"/>
      <c r="G7" s="248"/>
      <c r="H7" s="245"/>
      <c r="I7" s="685"/>
      <c r="J7" s="528"/>
      <c r="L7" s="1159"/>
      <c r="M7" s="1166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62" t="s">
        <v>49</v>
      </c>
      <c r="J8" s="1156" t="s">
        <v>4</v>
      </c>
      <c r="L8" s="245"/>
      <c r="M8" s="632"/>
      <c r="N8" s="296"/>
      <c r="O8" s="317"/>
      <c r="P8" s="439"/>
      <c r="Q8" s="440"/>
      <c r="R8" s="248"/>
      <c r="S8" s="245"/>
      <c r="T8" s="1162" t="s">
        <v>49</v>
      </c>
      <c r="U8" s="115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63"/>
      <c r="J9" s="115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63"/>
      <c r="U9" s="1157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5">
        <f t="shared" si="2"/>
        <v>0</v>
      </c>
      <c r="E20" s="1020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5">
        <f t="shared" si="2"/>
        <v>0</v>
      </c>
      <c r="E21" s="1020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5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5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5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5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5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5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5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43" t="s">
        <v>11</v>
      </c>
      <c r="D40" s="1144"/>
      <c r="E40" s="148">
        <f>E5+E4+E6+-F37</f>
        <v>200</v>
      </c>
      <c r="F40" s="5"/>
      <c r="L40" s="47"/>
      <c r="N40" s="1143" t="s">
        <v>11</v>
      </c>
      <c r="O40" s="1144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69"/>
      <c r="B5" s="1171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69"/>
      <c r="B6" s="1172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70"/>
      <c r="B7" s="1173"/>
      <c r="C7" s="252"/>
      <c r="D7" s="317"/>
      <c r="E7" s="827"/>
      <c r="F7" s="319"/>
      <c r="G7" s="245"/>
      <c r="I7" s="1174" t="s">
        <v>3</v>
      </c>
      <c r="J7" s="116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75"/>
      <c r="J8" s="1168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43" t="s">
        <v>11</v>
      </c>
      <c r="D101" s="1144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69" t="s">
        <v>94</v>
      </c>
      <c r="B5" s="1171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70"/>
      <c r="B6" s="1173"/>
      <c r="C6" s="252"/>
      <c r="D6" s="317"/>
      <c r="E6" s="827"/>
      <c r="F6" s="319"/>
      <c r="G6" s="245"/>
      <c r="I6" s="1174" t="s">
        <v>3</v>
      </c>
      <c r="J6" s="116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5"/>
      <c r="J7" s="1168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43" t="s">
        <v>11</v>
      </c>
      <c r="D100" s="1144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14" t="s">
        <v>208</v>
      </c>
      <c r="B1" s="1114"/>
      <c r="C1" s="1114"/>
      <c r="D1" s="1114"/>
      <c r="E1" s="1114"/>
      <c r="F1" s="1114"/>
      <c r="G1" s="1114"/>
      <c r="H1" s="11">
        <v>1</v>
      </c>
      <c r="K1" s="1114" t="str">
        <f>A1</f>
        <v>INVENTARIO   DEL MES DE FEBRERO 2022</v>
      </c>
      <c r="L1" s="1114"/>
      <c r="M1" s="1114"/>
      <c r="N1" s="1114"/>
      <c r="O1" s="1114"/>
      <c r="P1" s="1114"/>
      <c r="Q1" s="1114"/>
      <c r="R1" s="11">
        <v>2</v>
      </c>
      <c r="U1" s="1114" t="str">
        <f>K1</f>
        <v>INVENTARIO   DEL MES DE FEBRERO 2022</v>
      </c>
      <c r="V1" s="1114"/>
      <c r="W1" s="1114"/>
      <c r="X1" s="1114"/>
      <c r="Y1" s="1114"/>
      <c r="Z1" s="1114"/>
      <c r="AA1" s="1114"/>
      <c r="AB1" s="11">
        <v>3</v>
      </c>
      <c r="AE1" s="1119" t="s">
        <v>215</v>
      </c>
      <c r="AF1" s="1119"/>
      <c r="AG1" s="1119"/>
      <c r="AH1" s="1119"/>
      <c r="AI1" s="1119"/>
      <c r="AJ1" s="1119"/>
      <c r="AK1" s="111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115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18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20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15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115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18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20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15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907.64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74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907.64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74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907.64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4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74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907.64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74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907.64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74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907.64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4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74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907.64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74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907.64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74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907.64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74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907.64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74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907.64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74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907.64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74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907.64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74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907.64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74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907.64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74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907.64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74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907.64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74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907.64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74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907.64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74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907.64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74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907.64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74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907.64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74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907.64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74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907.64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74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907.64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74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907.64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74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907.64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74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907.64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74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907.64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74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907.64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74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907.64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74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907.64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74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907.64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74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907.64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74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907.64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74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907.64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74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907.64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74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907.64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74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907.64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74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907.64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74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907.64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74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907.64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74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907.64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74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907.64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74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907.64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74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907.64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74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907.64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74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907.64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74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907.64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74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907.64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74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907.64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74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907.64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74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907.64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74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907.64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74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907.64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74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907.64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74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907.64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74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907.64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74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907.64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74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907.64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74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907.64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74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907.64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74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907.64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74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907.64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74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907.64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74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907.64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74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907.64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74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907.64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907.64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74</v>
      </c>
    </row>
    <row r="82" spans="3:36" ht="15.75" thickBot="1" x14ac:dyDescent="0.3"/>
    <row r="83" spans="3:36" ht="15.75" thickBot="1" x14ac:dyDescent="0.3">
      <c r="C83" s="1116" t="s">
        <v>11</v>
      </c>
      <c r="D83" s="1117"/>
      <c r="E83" s="57">
        <f>E5+E6-F78+E7</f>
        <v>60.139999999999873</v>
      </c>
      <c r="F83" s="73"/>
      <c r="M83" s="1116" t="s">
        <v>11</v>
      </c>
      <c r="N83" s="1117"/>
      <c r="O83" s="57">
        <f>O5+O6-P78+O7</f>
        <v>651.80999999999995</v>
      </c>
      <c r="P83" s="73"/>
      <c r="W83" s="1116" t="s">
        <v>11</v>
      </c>
      <c r="X83" s="1117"/>
      <c r="Y83" s="57">
        <f>Y5+Y6-Z78+Y7</f>
        <v>371.93999999999994</v>
      </c>
      <c r="Z83" s="73"/>
      <c r="AG83" s="1116" t="s">
        <v>11</v>
      </c>
      <c r="AH83" s="1117"/>
      <c r="AI83" s="57">
        <f>AI5+AI6-AJ78+AI7</f>
        <v>907.64</v>
      </c>
      <c r="AJ83" s="73"/>
    </row>
  </sheetData>
  <mergeCells count="12">
    <mergeCell ref="AE1:AK1"/>
    <mergeCell ref="AF5:AF6"/>
    <mergeCell ref="AG83:AH83"/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39"/>
      <c r="B5" s="1176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40"/>
      <c r="B6" s="1177"/>
      <c r="C6" s="252"/>
      <c r="D6" s="317"/>
      <c r="E6" s="320"/>
      <c r="F6" s="321"/>
      <c r="G6" s="245"/>
      <c r="I6" s="1174" t="s">
        <v>3</v>
      </c>
      <c r="J6" s="116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5"/>
      <c r="J7" s="1168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6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43" t="s">
        <v>11</v>
      </c>
      <c r="D33" s="1144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78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79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80"/>
      <c r="C6" s="252"/>
      <c r="D6" s="250"/>
      <c r="E6" s="458"/>
      <c r="F6" s="273"/>
      <c r="G6" s="245"/>
      <c r="H6" s="245"/>
      <c r="I6" s="1174" t="s">
        <v>3</v>
      </c>
      <c r="J6" s="116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5"/>
      <c r="J7" s="1181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43" t="s">
        <v>11</v>
      </c>
      <c r="D36" s="1144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7"/>
      <c r="B1" s="1107"/>
      <c r="C1" s="1107"/>
      <c r="D1" s="1107"/>
      <c r="E1" s="1107"/>
      <c r="F1" s="1107"/>
      <c r="G1" s="1107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82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83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03" t="s">
        <v>21</v>
      </c>
      <c r="E32" s="1104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12"/>
      <c r="B5" s="1109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12"/>
      <c r="B6" s="1109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16" t="s">
        <v>11</v>
      </c>
      <c r="D60" s="111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N6" sqref="N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14" t="s">
        <v>208</v>
      </c>
      <c r="B1" s="1114"/>
      <c r="C1" s="1114"/>
      <c r="D1" s="1114"/>
      <c r="E1" s="1114"/>
      <c r="F1" s="1114"/>
      <c r="G1" s="1114"/>
      <c r="H1" s="11">
        <v>1</v>
      </c>
      <c r="K1" s="1119" t="s">
        <v>215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788"/>
      <c r="C4" s="102"/>
      <c r="D4" s="137"/>
      <c r="E4" s="86"/>
      <c r="F4" s="73"/>
      <c r="G4" s="989"/>
      <c r="L4" s="788"/>
      <c r="M4" s="102"/>
      <c r="N4" s="137"/>
      <c r="O4" s="86"/>
      <c r="P4" s="73"/>
      <c r="Q4" s="1053"/>
    </row>
    <row r="5" spans="1:1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  <c r="K5" s="12" t="s">
        <v>54</v>
      </c>
      <c r="L5" s="790" t="s">
        <v>80</v>
      </c>
      <c r="M5" s="249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614.67999999999995</v>
      </c>
    </row>
    <row r="6" spans="1:19" ht="15.75" thickBot="1" x14ac:dyDescent="0.3">
      <c r="B6" s="73"/>
      <c r="C6" s="249"/>
      <c r="D6" s="250"/>
      <c r="E6" s="251"/>
      <c r="F6" s="248"/>
      <c r="G6" s="73"/>
      <c r="L6" s="73"/>
      <c r="M6" s="249"/>
      <c r="N6" s="250"/>
      <c r="O6" s="251"/>
      <c r="P6" s="248"/>
      <c r="Q6" s="73"/>
    </row>
    <row r="7" spans="1:1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</row>
    <row r="8" spans="1:1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013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13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</row>
    <row r="10" spans="1:1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1">
        <v>44616</v>
      </c>
      <c r="F10" s="917">
        <f>D10</f>
        <v>197.82</v>
      </c>
      <c r="G10" s="918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21</v>
      </c>
      <c r="M10" s="15"/>
      <c r="N10" s="92"/>
      <c r="O10" s="991"/>
      <c r="P10" s="917">
        <f>N10</f>
        <v>0</v>
      </c>
      <c r="Q10" s="918"/>
      <c r="R10" s="243"/>
      <c r="S10" s="275">
        <f>O6+O5+O4-P10+O7+O8</f>
        <v>614.67999999999995</v>
      </c>
    </row>
    <row r="11" spans="1:19" x14ac:dyDescent="0.25">
      <c r="A11" s="75"/>
      <c r="B11" s="469">
        <f>B10-C11</f>
        <v>20</v>
      </c>
      <c r="C11" s="839">
        <v>2</v>
      </c>
      <c r="D11" s="443">
        <v>56.09</v>
      </c>
      <c r="E11" s="993">
        <v>44617</v>
      </c>
      <c r="F11" s="992">
        <f t="shared" ref="F11:F41" si="0">D11</f>
        <v>56.09</v>
      </c>
      <c r="G11" s="994" t="s">
        <v>196</v>
      </c>
      <c r="H11" s="995">
        <v>32</v>
      </c>
      <c r="I11" s="275">
        <f>I10-F11</f>
        <v>591.43999999999994</v>
      </c>
      <c r="K11" s="75"/>
      <c r="L11" s="469">
        <f>L10-M11</f>
        <v>21</v>
      </c>
      <c r="M11" s="839"/>
      <c r="N11" s="443"/>
      <c r="O11" s="993"/>
      <c r="P11" s="992">
        <f t="shared" ref="P11:P41" si="1">N11</f>
        <v>0</v>
      </c>
      <c r="Q11" s="994"/>
      <c r="R11" s="995"/>
      <c r="S11" s="275">
        <f>S10-P11</f>
        <v>614.67999999999995</v>
      </c>
    </row>
    <row r="12" spans="1:19" x14ac:dyDescent="0.25">
      <c r="A12" s="75"/>
      <c r="B12" s="469">
        <f t="shared" ref="B12:B41" si="2">B11-C12</f>
        <v>15</v>
      </c>
      <c r="C12" s="839">
        <v>5</v>
      </c>
      <c r="D12" s="443">
        <v>148.26</v>
      </c>
      <c r="E12" s="993">
        <v>44617</v>
      </c>
      <c r="F12" s="992">
        <f t="shared" si="0"/>
        <v>148.26</v>
      </c>
      <c r="G12" s="994" t="s">
        <v>197</v>
      </c>
      <c r="H12" s="995">
        <v>32</v>
      </c>
      <c r="I12" s="275">
        <f t="shared" ref="I12:I13" si="3">I11-F12</f>
        <v>443.17999999999995</v>
      </c>
      <c r="K12" s="75"/>
      <c r="L12" s="469">
        <f t="shared" ref="L12:L41" si="4">L11-M12</f>
        <v>21</v>
      </c>
      <c r="M12" s="839"/>
      <c r="N12" s="443"/>
      <c r="O12" s="993"/>
      <c r="P12" s="992">
        <f t="shared" si="1"/>
        <v>0</v>
      </c>
      <c r="Q12" s="994"/>
      <c r="R12" s="995"/>
      <c r="S12" s="275">
        <f t="shared" ref="S12:S13" si="5">S11-P12</f>
        <v>614.67999999999995</v>
      </c>
    </row>
    <row r="13" spans="1:19" x14ac:dyDescent="0.25">
      <c r="A13" s="55"/>
      <c r="B13" s="469">
        <f t="shared" si="2"/>
        <v>10</v>
      </c>
      <c r="C13" s="442">
        <v>5</v>
      </c>
      <c r="D13" s="589">
        <v>141.06</v>
      </c>
      <c r="E13" s="993">
        <v>44617</v>
      </c>
      <c r="F13" s="992">
        <f t="shared" si="0"/>
        <v>141.06</v>
      </c>
      <c r="G13" s="994" t="s">
        <v>198</v>
      </c>
      <c r="H13" s="995">
        <v>32</v>
      </c>
      <c r="I13" s="275">
        <f t="shared" si="3"/>
        <v>302.11999999999995</v>
      </c>
      <c r="K13" s="55"/>
      <c r="L13" s="469">
        <f t="shared" si="4"/>
        <v>21</v>
      </c>
      <c r="M13" s="442"/>
      <c r="N13" s="589"/>
      <c r="O13" s="993"/>
      <c r="P13" s="992">
        <f t="shared" si="1"/>
        <v>0</v>
      </c>
      <c r="Q13" s="994"/>
      <c r="R13" s="995"/>
      <c r="S13" s="275">
        <f t="shared" si="5"/>
        <v>614.67999999999995</v>
      </c>
    </row>
    <row r="14" spans="1:19" x14ac:dyDescent="0.25">
      <c r="A14" s="75"/>
      <c r="B14" s="469">
        <f t="shared" si="2"/>
        <v>9</v>
      </c>
      <c r="C14" s="442">
        <v>1</v>
      </c>
      <c r="D14" s="589">
        <v>29.32</v>
      </c>
      <c r="E14" s="993">
        <v>44618</v>
      </c>
      <c r="F14" s="992">
        <f t="shared" si="0"/>
        <v>29.32</v>
      </c>
      <c r="G14" s="994" t="s">
        <v>201</v>
      </c>
      <c r="H14" s="995">
        <v>32</v>
      </c>
      <c r="I14" s="275">
        <f>I13-F14</f>
        <v>272.79999999999995</v>
      </c>
      <c r="K14" s="75"/>
      <c r="L14" s="469">
        <f t="shared" si="4"/>
        <v>21</v>
      </c>
      <c r="M14" s="442"/>
      <c r="N14" s="589"/>
      <c r="O14" s="993"/>
      <c r="P14" s="992">
        <f t="shared" si="1"/>
        <v>0</v>
      </c>
      <c r="Q14" s="994"/>
      <c r="R14" s="995"/>
      <c r="S14" s="275">
        <f>S13-P14</f>
        <v>614.67999999999995</v>
      </c>
    </row>
    <row r="15" spans="1:19" x14ac:dyDescent="0.25">
      <c r="A15" s="75"/>
      <c r="B15" s="469">
        <f t="shared" si="2"/>
        <v>2</v>
      </c>
      <c r="C15" s="442">
        <v>7</v>
      </c>
      <c r="D15" s="589">
        <v>211.25</v>
      </c>
      <c r="E15" s="993">
        <v>44618</v>
      </c>
      <c r="F15" s="992">
        <f t="shared" si="0"/>
        <v>211.25</v>
      </c>
      <c r="G15" s="994" t="s">
        <v>204</v>
      </c>
      <c r="H15" s="995">
        <v>32</v>
      </c>
      <c r="I15" s="275">
        <f t="shared" ref="I15:I41" si="6">I14-F15</f>
        <v>61.549999999999955</v>
      </c>
      <c r="K15" s="75"/>
      <c r="L15" s="469">
        <f t="shared" si="4"/>
        <v>21</v>
      </c>
      <c r="M15" s="442"/>
      <c r="N15" s="589"/>
      <c r="O15" s="993"/>
      <c r="P15" s="992">
        <f t="shared" si="1"/>
        <v>0</v>
      </c>
      <c r="Q15" s="994"/>
      <c r="R15" s="995"/>
      <c r="S15" s="275">
        <f t="shared" ref="S15:S41" si="7">S14-P15</f>
        <v>614.67999999999995</v>
      </c>
    </row>
    <row r="16" spans="1:19" x14ac:dyDescent="0.25">
      <c r="B16" s="469">
        <f t="shared" si="2"/>
        <v>2</v>
      </c>
      <c r="C16" s="442"/>
      <c r="D16" s="589"/>
      <c r="E16" s="993"/>
      <c r="F16" s="992">
        <f t="shared" si="0"/>
        <v>0</v>
      </c>
      <c r="G16" s="994"/>
      <c r="H16" s="995"/>
      <c r="I16" s="275">
        <f t="shared" si="6"/>
        <v>61.549999999999955</v>
      </c>
      <c r="L16" s="469">
        <f t="shared" si="4"/>
        <v>21</v>
      </c>
      <c r="M16" s="442"/>
      <c r="N16" s="589"/>
      <c r="O16" s="993"/>
      <c r="P16" s="992">
        <f t="shared" si="1"/>
        <v>0</v>
      </c>
      <c r="Q16" s="994"/>
      <c r="R16" s="995"/>
      <c r="S16" s="275">
        <f t="shared" si="7"/>
        <v>614.67999999999995</v>
      </c>
    </row>
    <row r="17" spans="2:19" x14ac:dyDescent="0.25">
      <c r="B17" s="469">
        <f t="shared" si="2"/>
        <v>2</v>
      </c>
      <c r="C17" s="442"/>
      <c r="D17" s="589"/>
      <c r="E17" s="993"/>
      <c r="F17" s="992">
        <f t="shared" si="0"/>
        <v>0</v>
      </c>
      <c r="G17" s="994"/>
      <c r="H17" s="995"/>
      <c r="I17" s="275">
        <f t="shared" si="6"/>
        <v>61.549999999999955</v>
      </c>
      <c r="L17" s="469">
        <f t="shared" si="4"/>
        <v>21</v>
      </c>
      <c r="M17" s="442"/>
      <c r="N17" s="589"/>
      <c r="O17" s="993"/>
      <c r="P17" s="992">
        <f t="shared" si="1"/>
        <v>0</v>
      </c>
      <c r="Q17" s="994"/>
      <c r="R17" s="995"/>
      <c r="S17" s="275">
        <f t="shared" si="7"/>
        <v>614.67999999999995</v>
      </c>
    </row>
    <row r="18" spans="2:19" x14ac:dyDescent="0.25">
      <c r="B18" s="469">
        <f t="shared" si="2"/>
        <v>2</v>
      </c>
      <c r="C18" s="442"/>
      <c r="D18" s="589"/>
      <c r="E18" s="993"/>
      <c r="F18" s="992">
        <f t="shared" si="0"/>
        <v>0</v>
      </c>
      <c r="G18" s="994"/>
      <c r="H18" s="995"/>
      <c r="I18" s="275">
        <f t="shared" si="6"/>
        <v>61.549999999999955</v>
      </c>
      <c r="L18" s="469">
        <f t="shared" si="4"/>
        <v>21</v>
      </c>
      <c r="M18" s="442"/>
      <c r="N18" s="589"/>
      <c r="O18" s="993"/>
      <c r="P18" s="992">
        <f t="shared" si="1"/>
        <v>0</v>
      </c>
      <c r="Q18" s="994"/>
      <c r="R18" s="995"/>
      <c r="S18" s="275">
        <f t="shared" si="7"/>
        <v>614.67999999999995</v>
      </c>
    </row>
    <row r="19" spans="2:19" x14ac:dyDescent="0.25">
      <c r="B19" s="469">
        <f t="shared" si="2"/>
        <v>2</v>
      </c>
      <c r="C19" s="442"/>
      <c r="D19" s="589"/>
      <c r="E19" s="993"/>
      <c r="F19" s="992">
        <f t="shared" si="0"/>
        <v>0</v>
      </c>
      <c r="G19" s="994"/>
      <c r="H19" s="995"/>
      <c r="I19" s="275">
        <f t="shared" si="6"/>
        <v>61.549999999999955</v>
      </c>
      <c r="L19" s="469">
        <f t="shared" si="4"/>
        <v>21</v>
      </c>
      <c r="M19" s="442"/>
      <c r="N19" s="589"/>
      <c r="O19" s="993"/>
      <c r="P19" s="992">
        <f t="shared" si="1"/>
        <v>0</v>
      </c>
      <c r="Q19" s="994"/>
      <c r="R19" s="995"/>
      <c r="S19" s="275">
        <f t="shared" si="7"/>
        <v>614.67999999999995</v>
      </c>
    </row>
    <row r="20" spans="2:19" x14ac:dyDescent="0.25">
      <c r="B20" s="469">
        <f t="shared" si="2"/>
        <v>2</v>
      </c>
      <c r="C20" s="442"/>
      <c r="D20" s="589"/>
      <c r="E20" s="993"/>
      <c r="F20" s="992">
        <f t="shared" si="0"/>
        <v>0</v>
      </c>
      <c r="G20" s="994"/>
      <c r="H20" s="995"/>
      <c r="I20" s="275">
        <f t="shared" si="6"/>
        <v>61.549999999999955</v>
      </c>
      <c r="L20" s="469">
        <f t="shared" si="4"/>
        <v>21</v>
      </c>
      <c r="M20" s="442"/>
      <c r="N20" s="589"/>
      <c r="O20" s="993"/>
      <c r="P20" s="992">
        <f t="shared" si="1"/>
        <v>0</v>
      </c>
      <c r="Q20" s="994"/>
      <c r="R20" s="995"/>
      <c r="S20" s="275">
        <f t="shared" si="7"/>
        <v>614.67999999999995</v>
      </c>
    </row>
    <row r="21" spans="2:19" x14ac:dyDescent="0.25">
      <c r="B21" s="469">
        <f t="shared" si="2"/>
        <v>2</v>
      </c>
      <c r="C21" s="442"/>
      <c r="D21" s="589"/>
      <c r="E21" s="993"/>
      <c r="F21" s="992">
        <f t="shared" si="0"/>
        <v>0</v>
      </c>
      <c r="G21" s="996"/>
      <c r="H21" s="997"/>
      <c r="I21" s="132">
        <f t="shared" si="6"/>
        <v>61.549999999999955</v>
      </c>
      <c r="L21" s="469">
        <f t="shared" si="4"/>
        <v>21</v>
      </c>
      <c r="M21" s="442"/>
      <c r="N21" s="589"/>
      <c r="O21" s="993"/>
      <c r="P21" s="992">
        <f t="shared" si="1"/>
        <v>0</v>
      </c>
      <c r="Q21" s="996"/>
      <c r="R21" s="997"/>
      <c r="S21" s="132">
        <f t="shared" si="7"/>
        <v>614.67999999999995</v>
      </c>
    </row>
    <row r="22" spans="2:19" x14ac:dyDescent="0.25">
      <c r="B22" s="469">
        <f t="shared" si="2"/>
        <v>2</v>
      </c>
      <c r="C22" s="442"/>
      <c r="D22" s="589"/>
      <c r="E22" s="993"/>
      <c r="F22" s="992">
        <f t="shared" si="0"/>
        <v>0</v>
      </c>
      <c r="G22" s="996"/>
      <c r="H22" s="997"/>
      <c r="I22" s="132">
        <f t="shared" si="6"/>
        <v>61.549999999999955</v>
      </c>
      <c r="L22" s="469">
        <f t="shared" si="4"/>
        <v>21</v>
      </c>
      <c r="M22" s="442"/>
      <c r="N22" s="589"/>
      <c r="O22" s="993"/>
      <c r="P22" s="992">
        <f t="shared" si="1"/>
        <v>0</v>
      </c>
      <c r="Q22" s="996"/>
      <c r="R22" s="997"/>
      <c r="S22" s="132">
        <f t="shared" si="7"/>
        <v>614.67999999999995</v>
      </c>
    </row>
    <row r="23" spans="2:19" x14ac:dyDescent="0.25">
      <c r="B23" s="469">
        <f t="shared" si="2"/>
        <v>2</v>
      </c>
      <c r="C23" s="442"/>
      <c r="D23" s="589"/>
      <c r="E23" s="993"/>
      <c r="F23" s="992">
        <f t="shared" si="0"/>
        <v>0</v>
      </c>
      <c r="G23" s="996"/>
      <c r="H23" s="997"/>
      <c r="I23" s="132">
        <f t="shared" si="6"/>
        <v>61.549999999999955</v>
      </c>
      <c r="L23" s="469">
        <f t="shared" si="4"/>
        <v>21</v>
      </c>
      <c r="M23" s="442"/>
      <c r="N23" s="589"/>
      <c r="O23" s="993"/>
      <c r="P23" s="992">
        <f t="shared" si="1"/>
        <v>0</v>
      </c>
      <c r="Q23" s="996"/>
      <c r="R23" s="997"/>
      <c r="S23" s="132">
        <f t="shared" si="7"/>
        <v>614.67999999999995</v>
      </c>
    </row>
    <row r="24" spans="2:19" x14ac:dyDescent="0.25">
      <c r="B24" s="469">
        <f t="shared" si="2"/>
        <v>2</v>
      </c>
      <c r="C24" s="442"/>
      <c r="D24" s="589"/>
      <c r="E24" s="993"/>
      <c r="F24" s="992">
        <f t="shared" si="0"/>
        <v>0</v>
      </c>
      <c r="G24" s="996"/>
      <c r="H24" s="997"/>
      <c r="I24" s="132">
        <f t="shared" si="6"/>
        <v>61.549999999999955</v>
      </c>
      <c r="L24" s="469">
        <f t="shared" si="4"/>
        <v>21</v>
      </c>
      <c r="M24" s="442"/>
      <c r="N24" s="589"/>
      <c r="O24" s="993"/>
      <c r="P24" s="992">
        <f t="shared" si="1"/>
        <v>0</v>
      </c>
      <c r="Q24" s="996"/>
      <c r="R24" s="997"/>
      <c r="S24" s="132">
        <f t="shared" si="7"/>
        <v>614.67999999999995</v>
      </c>
    </row>
    <row r="25" spans="2:19" x14ac:dyDescent="0.25">
      <c r="B25" s="469">
        <f t="shared" si="2"/>
        <v>2</v>
      </c>
      <c r="C25" s="442"/>
      <c r="D25" s="589"/>
      <c r="E25" s="993"/>
      <c r="F25" s="992">
        <f t="shared" si="0"/>
        <v>0</v>
      </c>
      <c r="G25" s="996"/>
      <c r="H25" s="997"/>
      <c r="I25" s="132">
        <f t="shared" si="6"/>
        <v>61.549999999999955</v>
      </c>
      <c r="L25" s="469">
        <f t="shared" si="4"/>
        <v>21</v>
      </c>
      <c r="M25" s="442"/>
      <c r="N25" s="589"/>
      <c r="O25" s="993"/>
      <c r="P25" s="992">
        <f t="shared" si="1"/>
        <v>0</v>
      </c>
      <c r="Q25" s="996"/>
      <c r="R25" s="997"/>
      <c r="S25" s="132">
        <f t="shared" si="7"/>
        <v>614.67999999999995</v>
      </c>
    </row>
    <row r="26" spans="2:19" x14ac:dyDescent="0.25">
      <c r="B26" s="469">
        <f t="shared" si="2"/>
        <v>2</v>
      </c>
      <c r="C26" s="442"/>
      <c r="D26" s="589"/>
      <c r="E26" s="993"/>
      <c r="F26" s="992">
        <f t="shared" si="0"/>
        <v>0</v>
      </c>
      <c r="G26" s="996"/>
      <c r="H26" s="997"/>
      <c r="I26" s="132">
        <f t="shared" si="6"/>
        <v>61.549999999999955</v>
      </c>
      <c r="L26" s="469">
        <f t="shared" si="4"/>
        <v>21</v>
      </c>
      <c r="M26" s="442"/>
      <c r="N26" s="589"/>
      <c r="O26" s="993"/>
      <c r="P26" s="992">
        <f t="shared" si="1"/>
        <v>0</v>
      </c>
      <c r="Q26" s="996"/>
      <c r="R26" s="997"/>
      <c r="S26" s="132">
        <f t="shared" si="7"/>
        <v>614.67999999999995</v>
      </c>
    </row>
    <row r="27" spans="2:19" x14ac:dyDescent="0.25">
      <c r="B27" s="469">
        <f t="shared" si="2"/>
        <v>2</v>
      </c>
      <c r="C27" s="442"/>
      <c r="D27" s="589"/>
      <c r="E27" s="993"/>
      <c r="F27" s="992">
        <f t="shared" si="0"/>
        <v>0</v>
      </c>
      <c r="G27" s="996"/>
      <c r="H27" s="998"/>
      <c r="I27" s="132">
        <f t="shared" si="6"/>
        <v>61.549999999999955</v>
      </c>
      <c r="L27" s="469">
        <f t="shared" si="4"/>
        <v>21</v>
      </c>
      <c r="M27" s="442"/>
      <c r="N27" s="589"/>
      <c r="O27" s="993"/>
      <c r="P27" s="992">
        <f t="shared" si="1"/>
        <v>0</v>
      </c>
      <c r="Q27" s="996"/>
      <c r="R27" s="998"/>
      <c r="S27" s="132">
        <f t="shared" si="7"/>
        <v>614.67999999999995</v>
      </c>
    </row>
    <row r="28" spans="2:19" x14ac:dyDescent="0.25">
      <c r="B28" s="469">
        <f t="shared" si="2"/>
        <v>2</v>
      </c>
      <c r="C28" s="442"/>
      <c r="D28" s="589"/>
      <c r="E28" s="993"/>
      <c r="F28" s="992">
        <f t="shared" si="0"/>
        <v>0</v>
      </c>
      <c r="G28" s="996"/>
      <c r="H28" s="998"/>
      <c r="I28" s="132">
        <f t="shared" si="6"/>
        <v>61.549999999999955</v>
      </c>
      <c r="L28" s="469">
        <f t="shared" si="4"/>
        <v>21</v>
      </c>
      <c r="M28" s="442"/>
      <c r="N28" s="589"/>
      <c r="O28" s="993"/>
      <c r="P28" s="992">
        <f t="shared" si="1"/>
        <v>0</v>
      </c>
      <c r="Q28" s="996"/>
      <c r="R28" s="998"/>
      <c r="S28" s="132">
        <f t="shared" si="7"/>
        <v>614.67999999999995</v>
      </c>
    </row>
    <row r="29" spans="2:19" x14ac:dyDescent="0.25">
      <c r="B29" s="469">
        <f t="shared" si="2"/>
        <v>2</v>
      </c>
      <c r="C29" s="442"/>
      <c r="D29" s="589"/>
      <c r="E29" s="993"/>
      <c r="F29" s="992">
        <f t="shared" si="0"/>
        <v>0</v>
      </c>
      <c r="G29" s="996"/>
      <c r="H29" s="998"/>
      <c r="I29" s="132">
        <f t="shared" si="6"/>
        <v>61.549999999999955</v>
      </c>
      <c r="L29" s="469">
        <f t="shared" si="4"/>
        <v>21</v>
      </c>
      <c r="M29" s="442"/>
      <c r="N29" s="589"/>
      <c r="O29" s="993"/>
      <c r="P29" s="992">
        <f t="shared" si="1"/>
        <v>0</v>
      </c>
      <c r="Q29" s="996"/>
      <c r="R29" s="998"/>
      <c r="S29" s="132">
        <f t="shared" si="7"/>
        <v>614.67999999999995</v>
      </c>
    </row>
    <row r="30" spans="2:19" x14ac:dyDescent="0.25">
      <c r="B30" s="469">
        <f t="shared" si="2"/>
        <v>2</v>
      </c>
      <c r="C30" s="442"/>
      <c r="D30" s="589"/>
      <c r="E30" s="993"/>
      <c r="F30" s="992">
        <f t="shared" si="0"/>
        <v>0</v>
      </c>
      <c r="G30" s="996"/>
      <c r="H30" s="998"/>
      <c r="I30" s="132">
        <f t="shared" si="6"/>
        <v>61.549999999999955</v>
      </c>
      <c r="L30" s="469">
        <f t="shared" si="4"/>
        <v>21</v>
      </c>
      <c r="M30" s="442"/>
      <c r="N30" s="589"/>
      <c r="O30" s="993"/>
      <c r="P30" s="992">
        <f t="shared" si="1"/>
        <v>0</v>
      </c>
      <c r="Q30" s="996"/>
      <c r="R30" s="998"/>
      <c r="S30" s="132">
        <f t="shared" si="7"/>
        <v>614.67999999999995</v>
      </c>
    </row>
    <row r="31" spans="2:19" x14ac:dyDescent="0.25">
      <c r="B31" s="469">
        <f t="shared" si="2"/>
        <v>2</v>
      </c>
      <c r="C31" s="442"/>
      <c r="D31" s="589"/>
      <c r="E31" s="999"/>
      <c r="F31" s="992">
        <f t="shared" si="0"/>
        <v>0</v>
      </c>
      <c r="G31" s="1000"/>
      <c r="H31" s="998"/>
      <c r="I31" s="132">
        <f t="shared" si="6"/>
        <v>61.549999999999955</v>
      </c>
      <c r="L31" s="469">
        <f t="shared" si="4"/>
        <v>21</v>
      </c>
      <c r="M31" s="442"/>
      <c r="N31" s="589"/>
      <c r="O31" s="999"/>
      <c r="P31" s="992">
        <f t="shared" si="1"/>
        <v>0</v>
      </c>
      <c r="Q31" s="1000"/>
      <c r="R31" s="998"/>
      <c r="S31" s="132">
        <f t="shared" si="7"/>
        <v>614.67999999999995</v>
      </c>
    </row>
    <row r="32" spans="2:19" x14ac:dyDescent="0.25">
      <c r="B32" s="469">
        <f t="shared" si="2"/>
        <v>2</v>
      </c>
      <c r="C32" s="442"/>
      <c r="D32" s="589"/>
      <c r="E32" s="999"/>
      <c r="F32" s="992">
        <f t="shared" si="0"/>
        <v>0</v>
      </c>
      <c r="G32" s="1000"/>
      <c r="H32" s="998"/>
      <c r="I32" s="132">
        <f t="shared" si="6"/>
        <v>61.549999999999955</v>
      </c>
      <c r="L32" s="469">
        <f t="shared" si="4"/>
        <v>21</v>
      </c>
      <c r="M32" s="442"/>
      <c r="N32" s="589"/>
      <c r="O32" s="999"/>
      <c r="P32" s="992">
        <f t="shared" si="1"/>
        <v>0</v>
      </c>
      <c r="Q32" s="1000"/>
      <c r="R32" s="998"/>
      <c r="S32" s="132">
        <f t="shared" si="7"/>
        <v>614.67999999999995</v>
      </c>
    </row>
    <row r="33" spans="2:19" x14ac:dyDescent="0.25">
      <c r="B33" s="469">
        <f t="shared" si="2"/>
        <v>2</v>
      </c>
      <c r="C33" s="442"/>
      <c r="D33" s="589"/>
      <c r="E33" s="999"/>
      <c r="F33" s="992">
        <f t="shared" si="0"/>
        <v>0</v>
      </c>
      <c r="G33" s="1000"/>
      <c r="H33" s="998"/>
      <c r="I33" s="132">
        <f t="shared" si="6"/>
        <v>61.549999999999955</v>
      </c>
      <c r="L33" s="469">
        <f t="shared" si="4"/>
        <v>21</v>
      </c>
      <c r="M33" s="442"/>
      <c r="N33" s="589"/>
      <c r="O33" s="999"/>
      <c r="P33" s="992">
        <f t="shared" si="1"/>
        <v>0</v>
      </c>
      <c r="Q33" s="1000"/>
      <c r="R33" s="998"/>
      <c r="S33" s="132">
        <f t="shared" si="7"/>
        <v>614.67999999999995</v>
      </c>
    </row>
    <row r="34" spans="2:19" x14ac:dyDescent="0.25">
      <c r="B34" s="469">
        <f t="shared" si="2"/>
        <v>2</v>
      </c>
      <c r="C34" s="442"/>
      <c r="D34" s="589"/>
      <c r="E34" s="999"/>
      <c r="F34" s="992">
        <f t="shared" si="0"/>
        <v>0</v>
      </c>
      <c r="G34" s="1000"/>
      <c r="H34" s="998"/>
      <c r="I34" s="132">
        <f t="shared" si="6"/>
        <v>61.549999999999955</v>
      </c>
      <c r="L34" s="469">
        <f t="shared" si="4"/>
        <v>21</v>
      </c>
      <c r="M34" s="442"/>
      <c r="N34" s="589"/>
      <c r="O34" s="999"/>
      <c r="P34" s="992">
        <f t="shared" si="1"/>
        <v>0</v>
      </c>
      <c r="Q34" s="1000"/>
      <c r="R34" s="998"/>
      <c r="S34" s="132">
        <f t="shared" si="7"/>
        <v>614.67999999999995</v>
      </c>
    </row>
    <row r="35" spans="2:19" x14ac:dyDescent="0.25">
      <c r="B35" s="469">
        <f t="shared" si="2"/>
        <v>2</v>
      </c>
      <c r="C35" s="442"/>
      <c r="D35" s="589"/>
      <c r="E35" s="999"/>
      <c r="F35" s="992">
        <f t="shared" si="0"/>
        <v>0</v>
      </c>
      <c r="G35" s="1000"/>
      <c r="H35" s="998"/>
      <c r="I35" s="132">
        <f t="shared" si="6"/>
        <v>61.549999999999955</v>
      </c>
      <c r="L35" s="469">
        <f t="shared" si="4"/>
        <v>21</v>
      </c>
      <c r="M35" s="442"/>
      <c r="N35" s="589"/>
      <c r="O35" s="999"/>
      <c r="P35" s="992">
        <f t="shared" si="1"/>
        <v>0</v>
      </c>
      <c r="Q35" s="1000"/>
      <c r="R35" s="998"/>
      <c r="S35" s="132">
        <f t="shared" si="7"/>
        <v>614.67999999999995</v>
      </c>
    </row>
    <row r="36" spans="2:19" x14ac:dyDescent="0.25">
      <c r="B36" s="469">
        <f t="shared" si="2"/>
        <v>2</v>
      </c>
      <c r="C36" s="442"/>
      <c r="D36" s="589"/>
      <c r="E36" s="999"/>
      <c r="F36" s="992">
        <f t="shared" si="0"/>
        <v>0</v>
      </c>
      <c r="G36" s="1000"/>
      <c r="H36" s="998"/>
      <c r="I36" s="132">
        <f t="shared" si="6"/>
        <v>61.549999999999955</v>
      </c>
      <c r="L36" s="469">
        <f t="shared" si="4"/>
        <v>21</v>
      </c>
      <c r="M36" s="442"/>
      <c r="N36" s="589"/>
      <c r="O36" s="999"/>
      <c r="P36" s="992">
        <f t="shared" si="1"/>
        <v>0</v>
      </c>
      <c r="Q36" s="1000"/>
      <c r="R36" s="998"/>
      <c r="S36" s="132">
        <f t="shared" si="7"/>
        <v>614.67999999999995</v>
      </c>
    </row>
    <row r="37" spans="2:19" x14ac:dyDescent="0.25">
      <c r="B37" s="469">
        <f t="shared" si="2"/>
        <v>2</v>
      </c>
      <c r="C37" s="442"/>
      <c r="D37" s="589"/>
      <c r="E37" s="999"/>
      <c r="F37" s="992">
        <f t="shared" si="0"/>
        <v>0</v>
      </c>
      <c r="G37" s="1000"/>
      <c r="H37" s="998"/>
      <c r="I37" s="132">
        <f t="shared" si="6"/>
        <v>61.549999999999955</v>
      </c>
      <c r="L37" s="469">
        <f t="shared" si="4"/>
        <v>21</v>
      </c>
      <c r="M37" s="442"/>
      <c r="N37" s="589"/>
      <c r="O37" s="999"/>
      <c r="P37" s="992">
        <f t="shared" si="1"/>
        <v>0</v>
      </c>
      <c r="Q37" s="1000"/>
      <c r="R37" s="998"/>
      <c r="S37" s="132">
        <f t="shared" si="7"/>
        <v>614.67999999999995</v>
      </c>
    </row>
    <row r="38" spans="2:19" x14ac:dyDescent="0.25">
      <c r="B38" s="469">
        <f t="shared" si="2"/>
        <v>2</v>
      </c>
      <c r="C38" s="442"/>
      <c r="D38" s="589"/>
      <c r="E38" s="999"/>
      <c r="F38" s="992">
        <f t="shared" si="0"/>
        <v>0</v>
      </c>
      <c r="G38" s="1000"/>
      <c r="H38" s="998"/>
      <c r="I38" s="132">
        <f t="shared" si="6"/>
        <v>61.549999999999955</v>
      </c>
      <c r="L38" s="469">
        <f t="shared" si="4"/>
        <v>21</v>
      </c>
      <c r="M38" s="442"/>
      <c r="N38" s="589"/>
      <c r="O38" s="999"/>
      <c r="P38" s="992">
        <f t="shared" si="1"/>
        <v>0</v>
      </c>
      <c r="Q38" s="1000"/>
      <c r="R38" s="998"/>
      <c r="S38" s="132">
        <f t="shared" si="7"/>
        <v>614.67999999999995</v>
      </c>
    </row>
    <row r="39" spans="2:19" x14ac:dyDescent="0.25">
      <c r="B39" s="469">
        <f t="shared" si="2"/>
        <v>2</v>
      </c>
      <c r="C39" s="442"/>
      <c r="D39" s="589"/>
      <c r="E39" s="999"/>
      <c r="F39" s="992">
        <f t="shared" si="0"/>
        <v>0</v>
      </c>
      <c r="G39" s="1000"/>
      <c r="H39" s="998"/>
      <c r="I39" s="132">
        <f t="shared" si="6"/>
        <v>61.549999999999955</v>
      </c>
      <c r="L39" s="469">
        <f t="shared" si="4"/>
        <v>21</v>
      </c>
      <c r="M39" s="442"/>
      <c r="N39" s="589"/>
      <c r="O39" s="999"/>
      <c r="P39" s="992">
        <f t="shared" si="1"/>
        <v>0</v>
      </c>
      <c r="Q39" s="1000"/>
      <c r="R39" s="998"/>
      <c r="S39" s="132">
        <f t="shared" si="7"/>
        <v>614.67999999999995</v>
      </c>
    </row>
    <row r="40" spans="2:19" x14ac:dyDescent="0.25">
      <c r="B40" s="469">
        <f t="shared" si="2"/>
        <v>2</v>
      </c>
      <c r="C40" s="442"/>
      <c r="D40" s="589"/>
      <c r="E40" s="999"/>
      <c r="F40" s="992">
        <f t="shared" si="0"/>
        <v>0</v>
      </c>
      <c r="G40" s="1000"/>
      <c r="H40" s="998"/>
      <c r="I40" s="132">
        <f t="shared" si="6"/>
        <v>61.549999999999955</v>
      </c>
      <c r="L40" s="469">
        <f t="shared" si="4"/>
        <v>21</v>
      </c>
      <c r="M40" s="442"/>
      <c r="N40" s="589"/>
      <c r="O40" s="999"/>
      <c r="P40" s="992">
        <f t="shared" si="1"/>
        <v>0</v>
      </c>
      <c r="Q40" s="1000"/>
      <c r="R40" s="998"/>
      <c r="S40" s="132">
        <f t="shared" si="7"/>
        <v>614.67999999999995</v>
      </c>
    </row>
    <row r="41" spans="2:19" x14ac:dyDescent="0.25">
      <c r="B41" s="469">
        <f t="shared" si="2"/>
        <v>2</v>
      </c>
      <c r="C41" s="442"/>
      <c r="D41" s="589"/>
      <c r="E41" s="1001"/>
      <c r="F41" s="992">
        <f t="shared" si="0"/>
        <v>0</v>
      </c>
      <c r="G41" s="1002"/>
      <c r="H41" s="1002"/>
      <c r="I41" s="132">
        <f t="shared" si="6"/>
        <v>61.549999999999955</v>
      </c>
      <c r="L41" s="469">
        <f t="shared" si="4"/>
        <v>21</v>
      </c>
      <c r="M41" s="442"/>
      <c r="N41" s="589"/>
      <c r="O41" s="1001"/>
      <c r="P41" s="992">
        <f t="shared" si="1"/>
        <v>0</v>
      </c>
      <c r="Q41" s="1002"/>
      <c r="R41" s="1002"/>
      <c r="S41" s="132">
        <f t="shared" si="7"/>
        <v>614.67999999999995</v>
      </c>
    </row>
    <row r="42" spans="2:19" x14ac:dyDescent="0.25">
      <c r="B42" s="469"/>
      <c r="C42" s="442"/>
      <c r="D42" s="589"/>
      <c r="E42" s="1001"/>
      <c r="F42" s="992"/>
      <c r="G42" s="1002"/>
      <c r="H42" s="1002"/>
      <c r="I42" s="132"/>
      <c r="L42" s="469"/>
      <c r="M42" s="442"/>
      <c r="N42" s="589"/>
      <c r="O42" s="1001"/>
      <c r="P42" s="992"/>
      <c r="Q42" s="1002"/>
      <c r="R42" s="1002"/>
      <c r="S42" s="132"/>
    </row>
    <row r="43" spans="2:19" x14ac:dyDescent="0.25">
      <c r="B43" s="469"/>
      <c r="C43" s="442"/>
      <c r="D43" s="589"/>
      <c r="E43" s="1001"/>
      <c r="F43" s="992"/>
      <c r="G43" s="1002"/>
      <c r="H43" s="1002"/>
      <c r="I43" s="132"/>
      <c r="L43" s="469"/>
      <c r="M43" s="442"/>
      <c r="N43" s="589"/>
      <c r="O43" s="1001"/>
      <c r="P43" s="992"/>
      <c r="Q43" s="1002"/>
      <c r="R43" s="1002"/>
      <c r="S43" s="132"/>
    </row>
    <row r="44" spans="2:19" x14ac:dyDescent="0.25">
      <c r="B44" s="469"/>
      <c r="C44" s="442"/>
      <c r="D44" s="589"/>
      <c r="E44" s="1001"/>
      <c r="F44" s="992"/>
      <c r="G44" s="1002"/>
      <c r="H44" s="1002"/>
      <c r="I44" s="132"/>
      <c r="L44" s="469"/>
      <c r="M44" s="442"/>
      <c r="N44" s="589"/>
      <c r="O44" s="1001"/>
      <c r="P44" s="992"/>
      <c r="Q44" s="1002"/>
      <c r="R44" s="1002"/>
      <c r="S44" s="132"/>
    </row>
    <row r="45" spans="2:19" x14ac:dyDescent="0.25">
      <c r="B45" s="469"/>
      <c r="C45" s="442"/>
      <c r="D45" s="589"/>
      <c r="E45" s="1001"/>
      <c r="F45" s="992"/>
      <c r="G45" s="1002"/>
      <c r="H45" s="1002"/>
      <c r="I45" s="132"/>
      <c r="L45" s="469"/>
      <c r="M45" s="442"/>
      <c r="N45" s="589"/>
      <c r="O45" s="1001"/>
      <c r="P45" s="992"/>
      <c r="Q45" s="1002"/>
      <c r="R45" s="1002"/>
      <c r="S45" s="132"/>
    </row>
    <row r="46" spans="2:19" x14ac:dyDescent="0.25">
      <c r="B46" s="469"/>
      <c r="C46" s="442"/>
      <c r="D46" s="589"/>
      <c r="E46" s="1001"/>
      <c r="F46" s="992"/>
      <c r="G46" s="1002"/>
      <c r="H46" s="1002"/>
      <c r="I46" s="132"/>
      <c r="L46" s="469"/>
      <c r="M46" s="442"/>
      <c r="N46" s="589"/>
      <c r="O46" s="1001"/>
      <c r="P46" s="992"/>
      <c r="Q46" s="1002"/>
      <c r="R46" s="1002"/>
      <c r="S46" s="132"/>
    </row>
    <row r="47" spans="2:19" x14ac:dyDescent="0.25">
      <c r="B47" s="469"/>
      <c r="C47" s="442"/>
      <c r="D47" s="589"/>
      <c r="E47" s="1001"/>
      <c r="F47" s="992"/>
      <c r="G47" s="1002"/>
      <c r="H47" s="1002"/>
      <c r="I47" s="132"/>
      <c r="L47" s="469"/>
      <c r="M47" s="442"/>
      <c r="N47" s="589"/>
      <c r="O47" s="1001"/>
      <c r="P47" s="992"/>
      <c r="Q47" s="1002"/>
      <c r="R47" s="1002"/>
      <c r="S47" s="132"/>
    </row>
    <row r="48" spans="2:19" x14ac:dyDescent="0.25">
      <c r="B48" s="469"/>
      <c r="C48" s="442"/>
      <c r="D48" s="589"/>
      <c r="E48" s="1001"/>
      <c r="F48" s="992"/>
      <c r="G48" s="1002"/>
      <c r="H48" s="1002"/>
      <c r="I48" s="132"/>
      <c r="L48" s="469"/>
      <c r="M48" s="442"/>
      <c r="N48" s="589"/>
      <c r="O48" s="1001"/>
      <c r="P48" s="992"/>
      <c r="Q48" s="1002"/>
      <c r="R48" s="1002"/>
      <c r="S48" s="132"/>
    </row>
    <row r="49" spans="1:19" x14ac:dyDescent="0.25">
      <c r="B49" s="469"/>
      <c r="C49" s="442"/>
      <c r="D49" s="589"/>
      <c r="E49" s="1001"/>
      <c r="F49" s="992"/>
      <c r="G49" s="1002"/>
      <c r="H49" s="1002"/>
      <c r="I49" s="132"/>
      <c r="L49" s="469"/>
      <c r="M49" s="442"/>
      <c r="N49" s="589"/>
      <c r="O49" s="1001"/>
      <c r="P49" s="992"/>
      <c r="Q49" s="1002"/>
      <c r="R49" s="1002"/>
      <c r="S49" s="132"/>
    </row>
    <row r="50" spans="1:19" x14ac:dyDescent="0.25">
      <c r="B50" s="469"/>
      <c r="C50" s="442"/>
      <c r="D50" s="589"/>
      <c r="E50" s="1001"/>
      <c r="F50" s="992"/>
      <c r="G50" s="1002"/>
      <c r="H50" s="1002"/>
      <c r="I50" s="132"/>
      <c r="L50" s="469"/>
      <c r="M50" s="442"/>
      <c r="N50" s="589"/>
      <c r="O50" s="1001"/>
      <c r="P50" s="992"/>
      <c r="Q50" s="1002"/>
      <c r="R50" s="1002"/>
      <c r="S50" s="132"/>
    </row>
    <row r="51" spans="1:19" ht="15.75" thickBot="1" x14ac:dyDescent="0.3">
      <c r="B51" s="74"/>
      <c r="C51" s="444"/>
      <c r="D51" s="1014"/>
      <c r="E51" s="466"/>
      <c r="F51" s="465"/>
      <c r="G51" s="467"/>
      <c r="H51" s="467"/>
      <c r="I51" s="382"/>
      <c r="L51" s="74"/>
      <c r="M51" s="444"/>
      <c r="N51" s="1014"/>
      <c r="O51" s="466"/>
      <c r="P51" s="465"/>
      <c r="Q51" s="467"/>
      <c r="R51" s="467"/>
      <c r="S51" s="382"/>
    </row>
    <row r="52" spans="1:1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1011" t="s">
        <v>21</v>
      </c>
      <c r="E53" s="986"/>
      <c r="F53" s="143">
        <f>E6+E5+E4-F52</f>
        <v>61.549999999999955</v>
      </c>
      <c r="G53" s="75"/>
      <c r="H53" s="75"/>
      <c r="K53" s="75"/>
      <c r="L53" s="75"/>
      <c r="M53" s="75"/>
      <c r="N53" s="1049" t="s">
        <v>21</v>
      </c>
      <c r="O53" s="1050"/>
      <c r="P53" s="143">
        <f>O6+O5+O4-P52</f>
        <v>614.67999999999995</v>
      </c>
      <c r="Q53" s="75"/>
      <c r="R53" s="75"/>
    </row>
    <row r="54" spans="1:19" ht="15.75" thickBot="1" x14ac:dyDescent="0.3">
      <c r="A54" s="75"/>
      <c r="B54" s="75"/>
      <c r="C54" s="75"/>
      <c r="D54" s="1012" t="s">
        <v>4</v>
      </c>
      <c r="E54" s="988"/>
      <c r="F54" s="49">
        <f>F5+F4-C10+F6+F7</f>
        <v>22</v>
      </c>
      <c r="G54" s="75"/>
      <c r="H54" s="75"/>
      <c r="K54" s="75"/>
      <c r="L54" s="75"/>
      <c r="M54" s="75"/>
      <c r="N54" s="1051" t="s">
        <v>4</v>
      </c>
      <c r="O54" s="1052"/>
      <c r="P54" s="49">
        <f>P5+P4-M10+P6+P7</f>
        <v>21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79</v>
      </c>
      <c r="C4" s="102"/>
      <c r="D4" s="137"/>
      <c r="E4" s="86"/>
      <c r="F4" s="73"/>
      <c r="G4" s="735"/>
    </row>
    <row r="5" spans="1:9" x14ac:dyDescent="0.25">
      <c r="A5" s="75"/>
      <c r="B5" s="1185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59</v>
      </c>
      <c r="C4" s="102"/>
      <c r="D4" s="137"/>
      <c r="E4" s="86"/>
      <c r="F4" s="73"/>
      <c r="G4" s="550"/>
    </row>
    <row r="5" spans="1:9" x14ac:dyDescent="0.25">
      <c r="A5" s="75"/>
      <c r="B5" s="118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107</v>
      </c>
      <c r="C4" s="102"/>
      <c r="D4" s="137"/>
      <c r="E4" s="86"/>
      <c r="F4" s="73"/>
      <c r="G4" s="897"/>
    </row>
    <row r="5" spans="1:9" x14ac:dyDescent="0.25">
      <c r="A5" s="75"/>
      <c r="B5" s="118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86" t="s">
        <v>129</v>
      </c>
      <c r="C4" s="102"/>
      <c r="D4" s="137"/>
      <c r="E4" s="86"/>
      <c r="F4" s="73"/>
      <c r="G4" s="989"/>
    </row>
    <row r="5" spans="1:10" x14ac:dyDescent="0.25">
      <c r="A5" s="75"/>
      <c r="B5" s="1187"/>
      <c r="C5" s="102"/>
      <c r="D5" s="137"/>
      <c r="E5" s="86"/>
      <c r="F5" s="73"/>
      <c r="G5" s="1003">
        <f>F32</f>
        <v>0</v>
      </c>
      <c r="H5" s="140">
        <f>E5-G5</f>
        <v>0</v>
      </c>
    </row>
    <row r="6" spans="1:10" ht="15.75" thickBot="1" x14ac:dyDescent="0.3">
      <c r="B6" s="990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5"/>
      <c r="D9" s="105"/>
      <c r="E9" s="1006"/>
      <c r="F9" s="284">
        <f t="shared" si="0"/>
        <v>0</v>
      </c>
      <c r="G9" s="1007"/>
      <c r="H9" s="71"/>
      <c r="I9" s="267">
        <f>I8-D9</f>
        <v>0</v>
      </c>
    </row>
    <row r="10" spans="1:10" x14ac:dyDescent="0.25">
      <c r="A10" s="75"/>
      <c r="B10" s="2"/>
      <c r="C10" s="1005"/>
      <c r="D10" s="280"/>
      <c r="E10" s="1006"/>
      <c r="F10" s="284">
        <f t="shared" si="0"/>
        <v>0</v>
      </c>
      <c r="G10" s="1007"/>
      <c r="H10" s="71"/>
      <c r="I10" s="267">
        <f t="shared" ref="I10:I28" si="1">I9-D10</f>
        <v>0</v>
      </c>
    </row>
    <row r="11" spans="1:10" x14ac:dyDescent="0.25">
      <c r="A11" s="55"/>
      <c r="B11" s="2"/>
      <c r="C11" s="1005"/>
      <c r="D11" s="280"/>
      <c r="E11" s="1006"/>
      <c r="F11" s="284">
        <f t="shared" si="0"/>
        <v>0</v>
      </c>
      <c r="G11" s="1007"/>
      <c r="H11" s="71"/>
      <c r="I11" s="267">
        <f t="shared" si="1"/>
        <v>0</v>
      </c>
    </row>
    <row r="12" spans="1:10" x14ac:dyDescent="0.25">
      <c r="A12" s="75"/>
      <c r="B12" s="2"/>
      <c r="C12" s="1005"/>
      <c r="D12" s="280"/>
      <c r="E12" s="1006"/>
      <c r="F12" s="284">
        <f t="shared" si="0"/>
        <v>0</v>
      </c>
      <c r="G12" s="1007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5"/>
      <c r="D13" s="280"/>
      <c r="E13" s="1006"/>
      <c r="F13" s="284">
        <f t="shared" si="0"/>
        <v>0</v>
      </c>
      <c r="G13" s="1007"/>
      <c r="H13" s="271"/>
      <c r="I13" s="267">
        <f t="shared" si="1"/>
        <v>0</v>
      </c>
      <c r="J13" s="245"/>
    </row>
    <row r="14" spans="1:10" x14ac:dyDescent="0.25">
      <c r="B14" s="2"/>
      <c r="C14" s="1005"/>
      <c r="D14" s="280"/>
      <c r="E14" s="1006"/>
      <c r="F14" s="284">
        <f t="shared" si="0"/>
        <v>0</v>
      </c>
      <c r="G14" s="1007"/>
      <c r="H14" s="271"/>
      <c r="I14" s="267">
        <f t="shared" si="1"/>
        <v>0</v>
      </c>
      <c r="J14" s="245"/>
    </row>
    <row r="15" spans="1:10" x14ac:dyDescent="0.25">
      <c r="B15" s="2"/>
      <c r="C15" s="1005"/>
      <c r="D15" s="280"/>
      <c r="E15" s="1006"/>
      <c r="F15" s="284">
        <f t="shared" si="0"/>
        <v>0</v>
      </c>
      <c r="G15" s="1007"/>
      <c r="H15" s="271"/>
      <c r="I15" s="267">
        <f t="shared" si="1"/>
        <v>0</v>
      </c>
      <c r="J15" s="245"/>
    </row>
    <row r="16" spans="1:10" x14ac:dyDescent="0.25">
      <c r="B16" s="2"/>
      <c r="C16" s="1005"/>
      <c r="D16" s="105"/>
      <c r="E16" s="1006"/>
      <c r="F16" s="284">
        <f t="shared" si="0"/>
        <v>0</v>
      </c>
      <c r="G16" s="1007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6"/>
      <c r="F17" s="284">
        <f t="shared" si="0"/>
        <v>0</v>
      </c>
      <c r="G17" s="1007"/>
      <c r="H17" s="271"/>
      <c r="I17" s="267">
        <f t="shared" si="1"/>
        <v>0</v>
      </c>
      <c r="J17" s="245"/>
    </row>
    <row r="18" spans="1:10" x14ac:dyDescent="0.25">
      <c r="B18" s="2"/>
      <c r="C18" s="1005"/>
      <c r="D18" s="105"/>
      <c r="E18" s="1006"/>
      <c r="F18" s="284">
        <f t="shared" si="0"/>
        <v>0</v>
      </c>
      <c r="G18" s="1007"/>
      <c r="H18" s="271"/>
      <c r="I18" s="267">
        <f t="shared" si="1"/>
        <v>0</v>
      </c>
      <c r="J18" s="245"/>
    </row>
    <row r="19" spans="1:10" x14ac:dyDescent="0.25">
      <c r="B19" s="2"/>
      <c r="C19" s="1005"/>
      <c r="D19" s="105"/>
      <c r="E19" s="1006"/>
      <c r="F19" s="284">
        <f t="shared" si="0"/>
        <v>0</v>
      </c>
      <c r="G19" s="1007"/>
      <c r="H19" s="271"/>
      <c r="I19" s="267">
        <f t="shared" si="1"/>
        <v>0</v>
      </c>
      <c r="J19" s="245"/>
    </row>
    <row r="20" spans="1:10" x14ac:dyDescent="0.25">
      <c r="B20" s="2"/>
      <c r="C20" s="1005"/>
      <c r="D20" s="105"/>
      <c r="E20" s="1006"/>
      <c r="F20" s="284">
        <f t="shared" si="0"/>
        <v>0</v>
      </c>
      <c r="G20" s="1008"/>
      <c r="H20" s="71"/>
      <c r="I20" s="267">
        <f t="shared" si="1"/>
        <v>0</v>
      </c>
    </row>
    <row r="21" spans="1:10" x14ac:dyDescent="0.25">
      <c r="B21" s="2"/>
      <c r="C21" s="1005"/>
      <c r="D21" s="105"/>
      <c r="E21" s="1006"/>
      <c r="F21" s="284">
        <f t="shared" si="0"/>
        <v>0</v>
      </c>
      <c r="G21" s="1008"/>
      <c r="H21" s="71"/>
      <c r="I21" s="267">
        <f t="shared" si="1"/>
        <v>0</v>
      </c>
    </row>
    <row r="22" spans="1:10" x14ac:dyDescent="0.25">
      <c r="B22" s="2"/>
      <c r="C22" s="1005"/>
      <c r="D22" s="105"/>
      <c r="E22" s="1006"/>
      <c r="F22" s="284">
        <f t="shared" si="0"/>
        <v>0</v>
      </c>
      <c r="G22" s="1008"/>
      <c r="H22" s="71"/>
      <c r="I22" s="267">
        <f t="shared" si="1"/>
        <v>0</v>
      </c>
    </row>
    <row r="23" spans="1:10" x14ac:dyDescent="0.25">
      <c r="B23" s="2"/>
      <c r="C23" s="1005"/>
      <c r="D23" s="105"/>
      <c r="E23" s="1006"/>
      <c r="F23" s="284">
        <f t="shared" si="0"/>
        <v>0</v>
      </c>
      <c r="G23" s="1008"/>
      <c r="H23" s="71"/>
      <c r="I23" s="267">
        <f t="shared" si="1"/>
        <v>0</v>
      </c>
    </row>
    <row r="24" spans="1:10" x14ac:dyDescent="0.25">
      <c r="B24" s="2"/>
      <c r="C24" s="1005"/>
      <c r="D24" s="105"/>
      <c r="E24" s="1006"/>
      <c r="F24" s="284">
        <f t="shared" si="0"/>
        <v>0</v>
      </c>
      <c r="G24" s="1008"/>
      <c r="H24" s="71"/>
      <c r="I24" s="267">
        <f t="shared" si="1"/>
        <v>0</v>
      </c>
    </row>
    <row r="25" spans="1:10" x14ac:dyDescent="0.25">
      <c r="B25" s="2"/>
      <c r="C25" s="1005"/>
      <c r="D25" s="105"/>
      <c r="E25" s="1006"/>
      <c r="F25" s="284">
        <f t="shared" si="0"/>
        <v>0</v>
      </c>
      <c r="G25" s="1008"/>
      <c r="H25" s="71"/>
      <c r="I25" s="267">
        <f t="shared" si="1"/>
        <v>0</v>
      </c>
    </row>
    <row r="26" spans="1:10" x14ac:dyDescent="0.25">
      <c r="B26" s="109"/>
      <c r="C26" s="1005"/>
      <c r="D26" s="105"/>
      <c r="E26" s="1006"/>
      <c r="F26" s="284">
        <f t="shared" si="0"/>
        <v>0</v>
      </c>
      <c r="G26" s="1009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5" t="s">
        <v>21</v>
      </c>
      <c r="E33" s="98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7" t="s">
        <v>4</v>
      </c>
      <c r="E34" s="9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4" t="s">
        <v>209</v>
      </c>
      <c r="B1" s="1114"/>
      <c r="C1" s="1114"/>
      <c r="D1" s="1114"/>
      <c r="E1" s="1114"/>
      <c r="F1" s="1114"/>
      <c r="G1" s="11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121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108</v>
      </c>
      <c r="B5" s="1115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115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19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19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19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16" t="s">
        <v>11</v>
      </c>
      <c r="D84" s="1117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08"/>
      <c r="B5" s="1122" t="s">
        <v>92</v>
      </c>
      <c r="C5" s="276"/>
      <c r="D5" s="253"/>
      <c r="E5" s="264"/>
      <c r="F5" s="258"/>
      <c r="G5" s="265"/>
    </row>
    <row r="6" spans="1:9" x14ac:dyDescent="0.25">
      <c r="A6" s="1108"/>
      <c r="B6" s="1122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108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16" t="s">
        <v>11</v>
      </c>
      <c r="D40" s="111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08"/>
      <c r="B5" s="1123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108"/>
      <c r="B6" s="1123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6" t="s">
        <v>11</v>
      </c>
      <c r="D40" s="111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9" t="s">
        <v>223</v>
      </c>
      <c r="B1" s="1119"/>
      <c r="C1" s="1119"/>
      <c r="D1" s="1119"/>
      <c r="E1" s="1119"/>
      <c r="F1" s="1119"/>
      <c r="G1" s="111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12" t="s">
        <v>54</v>
      </c>
      <c r="B5" s="1124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12"/>
      <c r="B6" s="1124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16" t="s">
        <v>11</v>
      </c>
      <c r="D40" s="1117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14" t="s">
        <v>210</v>
      </c>
      <c r="B1" s="1114"/>
      <c r="C1" s="1114"/>
      <c r="D1" s="1114"/>
      <c r="E1" s="1114"/>
      <c r="F1" s="1114"/>
      <c r="G1" s="111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105</v>
      </c>
      <c r="B5" s="1125" t="s">
        <v>106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26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0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0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0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0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0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0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0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0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0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0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0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103" t="s">
        <v>21</v>
      </c>
      <c r="E38" s="1104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12"/>
      <c r="B5" s="1127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12"/>
      <c r="B6" s="1128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1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3" t="s">
        <v>21</v>
      </c>
      <c r="E42" s="1104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2022-03-30T21:02:23Z</dcterms:modified>
</cp:coreProperties>
</file>